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Ex1.xml" ContentType="application/vnd.ms-office.chartex+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Ex2.xml" ContentType="application/vnd.ms-office.chartex+xml"/>
  <Override PartName="/xl/charts/style11.xml" ContentType="application/vnd.ms-office.chartstyle+xml"/>
  <Override PartName="/xl/charts/colors11.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166925"/>
  <mc:AlternateContent xmlns:mc="http://schemas.openxmlformats.org/markup-compatibility/2006">
    <mc:Choice Requires="x15">
      <x15ac:absPath xmlns:x15ac="http://schemas.microsoft.com/office/spreadsheetml/2010/11/ac" url="C:\Users\HP\Desktop\PROJECTS\EXL\Logistics\"/>
    </mc:Choice>
  </mc:AlternateContent>
  <xr:revisionPtr revIDLastSave="0" documentId="8_{8730A305-349D-40CC-933F-DDFD9369ED1E}" xr6:coauthVersionLast="47" xr6:coauthVersionMax="47" xr10:uidLastSave="{00000000-0000-0000-0000-000000000000}"/>
  <bookViews>
    <workbookView xWindow="-108" yWindow="-108" windowWidth="23256" windowHeight="12456" xr2:uid="{F15B99B4-4E9D-4456-B5F3-9D2BA5C98219}"/>
  </bookViews>
  <sheets>
    <sheet name="Report_Page" sheetId="7" r:id="rId1"/>
    <sheet name="Data" sheetId="1" r:id="rId2"/>
    <sheet name="PIvort_tables" sheetId="2" r:id="rId3"/>
    <sheet name="KPI" sheetId="4" r:id="rId4"/>
  </sheets>
  <externalReferences>
    <externalReference r:id="rId5"/>
  </externalReferences>
  <definedNames>
    <definedName name="_xlchart.v1.0" hidden="1">PIvort_tables!$D$24:$D$26</definedName>
    <definedName name="_xlchart.v1.1" hidden="1">PIvort_tables!$E$23</definedName>
    <definedName name="_xlchart.v1.2" hidden="1">PIvort_tables!$E$24:$E$26</definedName>
    <definedName name="_xlchart.v1.7" hidden="1">PIvort_tables!$D$24:$D$26</definedName>
    <definedName name="_xlchart.v1.8" hidden="1">PIvort_tables!$E$23</definedName>
    <definedName name="_xlchart.v1.9" hidden="1">PIvort_tables!$E$24:$E$26</definedName>
    <definedName name="_xlchart.v5.3" hidden="1">PIvort_tables!$J$37</definedName>
    <definedName name="_xlchart.v5.4" hidden="1">PIvort_tables!$J$38:$J$78</definedName>
    <definedName name="_xlchart.v5.5" hidden="1">PIvort_tables!$K$37</definedName>
    <definedName name="_xlchart.v5.6" hidden="1">PIvort_tables!$K$38:$K$78</definedName>
    <definedName name="_xlnm.Print_Area" localSheetId="0">Report_Page!$A$1:$T$33</definedName>
    <definedName name="Slicer_Region">#N/A</definedName>
    <definedName name="Slicer_Ship_Mode">#N/A</definedName>
    <definedName name="Slicer_Year">#N/A</definedName>
  </definedNames>
  <calcPr calcId="191029"/>
  <pivotCaches>
    <pivotCache cacheId="194"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1" l="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C1529" i="1"/>
  <c r="C1528" i="1"/>
  <c r="C1527" i="1"/>
  <c r="C1526" i="1"/>
  <c r="C1525" i="1"/>
  <c r="C1524" i="1"/>
  <c r="C1523" i="1"/>
  <c r="C1522" i="1"/>
  <c r="C1521" i="1"/>
  <c r="C1520" i="1"/>
  <c r="C1519" i="1"/>
  <c r="C1518" i="1"/>
  <c r="C1517" i="1"/>
  <c r="C1516" i="1"/>
  <c r="C1515" i="1"/>
  <c r="C1514" i="1"/>
  <c r="C1513" i="1"/>
  <c r="C1512" i="1"/>
  <c r="C1511" i="1"/>
  <c r="C1510" i="1"/>
  <c r="C1509" i="1"/>
  <c r="C1508" i="1"/>
  <c r="C1507" i="1"/>
  <c r="C1506" i="1"/>
  <c r="C1505" i="1"/>
  <c r="C1504" i="1"/>
  <c r="C1503" i="1"/>
  <c r="C1502" i="1"/>
  <c r="C1501" i="1"/>
  <c r="C1500" i="1"/>
  <c r="C1499" i="1"/>
  <c r="C1498" i="1"/>
  <c r="C1497" i="1"/>
  <c r="C1496" i="1"/>
  <c r="C1495" i="1"/>
  <c r="C1494" i="1"/>
  <c r="C1493" i="1"/>
  <c r="C1492" i="1"/>
  <c r="C1491" i="1"/>
  <c r="C1490" i="1"/>
  <c r="C1489" i="1"/>
  <c r="C1488" i="1"/>
  <c r="C1487" i="1"/>
  <c r="C1486" i="1"/>
  <c r="C1485" i="1"/>
  <c r="C1484" i="1"/>
  <c r="C1483" i="1"/>
  <c r="C1482" i="1"/>
  <c r="C1481" i="1"/>
  <c r="C1480" i="1"/>
  <c r="C1479" i="1"/>
  <c r="C1478" i="1"/>
  <c r="C1477" i="1"/>
  <c r="C1476" i="1"/>
  <c r="C1475" i="1"/>
  <c r="C1474" i="1"/>
  <c r="C1473" i="1"/>
  <c r="C1472" i="1"/>
  <c r="C1471" i="1"/>
  <c r="C1470" i="1"/>
  <c r="C1469" i="1"/>
  <c r="C1468" i="1"/>
  <c r="C1467" i="1"/>
  <c r="C1466" i="1"/>
  <c r="C1465" i="1"/>
  <c r="C1464" i="1"/>
  <c r="C1463" i="1"/>
  <c r="C1462" i="1"/>
  <c r="C1461" i="1"/>
  <c r="C1460" i="1"/>
  <c r="C1459" i="1"/>
  <c r="C1458" i="1"/>
  <c r="C1457" i="1"/>
  <c r="C1456" i="1"/>
  <c r="C1455" i="1"/>
  <c r="C1454" i="1"/>
  <c r="C1453" i="1"/>
  <c r="C1452" i="1"/>
  <c r="C1451" i="1"/>
  <c r="C1450" i="1"/>
  <c r="C1449" i="1"/>
  <c r="C1448" i="1"/>
  <c r="C1447" i="1"/>
  <c r="C1446" i="1"/>
  <c r="C1445" i="1"/>
  <c r="C1444" i="1"/>
  <c r="C1443" i="1"/>
  <c r="C1442" i="1"/>
  <c r="C1441" i="1"/>
  <c r="C1440" i="1"/>
  <c r="C1439" i="1"/>
  <c r="C1438" i="1"/>
  <c r="C1437" i="1"/>
  <c r="C1436" i="1"/>
  <c r="C1435" i="1"/>
  <c r="C1434" i="1"/>
  <c r="C1433" i="1"/>
  <c r="C1432" i="1"/>
  <c r="C1431" i="1"/>
  <c r="C1430" i="1"/>
  <c r="C1429" i="1"/>
  <c r="C1428" i="1"/>
  <c r="C1427" i="1"/>
  <c r="C1426" i="1"/>
  <c r="C1425" i="1"/>
  <c r="C1424" i="1"/>
  <c r="C1423" i="1"/>
  <c r="C1422" i="1"/>
  <c r="C1421" i="1"/>
  <c r="C1420" i="1"/>
  <c r="C1419" i="1"/>
  <c r="C1418" i="1"/>
  <c r="C1417" i="1"/>
  <c r="C1416" i="1"/>
  <c r="C1415" i="1"/>
  <c r="C1414" i="1"/>
  <c r="C1413" i="1"/>
  <c r="C1412" i="1"/>
  <c r="C1411" i="1"/>
  <c r="C1410" i="1"/>
  <c r="C1409" i="1"/>
  <c r="C1408" i="1"/>
  <c r="C1407" i="1"/>
  <c r="C1406" i="1"/>
  <c r="C1405" i="1"/>
  <c r="C1404" i="1"/>
  <c r="C1403" i="1"/>
  <c r="C1402" i="1"/>
  <c r="C1401" i="1"/>
  <c r="C1400" i="1"/>
  <c r="C1399" i="1"/>
  <c r="C1398" i="1"/>
  <c r="C1397" i="1"/>
  <c r="C1396" i="1"/>
  <c r="C1395" i="1"/>
  <c r="C1394" i="1"/>
  <c r="C1393" i="1"/>
  <c r="C1392" i="1"/>
  <c r="C1391" i="1"/>
  <c r="C1390" i="1"/>
  <c r="C1389" i="1"/>
  <c r="C1388" i="1"/>
  <c r="C1387" i="1"/>
  <c r="C1386" i="1"/>
  <c r="C1385" i="1"/>
  <c r="C1384" i="1"/>
  <c r="C1383" i="1"/>
  <c r="C1382" i="1"/>
  <c r="C1381" i="1"/>
  <c r="C1380" i="1"/>
  <c r="C1379" i="1"/>
  <c r="C1378" i="1"/>
  <c r="C1377" i="1"/>
  <c r="C1376" i="1"/>
  <c r="C1375" i="1"/>
  <c r="C1374" i="1"/>
  <c r="C1373" i="1"/>
  <c r="C1372" i="1"/>
  <c r="C1371" i="1"/>
  <c r="C1370" i="1"/>
  <c r="C1369" i="1"/>
  <c r="C1368" i="1"/>
  <c r="C1367" i="1"/>
  <c r="C1366" i="1"/>
  <c r="C1365" i="1"/>
  <c r="C1364" i="1"/>
  <c r="C1363" i="1"/>
  <c r="C1362" i="1"/>
  <c r="C1361" i="1"/>
  <c r="C1360" i="1"/>
  <c r="C1359" i="1"/>
  <c r="C1358" i="1"/>
  <c r="C1357" i="1"/>
  <c r="C1356" i="1"/>
  <c r="C1355" i="1"/>
  <c r="C1354" i="1"/>
  <c r="C1353" i="1"/>
  <c r="C1352" i="1"/>
  <c r="C1351" i="1"/>
  <c r="C1350" i="1"/>
  <c r="C1349" i="1"/>
  <c r="C1348" i="1"/>
  <c r="C1347" i="1"/>
  <c r="C1346" i="1"/>
  <c r="C1345" i="1"/>
  <c r="C1344" i="1"/>
  <c r="C1343" i="1"/>
  <c r="C1342" i="1"/>
  <c r="C1341" i="1"/>
  <c r="C1340" i="1"/>
  <c r="C1339" i="1"/>
  <c r="C1338" i="1"/>
  <c r="C1337" i="1"/>
  <c r="C1336" i="1"/>
  <c r="C1335" i="1"/>
  <c r="C1334" i="1"/>
  <c r="C1333" i="1"/>
  <c r="C1332" i="1"/>
  <c r="C1331" i="1"/>
  <c r="C1330" i="1"/>
  <c r="C1329" i="1"/>
  <c r="C1328" i="1"/>
  <c r="C1327" i="1"/>
  <c r="C1326" i="1"/>
  <c r="C1325" i="1"/>
  <c r="C1324" i="1"/>
  <c r="C1323" i="1"/>
  <c r="C1322" i="1"/>
  <c r="C1321" i="1"/>
  <c r="C1320" i="1"/>
  <c r="C1319" i="1"/>
  <c r="C1318" i="1"/>
  <c r="C1317" i="1"/>
  <c r="C1316" i="1"/>
  <c r="C1315" i="1"/>
  <c r="C1314" i="1"/>
  <c r="C1313" i="1"/>
  <c r="C1312" i="1"/>
  <c r="C1311" i="1"/>
  <c r="C1310" i="1"/>
  <c r="C1309" i="1"/>
  <c r="C1308" i="1"/>
  <c r="C1307" i="1"/>
  <c r="C1306" i="1"/>
  <c r="C1305" i="1"/>
  <c r="C1304" i="1"/>
  <c r="C1303" i="1"/>
  <c r="C1302" i="1"/>
  <c r="C1301" i="1"/>
  <c r="C1300" i="1"/>
  <c r="C1299" i="1"/>
  <c r="C1298" i="1"/>
  <c r="C1297" i="1"/>
  <c r="C1296" i="1"/>
  <c r="C1295" i="1"/>
  <c r="C1294" i="1"/>
  <c r="C1293" i="1"/>
  <c r="C1292" i="1"/>
  <c r="C1291" i="1"/>
  <c r="C1290" i="1"/>
  <c r="C1289" i="1"/>
  <c r="C1288" i="1"/>
  <c r="C1287" i="1"/>
  <c r="C1286" i="1"/>
  <c r="C1285" i="1"/>
  <c r="C1284" i="1"/>
  <c r="C1283" i="1"/>
  <c r="C1282" i="1"/>
  <c r="C1281" i="1"/>
  <c r="C1280" i="1"/>
  <c r="C1279" i="1"/>
  <c r="C1278" i="1"/>
  <c r="C1277" i="1"/>
  <c r="C1276" i="1"/>
  <c r="C1275" i="1"/>
  <c r="C1274" i="1"/>
  <c r="C1273" i="1"/>
  <c r="C1272" i="1"/>
  <c r="C1271" i="1"/>
  <c r="C1270" i="1"/>
  <c r="C1269" i="1"/>
  <c r="C1268" i="1"/>
  <c r="C1267" i="1"/>
  <c r="C1266" i="1"/>
  <c r="C1265" i="1"/>
  <c r="C1264" i="1"/>
  <c r="C1263" i="1"/>
  <c r="C1262" i="1"/>
  <c r="C1261" i="1"/>
  <c r="C1260" i="1"/>
  <c r="C1259" i="1"/>
  <c r="C1258" i="1"/>
  <c r="C1257" i="1"/>
  <c r="C1256" i="1"/>
  <c r="C1255" i="1"/>
  <c r="C1254" i="1"/>
  <c r="C1253" i="1"/>
  <c r="C1252" i="1"/>
  <c r="C1251" i="1"/>
  <c r="C1250" i="1"/>
  <c r="C1249" i="1"/>
  <c r="C1248" i="1"/>
  <c r="C1247" i="1"/>
  <c r="C1246" i="1"/>
  <c r="C1245" i="1"/>
  <c r="C1244" i="1"/>
  <c r="C1243" i="1"/>
  <c r="C1242" i="1"/>
  <c r="C1241" i="1"/>
  <c r="C1240" i="1"/>
  <c r="C1239" i="1"/>
  <c r="C1238" i="1"/>
  <c r="C1237" i="1"/>
  <c r="C1236" i="1"/>
  <c r="C1235" i="1"/>
  <c r="C1234" i="1"/>
  <c r="C1233" i="1"/>
  <c r="C1232" i="1"/>
  <c r="C1231" i="1"/>
  <c r="C1230" i="1"/>
  <c r="C1229" i="1"/>
  <c r="C1228" i="1"/>
  <c r="C1227" i="1"/>
  <c r="C1226" i="1"/>
  <c r="C1225" i="1"/>
  <c r="C1224" i="1"/>
  <c r="C1223" i="1"/>
  <c r="C1222" i="1"/>
  <c r="C1221" i="1"/>
  <c r="C1220" i="1"/>
  <c r="C1219" i="1"/>
  <c r="C1218" i="1"/>
  <c r="C1217" i="1"/>
  <c r="C1216" i="1"/>
  <c r="C1215" i="1"/>
  <c r="C1214" i="1"/>
  <c r="C1213" i="1"/>
  <c r="C1212" i="1"/>
  <c r="C1211" i="1"/>
  <c r="C1210" i="1"/>
  <c r="C1209" i="1"/>
  <c r="C1208" i="1"/>
  <c r="C1207" i="1"/>
  <c r="C1206" i="1"/>
  <c r="C1205" i="1"/>
  <c r="C1204" i="1"/>
  <c r="C1203" i="1"/>
  <c r="C1202" i="1"/>
  <c r="C1201" i="1"/>
  <c r="C1200" i="1"/>
  <c r="C1199" i="1"/>
  <c r="C1198" i="1"/>
  <c r="C1197" i="1"/>
  <c r="C1196" i="1"/>
  <c r="C1195" i="1"/>
  <c r="C1194" i="1"/>
  <c r="C1193" i="1"/>
  <c r="C1192" i="1"/>
  <c r="C1191" i="1"/>
  <c r="C1190" i="1"/>
  <c r="C1189" i="1"/>
  <c r="C1188" i="1"/>
  <c r="C1187" i="1"/>
  <c r="C1186" i="1"/>
  <c r="C1185" i="1"/>
  <c r="C1184" i="1"/>
  <c r="C1183" i="1"/>
  <c r="C1182" i="1"/>
  <c r="C1181" i="1"/>
  <c r="C1180" i="1"/>
  <c r="C1179" i="1"/>
  <c r="C1178" i="1"/>
  <c r="C1177" i="1"/>
  <c r="C1176" i="1"/>
  <c r="C1175" i="1"/>
  <c r="C1174" i="1"/>
  <c r="C1173" i="1"/>
  <c r="C1172" i="1"/>
  <c r="C1171" i="1"/>
  <c r="C1170" i="1"/>
  <c r="C1169" i="1"/>
  <c r="C1168" i="1"/>
  <c r="C1167" i="1"/>
  <c r="C1166" i="1"/>
  <c r="C1165" i="1"/>
  <c r="C1164" i="1"/>
  <c r="C1163" i="1"/>
  <c r="C1162" i="1"/>
  <c r="C1161" i="1"/>
  <c r="C1160" i="1"/>
  <c r="C1159" i="1"/>
  <c r="C1158" i="1"/>
  <c r="C1157" i="1"/>
  <c r="C1156" i="1"/>
  <c r="C1155" i="1"/>
  <c r="C1154" i="1"/>
  <c r="C1153" i="1"/>
  <c r="C1152" i="1"/>
  <c r="C1151" i="1"/>
  <c r="C1150" i="1"/>
  <c r="C1149" i="1"/>
  <c r="C1148" i="1"/>
  <c r="C1147" i="1"/>
  <c r="C1146" i="1"/>
  <c r="C1145" i="1"/>
  <c r="C1144" i="1"/>
  <c r="C1143" i="1"/>
  <c r="C1142" i="1"/>
  <c r="C1141" i="1"/>
  <c r="C1140" i="1"/>
  <c r="C1139" i="1"/>
  <c r="C1138" i="1"/>
  <c r="C1137" i="1"/>
  <c r="C1136" i="1"/>
  <c r="C1135" i="1"/>
  <c r="C1134" i="1"/>
  <c r="C1133" i="1"/>
  <c r="C1132" i="1"/>
  <c r="C1131" i="1"/>
  <c r="C1130" i="1"/>
  <c r="C1129" i="1"/>
  <c r="C1128" i="1"/>
  <c r="C1127" i="1"/>
  <c r="C1126" i="1"/>
  <c r="C1125" i="1"/>
  <c r="C1124" i="1"/>
  <c r="C1123" i="1"/>
  <c r="C1122" i="1"/>
  <c r="C1121" i="1"/>
  <c r="C1120" i="1"/>
  <c r="C1119" i="1"/>
  <c r="C1118" i="1"/>
  <c r="C1117" i="1"/>
  <c r="C1116" i="1"/>
  <c r="C1115" i="1"/>
  <c r="C1114" i="1"/>
  <c r="C1113" i="1"/>
  <c r="C1112" i="1"/>
  <c r="C1111" i="1"/>
  <c r="C1110" i="1"/>
  <c r="C1109" i="1"/>
  <c r="C1108" i="1"/>
  <c r="C1107" i="1"/>
  <c r="C1106" i="1"/>
  <c r="C1105" i="1"/>
  <c r="C1104" i="1"/>
  <c r="C1103" i="1"/>
  <c r="C1102" i="1"/>
  <c r="C1101" i="1"/>
  <c r="C1100" i="1"/>
  <c r="C1099" i="1"/>
  <c r="C1098" i="1"/>
  <c r="C1097" i="1"/>
  <c r="C1096" i="1"/>
  <c r="C1095" i="1"/>
  <c r="C1094" i="1"/>
  <c r="C1093" i="1"/>
  <c r="C1092" i="1"/>
  <c r="C1091" i="1"/>
  <c r="C1090" i="1"/>
  <c r="C1089" i="1"/>
  <c r="C1088" i="1"/>
  <c r="C1087" i="1"/>
  <c r="C1086" i="1"/>
  <c r="C1085" i="1"/>
  <c r="C1084" i="1"/>
  <c r="C1083" i="1"/>
  <c r="C1082" i="1"/>
  <c r="C1081" i="1"/>
  <c r="C1080" i="1"/>
  <c r="C1079" i="1"/>
  <c r="C1078" i="1"/>
  <c r="C1077" i="1"/>
  <c r="C1076" i="1"/>
  <c r="C1075" i="1"/>
  <c r="C1074" i="1"/>
  <c r="C1073" i="1"/>
  <c r="C1072" i="1"/>
  <c r="C1071" i="1"/>
  <c r="C1070" i="1"/>
  <c r="C1069" i="1"/>
  <c r="C1068" i="1"/>
  <c r="C1067" i="1"/>
  <c r="C1066" i="1"/>
  <c r="C1065" i="1"/>
  <c r="C1064" i="1"/>
  <c r="C1063" i="1"/>
  <c r="C1062" i="1"/>
  <c r="C1061" i="1"/>
  <c r="C1060" i="1"/>
  <c r="C1059" i="1"/>
  <c r="C1058" i="1"/>
  <c r="C1057" i="1"/>
  <c r="C1056" i="1"/>
  <c r="C1055" i="1"/>
  <c r="C1054" i="1"/>
  <c r="C1053" i="1"/>
  <c r="C1052" i="1"/>
  <c r="C1051" i="1"/>
  <c r="C1050" i="1"/>
  <c r="C1049" i="1"/>
  <c r="C1048" i="1"/>
  <c r="C1047" i="1"/>
  <c r="C1046" i="1"/>
  <c r="C1045" i="1"/>
  <c r="C1044" i="1"/>
  <c r="C1043" i="1"/>
  <c r="C1042" i="1"/>
  <c r="C1041" i="1"/>
  <c r="C1040" i="1"/>
  <c r="C1039" i="1"/>
  <c r="C1038" i="1"/>
  <c r="C1037" i="1"/>
  <c r="C1036" i="1"/>
  <c r="C1035" i="1"/>
  <c r="C1034" i="1"/>
  <c r="C1033" i="1"/>
  <c r="C1032" i="1"/>
  <c r="C1031" i="1"/>
  <c r="C1030" i="1"/>
  <c r="C1029" i="1"/>
  <c r="C1028" i="1"/>
  <c r="C1027" i="1"/>
  <c r="C1026" i="1"/>
  <c r="C1025" i="1"/>
  <c r="C1024" i="1"/>
  <c r="C1023" i="1"/>
  <c r="C1022" i="1"/>
  <c r="C1021" i="1"/>
  <c r="C1020" i="1"/>
  <c r="C1019" i="1"/>
  <c r="C1018" i="1"/>
  <c r="C1017" i="1"/>
  <c r="C1016" i="1"/>
  <c r="C1015" i="1"/>
  <c r="C1014" i="1"/>
  <c r="C1013" i="1"/>
  <c r="C1012" i="1"/>
  <c r="C1011" i="1"/>
  <c r="C1010" i="1"/>
  <c r="C1009" i="1"/>
  <c r="C1008" i="1"/>
  <c r="C1007" i="1"/>
  <c r="C1006" i="1"/>
  <c r="C1005" i="1"/>
  <c r="C1004" i="1"/>
  <c r="C1003" i="1"/>
  <c r="C1002" i="1"/>
  <c r="C1001" i="1"/>
  <c r="C1000" i="1"/>
  <c r="C999" i="1"/>
  <c r="C998" i="1"/>
  <c r="C997" i="1"/>
  <c r="C996" i="1"/>
  <c r="C995" i="1"/>
  <c r="C994" i="1"/>
  <c r="C993" i="1"/>
  <c r="C992" i="1"/>
  <c r="C991" i="1"/>
  <c r="C990" i="1"/>
  <c r="C989" i="1"/>
  <c r="C988" i="1"/>
  <c r="C987" i="1"/>
  <c r="C986" i="1"/>
  <c r="C985" i="1"/>
  <c r="C984" i="1"/>
  <c r="C983" i="1"/>
  <c r="C982" i="1"/>
  <c r="C981" i="1"/>
  <c r="C980" i="1"/>
  <c r="C979" i="1"/>
  <c r="C978" i="1"/>
  <c r="C977" i="1"/>
  <c r="C976" i="1"/>
  <c r="C975" i="1"/>
  <c r="C974" i="1"/>
  <c r="C973" i="1"/>
  <c r="C972" i="1"/>
  <c r="C971" i="1"/>
  <c r="C970" i="1"/>
  <c r="C969" i="1"/>
  <c r="C968" i="1"/>
  <c r="C967" i="1"/>
  <c r="C966" i="1"/>
  <c r="C965" i="1"/>
  <c r="C964" i="1"/>
  <c r="C963" i="1"/>
  <c r="C962" i="1"/>
  <c r="C961" i="1"/>
  <c r="C960" i="1"/>
  <c r="C959" i="1"/>
  <c r="C958" i="1"/>
  <c r="C957" i="1"/>
  <c r="C956" i="1"/>
  <c r="C955" i="1"/>
  <c r="C954" i="1"/>
  <c r="C953" i="1"/>
  <c r="C952" i="1"/>
  <c r="C951" i="1"/>
  <c r="C950" i="1"/>
  <c r="C949" i="1"/>
  <c r="C948" i="1"/>
  <c r="C947" i="1"/>
  <c r="C946" i="1"/>
  <c r="C945" i="1"/>
  <c r="C944" i="1"/>
  <c r="C943" i="1"/>
  <c r="C942" i="1"/>
  <c r="C941" i="1"/>
  <c r="C940" i="1"/>
  <c r="C939" i="1"/>
  <c r="C938" i="1"/>
  <c r="C937" i="1"/>
  <c r="C936" i="1"/>
  <c r="C935" i="1"/>
  <c r="C934" i="1"/>
  <c r="C933" i="1"/>
  <c r="C932" i="1"/>
  <c r="C931" i="1"/>
  <c r="C930" i="1"/>
  <c r="C929" i="1"/>
  <c r="C928" i="1"/>
  <c r="C927" i="1"/>
  <c r="C926" i="1"/>
  <c r="C925" i="1"/>
  <c r="C924" i="1"/>
  <c r="C923" i="1"/>
  <c r="C922" i="1"/>
  <c r="C921" i="1"/>
  <c r="C920" i="1"/>
  <c r="C919" i="1"/>
  <c r="C918" i="1"/>
  <c r="C917" i="1"/>
  <c r="C916" i="1"/>
  <c r="C915" i="1"/>
  <c r="C914" i="1"/>
  <c r="C913" i="1"/>
  <c r="C912" i="1"/>
  <c r="C911" i="1"/>
  <c r="C910" i="1"/>
  <c r="C909" i="1"/>
  <c r="C908" i="1"/>
  <c r="C907" i="1"/>
  <c r="C906" i="1"/>
  <c r="C905" i="1"/>
  <c r="C904" i="1"/>
  <c r="C903" i="1"/>
  <c r="C902" i="1"/>
  <c r="C901" i="1"/>
  <c r="C900" i="1"/>
  <c r="C899" i="1"/>
  <c r="C898" i="1"/>
  <c r="C897" i="1"/>
  <c r="C896" i="1"/>
  <c r="C895" i="1"/>
  <c r="C894" i="1"/>
  <c r="C893" i="1"/>
  <c r="C892" i="1"/>
  <c r="C891" i="1"/>
  <c r="C890" i="1"/>
  <c r="C889" i="1"/>
  <c r="C888" i="1"/>
  <c r="C887" i="1"/>
  <c r="C886" i="1"/>
  <c r="C885" i="1"/>
  <c r="C884" i="1"/>
  <c r="C883" i="1"/>
  <c r="C882" i="1"/>
  <c r="C881" i="1"/>
  <c r="C880" i="1"/>
  <c r="C879" i="1"/>
  <c r="C878" i="1"/>
  <c r="C877" i="1"/>
  <c r="C876" i="1"/>
  <c r="C875" i="1"/>
  <c r="C874" i="1"/>
  <c r="C873" i="1"/>
  <c r="C872" i="1"/>
  <c r="C871" i="1"/>
  <c r="C870" i="1"/>
  <c r="C869" i="1"/>
  <c r="C868" i="1"/>
  <c r="C867" i="1"/>
  <c r="C866" i="1"/>
  <c r="C865" i="1"/>
  <c r="C864" i="1"/>
  <c r="C863" i="1"/>
  <c r="C862" i="1"/>
  <c r="C861" i="1"/>
  <c r="C860" i="1"/>
  <c r="C859" i="1"/>
  <c r="C858" i="1"/>
  <c r="C857" i="1"/>
  <c r="C856" i="1"/>
  <c r="C855" i="1"/>
  <c r="C854" i="1"/>
  <c r="C853" i="1"/>
  <c r="C852" i="1"/>
  <c r="C851" i="1"/>
  <c r="C850" i="1"/>
  <c r="C849" i="1"/>
  <c r="C848" i="1"/>
  <c r="C847" i="1"/>
  <c r="C846" i="1"/>
  <c r="C845" i="1"/>
  <c r="C844" i="1"/>
  <c r="C843" i="1"/>
  <c r="C842" i="1"/>
  <c r="C841" i="1"/>
  <c r="C840" i="1"/>
  <c r="C839" i="1"/>
  <c r="C838" i="1"/>
  <c r="C837" i="1"/>
  <c r="C836" i="1"/>
  <c r="C835" i="1"/>
  <c r="C834" i="1"/>
  <c r="C833" i="1"/>
  <c r="C832" i="1"/>
  <c r="C831" i="1"/>
  <c r="C830" i="1"/>
  <c r="C829" i="1"/>
  <c r="C828" i="1"/>
  <c r="C827" i="1"/>
  <c r="C826" i="1"/>
  <c r="C825" i="1"/>
  <c r="C824" i="1"/>
  <c r="C823" i="1"/>
  <c r="C822" i="1"/>
  <c r="C821" i="1"/>
  <c r="C820" i="1"/>
  <c r="C819" i="1"/>
  <c r="C818" i="1"/>
  <c r="C817" i="1"/>
  <c r="C816" i="1"/>
  <c r="C815" i="1"/>
  <c r="C814" i="1"/>
  <c r="C813" i="1"/>
  <c r="C812" i="1"/>
  <c r="C811" i="1"/>
  <c r="C810" i="1"/>
  <c r="C809" i="1"/>
  <c r="C808" i="1"/>
  <c r="C807" i="1"/>
  <c r="C806" i="1"/>
  <c r="C805" i="1"/>
  <c r="C804" i="1"/>
  <c r="C803" i="1"/>
  <c r="C802" i="1"/>
  <c r="C801" i="1"/>
  <c r="C800" i="1"/>
  <c r="C799" i="1"/>
  <c r="C798" i="1"/>
  <c r="C797" i="1"/>
  <c r="C796" i="1"/>
  <c r="C795" i="1"/>
  <c r="C794" i="1"/>
  <c r="C793" i="1"/>
  <c r="C792" i="1"/>
  <c r="C791" i="1"/>
  <c r="C790" i="1"/>
  <c r="C789" i="1"/>
  <c r="C788" i="1"/>
  <c r="C787" i="1"/>
  <c r="C786" i="1"/>
  <c r="C785" i="1"/>
  <c r="C784" i="1"/>
  <c r="C783" i="1"/>
  <c r="C782" i="1"/>
  <c r="C781" i="1"/>
  <c r="C780" i="1"/>
  <c r="C779" i="1"/>
  <c r="C778" i="1"/>
  <c r="C777" i="1"/>
  <c r="C776" i="1"/>
  <c r="C775" i="1"/>
  <c r="C774" i="1"/>
  <c r="C773" i="1"/>
  <c r="C772" i="1"/>
  <c r="C771" i="1"/>
  <c r="C770" i="1"/>
  <c r="C769" i="1"/>
  <c r="C768" i="1"/>
  <c r="C767" i="1"/>
  <c r="C766" i="1"/>
  <c r="C765" i="1"/>
  <c r="C764" i="1"/>
  <c r="C763" i="1"/>
  <c r="C762" i="1"/>
  <c r="C761" i="1"/>
  <c r="C760" i="1"/>
  <c r="C759" i="1"/>
  <c r="C758" i="1"/>
  <c r="C757" i="1"/>
  <c r="C756" i="1"/>
  <c r="C755" i="1"/>
  <c r="C754" i="1"/>
  <c r="C753" i="1"/>
  <c r="C752" i="1"/>
  <c r="C751" i="1"/>
  <c r="C750" i="1"/>
  <c r="C749" i="1"/>
  <c r="C748" i="1"/>
  <c r="C747" i="1"/>
  <c r="C746" i="1"/>
  <c r="C745" i="1"/>
  <c r="C744" i="1"/>
  <c r="C743" i="1"/>
  <c r="C742" i="1"/>
  <c r="C741" i="1"/>
  <c r="C740" i="1"/>
  <c r="C739" i="1"/>
  <c r="C738" i="1"/>
  <c r="C737" i="1"/>
  <c r="C736" i="1"/>
  <c r="C735" i="1"/>
  <c r="C734" i="1"/>
  <c r="C733" i="1"/>
  <c r="C732" i="1"/>
  <c r="C731" i="1"/>
  <c r="C730" i="1"/>
  <c r="C729" i="1"/>
  <c r="C728" i="1"/>
  <c r="C727" i="1"/>
  <c r="C726" i="1"/>
  <c r="C725" i="1"/>
  <c r="C724" i="1"/>
  <c r="C723" i="1"/>
  <c r="C722" i="1"/>
  <c r="C721" i="1"/>
  <c r="C720" i="1"/>
  <c r="C719" i="1"/>
  <c r="C718" i="1"/>
  <c r="C717" i="1"/>
  <c r="C716" i="1"/>
  <c r="C715" i="1"/>
  <c r="C714" i="1"/>
  <c r="C713" i="1"/>
  <c r="C712" i="1"/>
  <c r="C711" i="1"/>
  <c r="C710" i="1"/>
  <c r="C709" i="1"/>
  <c r="C708" i="1"/>
  <c r="C707" i="1"/>
  <c r="C706" i="1"/>
  <c r="C705" i="1"/>
  <c r="C704" i="1"/>
  <c r="C703" i="1"/>
  <c r="C702" i="1"/>
  <c r="C701" i="1"/>
  <c r="C700" i="1"/>
  <c r="C699" i="1"/>
  <c r="C698" i="1"/>
  <c r="C697" i="1"/>
  <c r="C696" i="1"/>
  <c r="C695" i="1"/>
  <c r="C694" i="1"/>
  <c r="C693" i="1"/>
  <c r="C692" i="1"/>
  <c r="C691" i="1"/>
  <c r="C690" i="1"/>
  <c r="C689" i="1"/>
  <c r="C688" i="1"/>
  <c r="C687" i="1"/>
  <c r="C686" i="1"/>
  <c r="C685" i="1"/>
  <c r="C684" i="1"/>
  <c r="C683" i="1"/>
  <c r="C682" i="1"/>
  <c r="C681" i="1"/>
  <c r="C680" i="1"/>
  <c r="C679" i="1"/>
  <c r="C678" i="1"/>
  <c r="C677" i="1"/>
  <c r="C676" i="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 r="E26" i="2"/>
  <c r="E25" i="2"/>
  <c r="E24" i="2"/>
  <c r="F28" i="4"/>
  <c r="D28" i="4"/>
  <c r="B28" i="4"/>
  <c r="A28" i="4"/>
  <c r="K72" i="2"/>
  <c r="K64" i="2"/>
  <c r="K56" i="2"/>
  <c r="K48" i="2"/>
  <c r="K40" i="2"/>
  <c r="C9" i="4"/>
  <c r="K71" i="2"/>
  <c r="K63" i="2"/>
  <c r="K55" i="2"/>
  <c r="K47" i="2"/>
  <c r="K38" i="2"/>
  <c r="B9" i="4"/>
  <c r="K78" i="2"/>
  <c r="K70" i="2"/>
  <c r="K62" i="2"/>
  <c r="K54" i="2"/>
  <c r="K46" i="2"/>
  <c r="K39" i="2"/>
  <c r="K77" i="2"/>
  <c r="K69" i="2"/>
  <c r="K61" i="2"/>
  <c r="K53" i="2"/>
  <c r="K45" i="2"/>
  <c r="G9" i="4"/>
  <c r="K76" i="2"/>
  <c r="K68" i="2"/>
  <c r="K60" i="2"/>
  <c r="K52" i="2"/>
  <c r="K44" i="2"/>
  <c r="OF482" i="4"/>
  <c r="K75" i="2"/>
  <c r="K67" i="2"/>
  <c r="K59" i="2"/>
  <c r="K51" i="2"/>
  <c r="K43" i="2"/>
  <c r="F9" i="4"/>
  <c r="K74" i="2"/>
  <c r="K66" i="2"/>
  <c r="K58" i="2"/>
  <c r="K50" i="2"/>
  <c r="K42" i="2"/>
  <c r="E9" i="4"/>
  <c r="K73" i="2"/>
  <c r="K65" i="2"/>
  <c r="K57" i="2"/>
  <c r="K49" i="2"/>
  <c r="K41" i="2"/>
  <c r="D9" i="4"/>
  <c r="E28" i="4"/>
  <c r="C28" i="4"/>
</calcChain>
</file>

<file path=xl/sharedStrings.xml><?xml version="1.0" encoding="utf-8"?>
<sst xmlns="http://schemas.openxmlformats.org/spreadsheetml/2006/main" count="20108" uniqueCount="4091">
  <si>
    <t>Row ID</t>
  </si>
  <si>
    <t>Order ID</t>
  </si>
  <si>
    <t>Year</t>
  </si>
  <si>
    <t>Order Date</t>
  </si>
  <si>
    <t>Ship Date</t>
  </si>
  <si>
    <t>Ship Mode</t>
  </si>
  <si>
    <t>Customer ID</t>
  </si>
  <si>
    <t>Customer Name</t>
  </si>
  <si>
    <t>Segment</t>
  </si>
  <si>
    <t>Country</t>
  </si>
  <si>
    <t>City</t>
  </si>
  <si>
    <t>State</t>
  </si>
  <si>
    <t>Postal Code</t>
  </si>
  <si>
    <t>Region</t>
  </si>
  <si>
    <t>Product ID</t>
  </si>
  <si>
    <t>Category</t>
  </si>
  <si>
    <t>Sub-Category</t>
  </si>
  <si>
    <t>Product Name</t>
  </si>
  <si>
    <t>Sales</t>
  </si>
  <si>
    <t>Quantity</t>
  </si>
  <si>
    <t>Discount</t>
  </si>
  <si>
    <t>Profit</t>
  </si>
  <si>
    <t>CA-2013-152156</t>
  </si>
  <si>
    <t>Second Class</t>
  </si>
  <si>
    <t>CG-12520</t>
  </si>
  <si>
    <t>Claire Gute</t>
  </si>
  <si>
    <t>Consumer</t>
  </si>
  <si>
    <t>United States</t>
  </si>
  <si>
    <t>Henderson</t>
  </si>
  <si>
    <t>Kentucky</t>
  </si>
  <si>
    <t>South</t>
  </si>
  <si>
    <t>FUR-BO-10001798</t>
  </si>
  <si>
    <t>Furniture</t>
  </si>
  <si>
    <t>Bookcases</t>
  </si>
  <si>
    <t>Bush Somerset Collection Bookcase</t>
  </si>
  <si>
    <t>FUR-CH-10000454</t>
  </si>
  <si>
    <t>Chairs</t>
  </si>
  <si>
    <t>Hon Deluxe Fabric Upholstered Stacking Chairs, Rounded Back</t>
  </si>
  <si>
    <t>CA-2013-138688</t>
  </si>
  <si>
    <t>DV-13045</t>
  </si>
  <si>
    <t>Darrin Van Huff</t>
  </si>
  <si>
    <t>Corporate</t>
  </si>
  <si>
    <t>Los Angeles</t>
  </si>
  <si>
    <t>California</t>
  </si>
  <si>
    <t>West</t>
  </si>
  <si>
    <t>OFF-LA-10000240</t>
  </si>
  <si>
    <t>Office Supplies</t>
  </si>
  <si>
    <t>Labels</t>
  </si>
  <si>
    <t>Self-Adhesive Address Labels for Typewriters by Universal</t>
  </si>
  <si>
    <t>US-2012-108966</t>
  </si>
  <si>
    <t>Standard Class</t>
  </si>
  <si>
    <t>SO-20335</t>
  </si>
  <si>
    <t>Sean O'Donnell</t>
  </si>
  <si>
    <t>Fort Lauderdale</t>
  </si>
  <si>
    <t>Florida</t>
  </si>
  <si>
    <t>FUR-TA-10000577</t>
  </si>
  <si>
    <t>Tables</t>
  </si>
  <si>
    <t>Bretford CR4500 Series Slim Rectangular Table</t>
  </si>
  <si>
    <t>OFF-ST-10000760</t>
  </si>
  <si>
    <t>Storage</t>
  </si>
  <si>
    <t>Eldon Fold 'N Roll Cart System</t>
  </si>
  <si>
    <t>CA-2011-115812</t>
  </si>
  <si>
    <t>BH-11710</t>
  </si>
  <si>
    <t>Brosina Hoffman</t>
  </si>
  <si>
    <t>FUR-FU-10001487</t>
  </si>
  <si>
    <t>Furnishings</t>
  </si>
  <si>
    <t>Eldon Expressions Wood and Plastic Desk Accessories, Cherry Wood</t>
  </si>
  <si>
    <t>OFF-AR-10002833</t>
  </si>
  <si>
    <t>Art</t>
  </si>
  <si>
    <t>Newell 322</t>
  </si>
  <si>
    <t>TEC-PH-10002275</t>
  </si>
  <si>
    <t>Technology</t>
  </si>
  <si>
    <t>Phones</t>
  </si>
  <si>
    <t>Mitel 5320 IP Phone VoIP phone</t>
  </si>
  <si>
    <t>OFF-BI-10003910</t>
  </si>
  <si>
    <t>Binders</t>
  </si>
  <si>
    <t>DXL Angle-View Binders with Locking Rings by Samsill</t>
  </si>
  <si>
    <t>OFF-AP-10002892</t>
  </si>
  <si>
    <t>Appliances</t>
  </si>
  <si>
    <t>Belkin F5C206VTEL 6 Outlet Surge</t>
  </si>
  <si>
    <t>FUR-TA-10001539</t>
  </si>
  <si>
    <t>Chromcraft Rectangular Conference Tables</t>
  </si>
  <si>
    <t>TEC-PH-10002033</t>
  </si>
  <si>
    <t>Konftel 250 Conference phone - Charcoal black</t>
  </si>
  <si>
    <t>CA-2014-114412</t>
  </si>
  <si>
    <t>AA-10480</t>
  </si>
  <si>
    <t>Andrew Allen</t>
  </si>
  <si>
    <t>Concord</t>
  </si>
  <si>
    <t>North Carolina</t>
  </si>
  <si>
    <t>OFF-PA-10002365</t>
  </si>
  <si>
    <t>Paper</t>
  </si>
  <si>
    <t>Xerox 1967</t>
  </si>
  <si>
    <t>CA-2013-161389</t>
  </si>
  <si>
    <t>IM-15070</t>
  </si>
  <si>
    <t>Irene Maddox</t>
  </si>
  <si>
    <t>Seattle</t>
  </si>
  <si>
    <t>Washington</t>
  </si>
  <si>
    <t>OFF-BI-10003656</t>
  </si>
  <si>
    <t>Fellowes PB200 Plastic Comb Binding Machine</t>
  </si>
  <si>
    <t>US-2012-118983</t>
  </si>
  <si>
    <t>HP-14815</t>
  </si>
  <si>
    <t>Harold Pawlan</t>
  </si>
  <si>
    <t>Home Office</t>
  </si>
  <si>
    <t>Fort Worth</t>
  </si>
  <si>
    <t>Texas</t>
  </si>
  <si>
    <t>Central</t>
  </si>
  <si>
    <t>OFF-AP-10002311</t>
  </si>
  <si>
    <t>Holmes Replacement Filter for HEPA Air Cleaner, Very Large Room, HEPA Filter</t>
  </si>
  <si>
    <t>OFF-BI-10000756</t>
  </si>
  <si>
    <t>Storex DuraTech Recycled Plastic Frosted Binders</t>
  </si>
  <si>
    <t>CA-2011-105893</t>
  </si>
  <si>
    <t>PK-19075</t>
  </si>
  <si>
    <t>Pete Kriz</t>
  </si>
  <si>
    <t>Madison</t>
  </si>
  <si>
    <t>Wisconsin</t>
  </si>
  <si>
    <t>OFF-ST-10004186</t>
  </si>
  <si>
    <t>Stur-D-Stor Shelving, Vertical 5-Shelf: 72"H x 36"W x 18 1/2"D</t>
  </si>
  <si>
    <t>CA-2011-167164</t>
  </si>
  <si>
    <t>AG-10270</t>
  </si>
  <si>
    <t>Alejandro Grove</t>
  </si>
  <si>
    <t>West Jordan</t>
  </si>
  <si>
    <t>Utah</t>
  </si>
  <si>
    <t>OFF-ST-10000107</t>
  </si>
  <si>
    <t>Fellowes Super Stor/Drawer</t>
  </si>
  <si>
    <t>CA-2011-143336</t>
  </si>
  <si>
    <t>ZD-21925</t>
  </si>
  <si>
    <t>Zuschuss Donatelli</t>
  </si>
  <si>
    <t>San Francisco</t>
  </si>
  <si>
    <t>OFF-AR-10003056</t>
  </si>
  <si>
    <t>Newell 341</t>
  </si>
  <si>
    <t>TEC-PH-10001949</t>
  </si>
  <si>
    <t>Cisco SPA 501G IP Phone</t>
  </si>
  <si>
    <t>OFF-BI-10002215</t>
  </si>
  <si>
    <t>Wilson Jones Hanging View Binder, White, 1"</t>
  </si>
  <si>
    <t>CA-2013-137330</t>
  </si>
  <si>
    <t>KB-16585</t>
  </si>
  <si>
    <t>Ken Black</t>
  </si>
  <si>
    <t>Fremont</t>
  </si>
  <si>
    <t>Nebraska</t>
  </si>
  <si>
    <t>OFF-AR-10000246</t>
  </si>
  <si>
    <t>Newell 318</t>
  </si>
  <si>
    <t>OFF-AP-10001492</t>
  </si>
  <si>
    <t>Acco Six-Outlet Power Strip, 4' Cord Length</t>
  </si>
  <si>
    <t>US-2014-156909</t>
  </si>
  <si>
    <t>SF-20065</t>
  </si>
  <si>
    <t>Sandra Flanagan</t>
  </si>
  <si>
    <t>Philadelphia</t>
  </si>
  <si>
    <t>Pennsylvania</t>
  </si>
  <si>
    <t>East</t>
  </si>
  <si>
    <t>FUR-CH-10002774</t>
  </si>
  <si>
    <t>Global Deluxe Stacking Chair, Gray</t>
  </si>
  <si>
    <t>CA-2012-106320</t>
  </si>
  <si>
    <t>EB-13870</t>
  </si>
  <si>
    <t>Emily Burns</t>
  </si>
  <si>
    <t>Orem</t>
  </si>
  <si>
    <t>CA-2013-121755</t>
  </si>
  <si>
    <t>EH-13945</t>
  </si>
  <si>
    <t>Eric Hoffmann</t>
  </si>
  <si>
    <t>OFF-BI-10001634</t>
  </si>
  <si>
    <t>Wilson Jones Active Use Binders</t>
  </si>
  <si>
    <t>TEC-AC-10003027</t>
  </si>
  <si>
    <t>Accessories</t>
  </si>
  <si>
    <t>Imation 8GB Mini TravelDrive USB 2.0 Flash Drive</t>
  </si>
  <si>
    <t>US-2012-150630</t>
  </si>
  <si>
    <t>TB-21520</t>
  </si>
  <si>
    <t>Tracy Blumstein</t>
  </si>
  <si>
    <t>FUR-BO-10004834</t>
  </si>
  <si>
    <t>Riverside Palais Royal Lawyers Bookcase, Royale Cherry Finish</t>
  </si>
  <si>
    <t>OFF-BI-10000474</t>
  </si>
  <si>
    <t>Avery Recycled Flexi-View Covers for Binding Systems</t>
  </si>
  <si>
    <t>FUR-FU-10004848</t>
  </si>
  <si>
    <t>Howard Miller 13-3/4" Diameter Brushed Chrome Round Wall Clock</t>
  </si>
  <si>
    <t>OFF-EN-10001509</t>
  </si>
  <si>
    <t>Envelopes</t>
  </si>
  <si>
    <t>Poly String Tie Envelopes</t>
  </si>
  <si>
    <t>OFF-AR-10004042</t>
  </si>
  <si>
    <t>BOSTON Model 1800 Electric Pencil Sharpeners, Putty/Woodgrain</t>
  </si>
  <si>
    <t>OFF-BI-10001525</t>
  </si>
  <si>
    <t>Acco Pressboard Covers with Storage Hooks, 14 7/8" x 11", Executive Red</t>
  </si>
  <si>
    <t>OFF-AR-10001683</t>
  </si>
  <si>
    <t>Lumber Crayons</t>
  </si>
  <si>
    <t>CA-2014-107727</t>
  </si>
  <si>
    <t>MA-17560</t>
  </si>
  <si>
    <t>Matt Abelman</t>
  </si>
  <si>
    <t>Houston</t>
  </si>
  <si>
    <t>OFF-PA-10000249</t>
  </si>
  <si>
    <t>Staples</t>
  </si>
  <si>
    <t>CA-2013-117590</t>
  </si>
  <si>
    <t>First Class</t>
  </si>
  <si>
    <t>GH-14485</t>
  </si>
  <si>
    <t>Gene Hale</t>
  </si>
  <si>
    <t>Richardson</t>
  </si>
  <si>
    <t>TEC-PH-10004977</t>
  </si>
  <si>
    <t>GE 30524EE4</t>
  </si>
  <si>
    <t>FUR-FU-10003664</t>
  </si>
  <si>
    <t>Electrix Architect's Clamp-On Swing Arm Lamp, Black</t>
  </si>
  <si>
    <t>CA-2012-117415</t>
  </si>
  <si>
    <t>SN-20710</t>
  </si>
  <si>
    <t>Steve Nguyen</t>
  </si>
  <si>
    <t>OFF-EN-10002986</t>
  </si>
  <si>
    <t>#10-4 1/8" x 9 1/2" Premium Diagonal Seam Envelopes</t>
  </si>
  <si>
    <t>FUR-BO-10002545</t>
  </si>
  <si>
    <t>Atlantic Metals Mobile 3-Shelf Bookcases, Custom Colors</t>
  </si>
  <si>
    <t>FUR-CH-10004218</t>
  </si>
  <si>
    <t>Global Fabric Manager's Chair, Dark Gray</t>
  </si>
  <si>
    <t>TEC-PH-10000486</t>
  </si>
  <si>
    <t>Plantronics HL10 Handset Lifter</t>
  </si>
  <si>
    <t>CA-2014-120999</t>
  </si>
  <si>
    <t>LC-16930</t>
  </si>
  <si>
    <t>Linda Cazamias</t>
  </si>
  <si>
    <t>Naperville</t>
  </si>
  <si>
    <t>Illinois</t>
  </si>
  <si>
    <t>TEC-PH-10004093</t>
  </si>
  <si>
    <t>Panasonic Kx-TS550</t>
  </si>
  <si>
    <t>CA-2013-101343</t>
  </si>
  <si>
    <t>RA-19885</t>
  </si>
  <si>
    <t>Ruben Ausman</t>
  </si>
  <si>
    <t>OFF-ST-10003479</t>
  </si>
  <si>
    <t>Eldon Base for stackable storage shelf, platinum</t>
  </si>
  <si>
    <t>CA-2014-139619</t>
  </si>
  <si>
    <t>ES-14080</t>
  </si>
  <si>
    <t>Erin Smith</t>
  </si>
  <si>
    <t>Melbourne</t>
  </si>
  <si>
    <t>OFF-ST-10003282</t>
  </si>
  <si>
    <t>Advantus 10-Drawer Portable Organizer, Chrome Metal Frame, Smoke Drawers</t>
  </si>
  <si>
    <t>CA-2013-118255</t>
  </si>
  <si>
    <t>ON-18715</t>
  </si>
  <si>
    <t>Odella Nelson</t>
  </si>
  <si>
    <t>Eagan</t>
  </si>
  <si>
    <t>Minnesota</t>
  </si>
  <si>
    <t>TEC-AC-10000171</t>
  </si>
  <si>
    <t>Verbatim 25 GB 6x Blu-ray Single Layer Recordable Disc, 25/Pack</t>
  </si>
  <si>
    <t>OFF-BI-10003291</t>
  </si>
  <si>
    <t>Wilson Jones Leather-Like Binders with DublLock Round Rings</t>
  </si>
  <si>
    <t>CA-2011-146703</t>
  </si>
  <si>
    <t>PO-18865</t>
  </si>
  <si>
    <t>Patrick O'Donnell</t>
  </si>
  <si>
    <t>Westland</t>
  </si>
  <si>
    <t>Michigan</t>
  </si>
  <si>
    <t>OFF-ST-10001713</t>
  </si>
  <si>
    <t>Gould Plastics 9-Pocket Panel Bin, 18-3/8w x 5-1/4d x 20-1/2h, Black</t>
  </si>
  <si>
    <t>CA-2013-169194</t>
  </si>
  <si>
    <t>LH-16900</t>
  </si>
  <si>
    <t>Lena Hernandez</t>
  </si>
  <si>
    <t>Dover</t>
  </si>
  <si>
    <t>Delaware</t>
  </si>
  <si>
    <t>TEC-AC-10002167</t>
  </si>
  <si>
    <t>Imation 8gb Micro Traveldrive Usb 2.0 Flash Drive</t>
  </si>
  <si>
    <t>TEC-PH-10003988</t>
  </si>
  <si>
    <t>LF Elite 3D Dazzle Designer Hard Case Cover, Lf Stylus Pen and Wiper For Apple Iphone 5c Mini Lite</t>
  </si>
  <si>
    <t>CA-2012-115742</t>
  </si>
  <si>
    <t>DP-13000</t>
  </si>
  <si>
    <t>Darren Powers</t>
  </si>
  <si>
    <t>New Albany</t>
  </si>
  <si>
    <t>Indiana</t>
  </si>
  <si>
    <t>OFF-BI-10004410</t>
  </si>
  <si>
    <t>C-Line Peel &amp; Stick Add-On Filing Pockets, 8-3/4 x 5-1/8, 10/Pack</t>
  </si>
  <si>
    <t>OFF-LA-10002762</t>
  </si>
  <si>
    <t>Avery 485</t>
  </si>
  <si>
    <t>FUR-FU-10001706</t>
  </si>
  <si>
    <t>Longer-Life Soft White Bulbs</t>
  </si>
  <si>
    <t>FUR-CH-10003061</t>
  </si>
  <si>
    <t>Global Leather Task Chair, Black</t>
  </si>
  <si>
    <t>CA-2013-105816</t>
  </si>
  <si>
    <t>JM-15265</t>
  </si>
  <si>
    <t>Janet Molinari</t>
  </si>
  <si>
    <t>New York City</t>
  </si>
  <si>
    <t>New York</t>
  </si>
  <si>
    <t>OFF-FA-10000304</t>
  </si>
  <si>
    <t>Fasteners</t>
  </si>
  <si>
    <t>Advantus Push Pins</t>
  </si>
  <si>
    <t>TEC-PH-10002447</t>
  </si>
  <si>
    <t>AT&amp;T CL83451 4-Handset Telephone</t>
  </si>
  <si>
    <t>CA-2013-111682</t>
  </si>
  <si>
    <t>TB-21055</t>
  </si>
  <si>
    <t>Ted Butterfield</t>
  </si>
  <si>
    <t>Troy</t>
  </si>
  <si>
    <t>OFF-ST-10000604</t>
  </si>
  <si>
    <t>Home/Office Personal File Carts</t>
  </si>
  <si>
    <t>OFF-PA-10001569</t>
  </si>
  <si>
    <t>Xerox 232</t>
  </si>
  <si>
    <t>FUR-CH-10003968</t>
  </si>
  <si>
    <t>Novimex Turbo Task Chair</t>
  </si>
  <si>
    <t>OFF-PA-10000587</t>
  </si>
  <si>
    <t>Array Parchment Paper, Assorted Colors</t>
  </si>
  <si>
    <t>OFF-BI-10001460</t>
  </si>
  <si>
    <t>Plastic Binding Combs</t>
  </si>
  <si>
    <t>OFF-AR-10001868</t>
  </si>
  <si>
    <t>Prang Dustless Chalk Sticks</t>
  </si>
  <si>
    <t>CA-2012-135545</t>
  </si>
  <si>
    <t>KM-16720</t>
  </si>
  <si>
    <t>Kunst Miller</t>
  </si>
  <si>
    <t>TEC-AC-10004633</t>
  </si>
  <si>
    <t>Verbatim 25 GB 6x Blu-ray Single Layer Recordable Disc, 3/Pack</t>
  </si>
  <si>
    <t>OFF-BI-10001078</t>
  </si>
  <si>
    <t>Acco PRESSTEX Data Binder with Storage Hooks, Dark Blue, 14 7/8" X 11"</t>
  </si>
  <si>
    <t>OFF-PA-10003892</t>
  </si>
  <si>
    <t>Xerox 1943</t>
  </si>
  <si>
    <t>FUR-FU-10000397</t>
  </si>
  <si>
    <t>Luxo Economy Swing Arm Lamp</t>
  </si>
  <si>
    <t>US-2012-164175</t>
  </si>
  <si>
    <t>PS-18970</t>
  </si>
  <si>
    <t>Paul Stevenson</t>
  </si>
  <si>
    <t>Chicago</t>
  </si>
  <si>
    <t>FUR-CH-10001146</t>
  </si>
  <si>
    <t>Global Value Mid-Back Manager's Chair, Gray</t>
  </si>
  <si>
    <t>CA-2011-106376</t>
  </si>
  <si>
    <t>BS-11590</t>
  </si>
  <si>
    <t>Brendan Sweed</t>
  </si>
  <si>
    <t>Gilbert</t>
  </si>
  <si>
    <t>Arizona</t>
  </si>
  <si>
    <t>OFF-AR-10002671</t>
  </si>
  <si>
    <t>Hunt BOSTON Model 1606 High-Volume Electric Pencil Sharpener, Beige</t>
  </si>
  <si>
    <t>TEC-PH-10002726</t>
  </si>
  <si>
    <t>netTALK DUO VoIP Telephone Service</t>
  </si>
  <si>
    <t>CA-2013-119823</t>
  </si>
  <si>
    <t>KD-16270</t>
  </si>
  <si>
    <t>Karen Daniels</t>
  </si>
  <si>
    <t>Springfield</t>
  </si>
  <si>
    <t>Virginia</t>
  </si>
  <si>
    <t>OFF-PA-10000482</t>
  </si>
  <si>
    <t>Snap-A-Way Black Print Carbonless Ruled Speed Letter, Triplicate</t>
  </si>
  <si>
    <t>CA-2013-106075</t>
  </si>
  <si>
    <t>HM-14980</t>
  </si>
  <si>
    <t>Henry MacAllister</t>
  </si>
  <si>
    <t>OFF-BI-10004654</t>
  </si>
  <si>
    <t>Avery Binding System Hidden Tab Executive Style Index Sets</t>
  </si>
  <si>
    <t>CA-2014-114440</t>
  </si>
  <si>
    <t>Jackson</t>
  </si>
  <si>
    <t>OFF-PA-10004675</t>
  </si>
  <si>
    <t>Telephone Message Books with Fax/Mobile Section, 5 1/2" x 3 3/16"</t>
  </si>
  <si>
    <t>US-2012-134026</t>
  </si>
  <si>
    <t>JE-15745</t>
  </si>
  <si>
    <t>Joel Eaton</t>
  </si>
  <si>
    <t>Memphis</t>
  </si>
  <si>
    <t>Tennessee</t>
  </si>
  <si>
    <t>FUR-CH-10000513</t>
  </si>
  <si>
    <t>High-Back Leather Manager's Chair</t>
  </si>
  <si>
    <t>FUR-FU-10003708</t>
  </si>
  <si>
    <t>Tenex Traditional Chairmats for Medium Pile Carpet, Standard Lip, 36" x 48"</t>
  </si>
  <si>
    <t>OFF-ST-10004123</t>
  </si>
  <si>
    <t>Safco Industrial Wire Shelving System</t>
  </si>
  <si>
    <t>US-2014-118038</t>
  </si>
  <si>
    <t>KB-16600</t>
  </si>
  <si>
    <t>Ken Brennan</t>
  </si>
  <si>
    <t>OFF-BI-10004182</t>
  </si>
  <si>
    <t>Economy Binders</t>
  </si>
  <si>
    <t>FUR-FU-10000260</t>
  </si>
  <si>
    <t>6" Cubicle Wall Clock, Black</t>
  </si>
  <si>
    <t>OFF-ST-10000615</t>
  </si>
  <si>
    <t>SimpliFile Personal File, Black Granite, 15w x 6-15/16d x 11-1/4h</t>
  </si>
  <si>
    <t>US-2011-147606</t>
  </si>
  <si>
    <t>FUR-FU-10003194</t>
  </si>
  <si>
    <t>Eldon Expressions Desk Accessory, Wood Pencil Holder, Oak</t>
  </si>
  <si>
    <t>CA-2013-127208</t>
  </si>
  <si>
    <t>SC-20770</t>
  </si>
  <si>
    <t>Stewart Carmichael</t>
  </si>
  <si>
    <t>Decatur</t>
  </si>
  <si>
    <t>Alabama</t>
  </si>
  <si>
    <t>OFF-AP-10002118</t>
  </si>
  <si>
    <t>1.7 Cubic Foot Compact "Cube" Office Refrigerators</t>
  </si>
  <si>
    <t>OFF-BI-10002309</t>
  </si>
  <si>
    <t>Avery Heavy-Duty EZD  Binder With Locking Rings</t>
  </si>
  <si>
    <t>CA-2011-139451</t>
  </si>
  <si>
    <t>DN-13690</t>
  </si>
  <si>
    <t>Duane Noonan</t>
  </si>
  <si>
    <t>OFF-AR-10002053</t>
  </si>
  <si>
    <t>Premium Writing Pencils, Soft, #2 by Central Association for the Blind</t>
  </si>
  <si>
    <t>OFF-ST-10002370</t>
  </si>
  <si>
    <t>Sortfiler Multipurpose Personal File Organizer, Black</t>
  </si>
  <si>
    <t>CA-2012-149734</t>
  </si>
  <si>
    <t>JC-16105</t>
  </si>
  <si>
    <t>Julie Creighton</t>
  </si>
  <si>
    <t>Durham</t>
  </si>
  <si>
    <t>OFF-EN-10000927</t>
  </si>
  <si>
    <t>Jet-Pak Recycled Peel 'N' Seal Padded Mailers</t>
  </si>
  <si>
    <t>US-2014-119662</t>
  </si>
  <si>
    <t>CS-12400</t>
  </si>
  <si>
    <t>Christopher Schild</t>
  </si>
  <si>
    <t>OFF-ST-10003656</t>
  </si>
  <si>
    <t>Safco Industrial Wire Shelving</t>
  </si>
  <si>
    <t>CA-2014-140088</t>
  </si>
  <si>
    <t>Columbia</t>
  </si>
  <si>
    <t>South Carolina</t>
  </si>
  <si>
    <t>FUR-CH-10000863</t>
  </si>
  <si>
    <t>Novimex Swivel Fabric Task Chair</t>
  </si>
  <si>
    <t>CA-2014-155558</t>
  </si>
  <si>
    <t>PG-18895</t>
  </si>
  <si>
    <t>Paul Gonzalez</t>
  </si>
  <si>
    <t>Rochester</t>
  </si>
  <si>
    <t>TEC-AC-10001998</t>
  </si>
  <si>
    <t>Logitech LS21 Speaker System - PC Multimedia - 2.1-CH - Wired</t>
  </si>
  <si>
    <t>OFF-LA-10000134</t>
  </si>
  <si>
    <t>Avery 511</t>
  </si>
  <si>
    <t>CA-2013-159695</t>
  </si>
  <si>
    <t>GM-14455</t>
  </si>
  <si>
    <t>Gary Mitchum</t>
  </si>
  <si>
    <t>OFF-ST-10003442</t>
  </si>
  <si>
    <t>Eldon Portable Mobile Manager</t>
  </si>
  <si>
    <t>CA-2013-109806</t>
  </si>
  <si>
    <t>JS-15685</t>
  </si>
  <si>
    <t>Jim Sink</t>
  </si>
  <si>
    <t>OFF-AR-10004930</t>
  </si>
  <si>
    <t>Turquoise Lead Holder with Pocket Clip</t>
  </si>
  <si>
    <t>OFF-PA-10000304</t>
  </si>
  <si>
    <t>Xerox 1995</t>
  </si>
  <si>
    <t>CA-2012-149587</t>
  </si>
  <si>
    <t>KB-16315</t>
  </si>
  <si>
    <t>Karl Braun</t>
  </si>
  <si>
    <t>Minneapolis</t>
  </si>
  <si>
    <t>OFF-PA-10003177</t>
  </si>
  <si>
    <t>Xerox 1999</t>
  </si>
  <si>
    <t>FUR-FU-10003799</t>
  </si>
  <si>
    <t>Seth Thomas 13 1/2" Wall Clock</t>
  </si>
  <si>
    <t>OFF-BI-10002852</t>
  </si>
  <si>
    <t>Ibico Standard Transparent Covers</t>
  </si>
  <si>
    <t>US-2014-109484</t>
  </si>
  <si>
    <t>RB-19705</t>
  </si>
  <si>
    <t>Roger Barcio</t>
  </si>
  <si>
    <t>Portland</t>
  </si>
  <si>
    <t>Oregon</t>
  </si>
  <si>
    <t>OFF-BI-10004738</t>
  </si>
  <si>
    <t>Flexible Leather- Look Classic Collection Ring Binder</t>
  </si>
  <si>
    <t>CA-2014-161018</t>
  </si>
  <si>
    <t>PN-18775</t>
  </si>
  <si>
    <t>Parhena Norris</t>
  </si>
  <si>
    <t>FUR-FU-10000629</t>
  </si>
  <si>
    <t>9-3/4 Diameter Round Wall Clock</t>
  </si>
  <si>
    <t>CA-2014-157833</t>
  </si>
  <si>
    <t>KD-16345</t>
  </si>
  <si>
    <t>Katherine Ducich</t>
  </si>
  <si>
    <t>OFF-BI-10001721</t>
  </si>
  <si>
    <t>Trimflex Flexible Post Binders</t>
  </si>
  <si>
    <t>CA-2013-149223</t>
  </si>
  <si>
    <t>ER-13855</t>
  </si>
  <si>
    <t>Elpida Rittenbach</t>
  </si>
  <si>
    <t>Saint Paul</t>
  </si>
  <si>
    <t>OFF-AP-10000358</t>
  </si>
  <si>
    <t>Fellowes Basic Home/Office Series Surge Protectors</t>
  </si>
  <si>
    <t>CA-2013-158568</t>
  </si>
  <si>
    <t>RB-19465</t>
  </si>
  <si>
    <t>Rick Bensley</t>
  </si>
  <si>
    <t>OFF-PA-10003256</t>
  </si>
  <si>
    <t>Avery Personal Creations Heavyweight Cards</t>
  </si>
  <si>
    <t>TEC-AC-10001767</t>
  </si>
  <si>
    <t>SanDisk Ultra 64 GB MicroSDHC Class 10 Memory Card</t>
  </si>
  <si>
    <t>OFF-BI-10002609</t>
  </si>
  <si>
    <t>Avery Hidden Tab Dividers for Binding Systems</t>
  </si>
  <si>
    <t>CA-2013-129903</t>
  </si>
  <si>
    <t>GZ-14470</t>
  </si>
  <si>
    <t>Gary Zandusky</t>
  </si>
  <si>
    <t>OFF-PA-10004040</t>
  </si>
  <si>
    <t>Universal Premium White Copier/Laser Paper (20Lb. and 87 Bright)</t>
  </si>
  <si>
    <t>US-2012-156867</t>
  </si>
  <si>
    <t>LC-16870</t>
  </si>
  <si>
    <t>Lena Cacioppo</t>
  </si>
  <si>
    <t>Aurora</t>
  </si>
  <si>
    <t>Colorado</t>
  </si>
  <si>
    <t>TEC-AC-10001552</t>
  </si>
  <si>
    <t>Logitech K350 2.4Ghz Wireless Keyboard</t>
  </si>
  <si>
    <t>FUR-FU-10004006</t>
  </si>
  <si>
    <t>Deflect-o DuraMat Lighweight, Studded, Beveled Mat for Low Pile Carpeting</t>
  </si>
  <si>
    <t>OFF-BI-10002794</t>
  </si>
  <si>
    <t>Avery Trapezoid Ring Binder, 3" Capacity, Black, 1040 sheets</t>
  </si>
  <si>
    <t>CA-2014-119004</t>
  </si>
  <si>
    <t>JM-15250</t>
  </si>
  <si>
    <t>Janet Martin</t>
  </si>
  <si>
    <t>Charlotte</t>
  </si>
  <si>
    <t>TEC-AC-10003499</t>
  </si>
  <si>
    <t>Memorex Mini Travel Drive 8 GB USB 2.0 Flash Drive</t>
  </si>
  <si>
    <t>TEC-PH-10002844</t>
  </si>
  <si>
    <t>Speck Products Candyshell Flip Case</t>
  </si>
  <si>
    <t>OFF-AR-10000390</t>
  </si>
  <si>
    <t>Newell Chalk Holder</t>
  </si>
  <si>
    <t>CA-2012-129476</t>
  </si>
  <si>
    <t>PA-19060</t>
  </si>
  <si>
    <t>Pete Armstrong</t>
  </si>
  <si>
    <t>Orland Park</t>
  </si>
  <si>
    <t>TEC-AC-10000844</t>
  </si>
  <si>
    <t>Logitech Gaming G510s - Keyboard</t>
  </si>
  <si>
    <t>CA-2014-146780</t>
  </si>
  <si>
    <t>CV-12805</t>
  </si>
  <si>
    <t>Cynthia Voltz</t>
  </si>
  <si>
    <t>FUR-FU-10001934</t>
  </si>
  <si>
    <t>Magnifier Swing Arm Lamp</t>
  </si>
  <si>
    <t>CA-2013-128867</t>
  </si>
  <si>
    <t>CL-12565</t>
  </si>
  <si>
    <t>Clay Ludtke</t>
  </si>
  <si>
    <t>Urbandale</t>
  </si>
  <si>
    <t>Iowa</t>
  </si>
  <si>
    <t>OFF-AR-10000380</t>
  </si>
  <si>
    <t>Hunt PowerHouse Electric Pencil Sharpener, Blue</t>
  </si>
  <si>
    <t>OFF-BI-10003981</t>
  </si>
  <si>
    <t>Avery Durable Plastic 1" Binders</t>
  </si>
  <si>
    <t>CA-2011-115259</t>
  </si>
  <si>
    <t>RC-19960</t>
  </si>
  <si>
    <t>Ryan Crowe</t>
  </si>
  <si>
    <t>Columbus</t>
  </si>
  <si>
    <t>Ohio</t>
  </si>
  <si>
    <t>OFF-FA-10000621</t>
  </si>
  <si>
    <t>OIC Colored Binder Clips, Assorted Sizes</t>
  </si>
  <si>
    <t>OFF-EN-10002600</t>
  </si>
  <si>
    <t>Redi-Strip #10 Envelopes, 4 1/8 x 9 1/2</t>
  </si>
  <si>
    <t>OFF-PA-10004965</t>
  </si>
  <si>
    <t>Xerox 1921</t>
  </si>
  <si>
    <t>OFF-EN-10002504</t>
  </si>
  <si>
    <t>Tyvek  Top-Opening Peel &amp; Seel Envelopes, Plain White</t>
  </si>
  <si>
    <t>CA-2012-110457</t>
  </si>
  <si>
    <t>DK-13090</t>
  </si>
  <si>
    <t>Dave Kipp</t>
  </si>
  <si>
    <t>FUR-TA-10001768</t>
  </si>
  <si>
    <t>Hon Racetrack Conference Tables</t>
  </si>
  <si>
    <t>US-2012-136476</t>
  </si>
  <si>
    <t>GG-14650</t>
  </si>
  <si>
    <t>Greg Guthrie</t>
  </si>
  <si>
    <t>Bristol</t>
  </si>
  <si>
    <t>OFF-BI-10003650</t>
  </si>
  <si>
    <t>GBC DocuBind 300 Electric Binding Machine</t>
  </si>
  <si>
    <t>CA-2013-103730</t>
  </si>
  <si>
    <t>SC-20725</t>
  </si>
  <si>
    <t>Steven Cartwright</t>
  </si>
  <si>
    <t>Wilmington</t>
  </si>
  <si>
    <t>FUR-FU-10002157</t>
  </si>
  <si>
    <t>Artistic Insta-Plaque</t>
  </si>
  <si>
    <t>OFF-ST-10000777</t>
  </si>
  <si>
    <t>Companion Letter/Legal File, Black</t>
  </si>
  <si>
    <t>OFF-EN-10002500</t>
  </si>
  <si>
    <t>Globe Weis Peel &amp; Seel First Class Envelopes</t>
  </si>
  <si>
    <t>TEC-PH-10003875</t>
  </si>
  <si>
    <t>KLD Oscar II Style Snap-on Ultra Thin Side Flip Synthetic Leather Cover Case for HTC One HTC M7</t>
  </si>
  <si>
    <t>US-2011-152030</t>
  </si>
  <si>
    <t>AD-10180</t>
  </si>
  <si>
    <t>Alan Dominguez</t>
  </si>
  <si>
    <t>FUR-CH-10004063</t>
  </si>
  <si>
    <t>Global Deluxe High-Back Manager's Chair</t>
  </si>
  <si>
    <t>US-2011-134614</t>
  </si>
  <si>
    <t>PF-19165</t>
  </si>
  <si>
    <t>Philip Fox</t>
  </si>
  <si>
    <t>Bloomington</t>
  </si>
  <si>
    <t>FUR-TA-10004534</t>
  </si>
  <si>
    <t>Bevis 44 x 96 Conference Tables</t>
  </si>
  <si>
    <t>US-2014-107272</t>
  </si>
  <si>
    <t>TS-21610</t>
  </si>
  <si>
    <t>Troy Staebel</t>
  </si>
  <si>
    <t>Phoenix</t>
  </si>
  <si>
    <t>OFF-BI-10003274</t>
  </si>
  <si>
    <t>Avery Durable Slant Ring Binders, No Labels</t>
  </si>
  <si>
    <t>OFF-ST-10002974</t>
  </si>
  <si>
    <t>Trav-L-File Heavy-Duty Shuttle II, Black</t>
  </si>
  <si>
    <t>US-2013-125969</t>
  </si>
  <si>
    <t>LS-16975</t>
  </si>
  <si>
    <t>Lindsay Shagiari</t>
  </si>
  <si>
    <t>Global Task Chair, Black</t>
  </si>
  <si>
    <t>FUR-FU-10003773</t>
  </si>
  <si>
    <t>Eldon Cleatmat Plus Chair Mats for High Pile Carpets</t>
  </si>
  <si>
    <t>US-2014-164147</t>
  </si>
  <si>
    <t>DW-13585</t>
  </si>
  <si>
    <t>Dorothy Wardle</t>
  </si>
  <si>
    <t>TEC-PH-10002293</t>
  </si>
  <si>
    <t>Anker 36W 4-Port USB Wall Charger Travel Power Adapter for iPhone 5s 5c 5</t>
  </si>
  <si>
    <t>OFF-PA-10002377</t>
  </si>
  <si>
    <t>Xerox 1916</t>
  </si>
  <si>
    <t>OFF-FA-10002780</t>
  </si>
  <si>
    <t>CA-2013-145583</t>
  </si>
  <si>
    <t>LC-16885</t>
  </si>
  <si>
    <t>Lena Creighton</t>
  </si>
  <si>
    <t>Roseville</t>
  </si>
  <si>
    <t>OFF-PA-10001804</t>
  </si>
  <si>
    <t>Xerox 195</t>
  </si>
  <si>
    <t>OFF-PA-10001736</t>
  </si>
  <si>
    <t>Xerox 1880</t>
  </si>
  <si>
    <t>OFF-AR-10001149</t>
  </si>
  <si>
    <t>Sanford Colorific Colored Pencils, 12/Box</t>
  </si>
  <si>
    <t>OFF-FA-10002988</t>
  </si>
  <si>
    <t>Ideal Clamps</t>
  </si>
  <si>
    <t>OFF-BI-10004781</t>
  </si>
  <si>
    <t>GBC Wire Binding Strips</t>
  </si>
  <si>
    <t>OFF-SU-10001218</t>
  </si>
  <si>
    <t>Supplies</t>
  </si>
  <si>
    <t>Fiskars Softgrip Scissors</t>
  </si>
  <si>
    <t>CA-2013-110366</t>
  </si>
  <si>
    <t>JD-15895</t>
  </si>
  <si>
    <t>Jonathan Doherty</t>
  </si>
  <si>
    <t>CA-2014-106180</t>
  </si>
  <si>
    <t>SH-19975</t>
  </si>
  <si>
    <t>Sally Hughsby</t>
  </si>
  <si>
    <t>OFF-AR-10000940</t>
  </si>
  <si>
    <t>Newell 343</t>
  </si>
  <si>
    <t>OFF-EN-10004030</t>
  </si>
  <si>
    <t>Convenience Packs of Business Envelopes</t>
  </si>
  <si>
    <t>OFF-PA-10004327</t>
  </si>
  <si>
    <t>Xerox 1911</t>
  </si>
  <si>
    <t>CA-2014-155376</t>
  </si>
  <si>
    <t>SG-20080</t>
  </si>
  <si>
    <t>Sandra Glassco</t>
  </si>
  <si>
    <t>Independence</t>
  </si>
  <si>
    <t>Missouri</t>
  </si>
  <si>
    <t>OFF-AP-10001058</t>
  </si>
  <si>
    <t>Sanyo 2.5 Cubic Foot Mid-Size Office Refrigerators</t>
  </si>
  <si>
    <t>CA-2012-110744</t>
  </si>
  <si>
    <t>HA-14920</t>
  </si>
  <si>
    <t>Helen Andreada</t>
  </si>
  <si>
    <t>Pasadena</t>
  </si>
  <si>
    <t>CA-2011-110072</t>
  </si>
  <si>
    <t>MG-17680</t>
  </si>
  <si>
    <t>Maureen Gastineau</t>
  </si>
  <si>
    <t>Newark</t>
  </si>
  <si>
    <t>FUR-FU-10000521</t>
  </si>
  <si>
    <t>Seth Thomas 14" Putty-Colored Wall Clock</t>
  </si>
  <si>
    <t>CA-2013-114489</t>
  </si>
  <si>
    <t>JE-16165</t>
  </si>
  <si>
    <t>Justin Ellison</t>
  </si>
  <si>
    <t>Franklin</t>
  </si>
  <si>
    <t>TEC-PH-10000215</t>
  </si>
  <si>
    <t>Plantronics Cordless Phone Headset with In-line Volume - M214C</t>
  </si>
  <si>
    <t>TEC-PH-10001448</t>
  </si>
  <si>
    <t>Anker Astro 15000mAh USB Portable Charger</t>
  </si>
  <si>
    <t>OFF-BI-10002735</t>
  </si>
  <si>
    <t>GBC Prestige Therm-A-Bind Covers</t>
  </si>
  <si>
    <t>CA-2013-158834</t>
  </si>
  <si>
    <t>TW-21025</t>
  </si>
  <si>
    <t>Tamara Willingham</t>
  </si>
  <si>
    <t>Scottsdale</t>
  </si>
  <si>
    <t>OFF-AP-10000326</t>
  </si>
  <si>
    <t>Belkin 7 Outlet SurgeMaster Surge Protector with Phone Protection</t>
  </si>
  <si>
    <t>TEC-PH-10001254</t>
  </si>
  <si>
    <t>Jabra BIZ 2300 Duo QD Duo Corded Headset</t>
  </si>
  <si>
    <t>CA-2012-124919</t>
  </si>
  <si>
    <t>SP-20650</t>
  </si>
  <si>
    <t>Stephanie Phelps</t>
  </si>
  <si>
    <t>San Jose</t>
  </si>
  <si>
    <t>OFF-PA-10001950</t>
  </si>
  <si>
    <t>Southworth 25% Cotton Antique Laid Paper &amp; Envelopes</t>
  </si>
  <si>
    <t>OFF-PA-10002254</t>
  </si>
  <si>
    <t>Xerox 1883</t>
  </si>
  <si>
    <t>OFF-ST-10001590</t>
  </si>
  <si>
    <t>Tenex Personal Project File with Scoop Front Design, Black</t>
  </si>
  <si>
    <t>CA-2012-118948</t>
  </si>
  <si>
    <t>NK-18490</t>
  </si>
  <si>
    <t>Neil Knudson</t>
  </si>
  <si>
    <t>OFF-AR-10001547</t>
  </si>
  <si>
    <t>Newell 311</t>
  </si>
  <si>
    <t>CA-2011-104269</t>
  </si>
  <si>
    <t>DB-13060</t>
  </si>
  <si>
    <t>Dave Brooks</t>
  </si>
  <si>
    <t>CA-2013-114104</t>
  </si>
  <si>
    <t>NP-18670</t>
  </si>
  <si>
    <t>Nora Paige</t>
  </si>
  <si>
    <t>Edmond</t>
  </si>
  <si>
    <t>Oklahoma</t>
  </si>
  <si>
    <t>OFF-LA-10002475</t>
  </si>
  <si>
    <t>Avery 519</t>
  </si>
  <si>
    <t>TEC-PH-10004536</t>
  </si>
  <si>
    <t>Avaya 5420 Digital phone</t>
  </si>
  <si>
    <t>CA-2013-162733</t>
  </si>
  <si>
    <t>TT-21070</t>
  </si>
  <si>
    <t>Ted Trevino</t>
  </si>
  <si>
    <t>OFF-PA-10002751</t>
  </si>
  <si>
    <t>Xerox 1920</t>
  </si>
  <si>
    <t>CA-2012-119697</t>
  </si>
  <si>
    <t>EM-13960</t>
  </si>
  <si>
    <t>Eric Murdock</t>
  </si>
  <si>
    <t>TEC-AC-10003657</t>
  </si>
  <si>
    <t>Lenovo 17-Key USB Numeric Keypad</t>
  </si>
  <si>
    <t>CA-2013-154508</t>
  </si>
  <si>
    <t>RD-19900</t>
  </si>
  <si>
    <t>Ruben Dartt</t>
  </si>
  <si>
    <t>Carlsbad</t>
  </si>
  <si>
    <t>New Mexico</t>
  </si>
  <si>
    <t>OFF-EN-10001990</t>
  </si>
  <si>
    <t>CA-2013-113817</t>
  </si>
  <si>
    <t>MJ-17740</t>
  </si>
  <si>
    <t>Max Jones</t>
  </si>
  <si>
    <t>OFF-BI-10004002</t>
  </si>
  <si>
    <t>Wilson Jones International Size A4 Ring Binders</t>
  </si>
  <si>
    <t>CA-2011-139892</t>
  </si>
  <si>
    <t>BM-11140</t>
  </si>
  <si>
    <t>Becky Martin</t>
  </si>
  <si>
    <t>San Antonio</t>
  </si>
  <si>
    <t>OFF-AR-10004441</t>
  </si>
  <si>
    <t>BIC Brite Liner Highlighters</t>
  </si>
  <si>
    <t>TEC-MA-10000822</t>
  </si>
  <si>
    <t>Machines</t>
  </si>
  <si>
    <t>Lexmark MX611dhe Monochrome Laser Printer</t>
  </si>
  <si>
    <t>OFF-ST-10000991</t>
  </si>
  <si>
    <t>Space Solutions HD Industrial Steel Shelving.</t>
  </si>
  <si>
    <t>FUR-CH-10004287</t>
  </si>
  <si>
    <t>SAFCO Arco Folding Chair</t>
  </si>
  <si>
    <t>OFF-AR-10002656</t>
  </si>
  <si>
    <t>Sanford Liquid Accent Highlighters</t>
  </si>
  <si>
    <t>OFF-AP-10002518</t>
  </si>
  <si>
    <t>Kensington 7 Outlet MasterPiece Power Center</t>
  </si>
  <si>
    <t>TEC-PH-10003931</t>
  </si>
  <si>
    <t>JBL Micro Wireless Portable Bluetooth Speaker</t>
  </si>
  <si>
    <t>CA-2011-118962</t>
  </si>
  <si>
    <t>CS-12130</t>
  </si>
  <si>
    <t>Chad Sievert</t>
  </si>
  <si>
    <t>OFF-PA-10000659</t>
  </si>
  <si>
    <t>Adams Phone Message Book, Professional, 400 Message Capacity, 5 3/6” x 11”</t>
  </si>
  <si>
    <t>OFF-PA-10001144</t>
  </si>
  <si>
    <t>Xerox 1913</t>
  </si>
  <si>
    <t>FUR-CH-10003817</t>
  </si>
  <si>
    <t>Global Value Steno Chair, Gray</t>
  </si>
  <si>
    <t>US-2011-100853</t>
  </si>
  <si>
    <t>JB-15400</t>
  </si>
  <si>
    <t>Jennifer Braxton</t>
  </si>
  <si>
    <t>OFF-AP-10000891</t>
  </si>
  <si>
    <t>Kensington 7 Outlet MasterPiece HOMEOFFICE Power Control Center</t>
  </si>
  <si>
    <t>OFF-LA-10003148</t>
  </si>
  <si>
    <t>Avery 51</t>
  </si>
  <si>
    <t>US-2014-152366</t>
  </si>
  <si>
    <t>SJ-20500</t>
  </si>
  <si>
    <t>Shirley Jackson</t>
  </si>
  <si>
    <t>OFF-AP-10002684</t>
  </si>
  <si>
    <t>Acco 7-Outlet Masterpiece Power Center, Wihtout Fax/Phone Line Protection</t>
  </si>
  <si>
    <t>US-2012-101511</t>
  </si>
  <si>
    <t>FUR-CH-10004698</t>
  </si>
  <si>
    <t>Padded Folding Chairs, Black, 4/Carton</t>
  </si>
  <si>
    <t>OFF-SU-10002189</t>
  </si>
  <si>
    <t>Acme Rosewood Handle Letter Opener</t>
  </si>
  <si>
    <t>CA-2012-137225</t>
  </si>
  <si>
    <t>JK-15640</t>
  </si>
  <si>
    <t>Jim Kriz</t>
  </si>
  <si>
    <t>OFF-AR-10001940</t>
  </si>
  <si>
    <t>Sanford Colorific Eraseable Coloring Pencils, 12 Count</t>
  </si>
  <si>
    <t>CA-2011-166191</t>
  </si>
  <si>
    <t>DK-13150</t>
  </si>
  <si>
    <t>David Kendrick</t>
  </si>
  <si>
    <t>OFF-ST-10003455</t>
  </si>
  <si>
    <t>Tenex File Box, Personal Filing Tote with Lid, Black</t>
  </si>
  <si>
    <t>TEC-AC-10004659</t>
  </si>
  <si>
    <t>Imation Secure+ Hardware Encrypted USB 2.0 Flash Drive; 16GB</t>
  </si>
  <si>
    <t>CA-2011-158274</t>
  </si>
  <si>
    <t>RM-19675</t>
  </si>
  <si>
    <t>Robert Marley</t>
  </si>
  <si>
    <t>Monroe</t>
  </si>
  <si>
    <t>Louisiana</t>
  </si>
  <si>
    <t>TEC-PH-10003273</t>
  </si>
  <si>
    <t>AT&amp;T TR1909W</t>
  </si>
  <si>
    <t>TEC-PH-10004896</t>
  </si>
  <si>
    <t>Nokia Lumia 521 (T-Mobile)</t>
  </si>
  <si>
    <t>TEC-AC-10002345</t>
  </si>
  <si>
    <t>HP Standard 104 key PS/2 Keyboard</t>
  </si>
  <si>
    <t>CA-2013-105018</t>
  </si>
  <si>
    <t>SK-19990</t>
  </si>
  <si>
    <t>Sally Knutson</t>
  </si>
  <si>
    <t>Fairfield</t>
  </si>
  <si>
    <t>Connecticut</t>
  </si>
  <si>
    <t>OFF-BI-10001890</t>
  </si>
  <si>
    <t>Avery Poly Binder Pockets</t>
  </si>
  <si>
    <t>CA-2011-123260</t>
  </si>
  <si>
    <t>FM-14290</t>
  </si>
  <si>
    <t>Frank Merwin</t>
  </si>
  <si>
    <t>TEC-AC-10002323</t>
  </si>
  <si>
    <t>SanDisk Ultra 32 GB MicroSDHC Class 10 Memory Card</t>
  </si>
  <si>
    <t>CA-2013-157000</t>
  </si>
  <si>
    <t>AM-10360</t>
  </si>
  <si>
    <t>Alice McCarthy</t>
  </si>
  <si>
    <t>Grand Prairie</t>
  </si>
  <si>
    <t>OFF-ST-10001328</t>
  </si>
  <si>
    <t>Personal Filing Tote with Lid, Black/Gray</t>
  </si>
  <si>
    <t>CA-2012-102281</t>
  </si>
  <si>
    <t>MP-17470</t>
  </si>
  <si>
    <t>Mark Packer</t>
  </si>
  <si>
    <t>FUR-BO-10002613</t>
  </si>
  <si>
    <t>Atlantic Metals Mobile 4-Shelf Bookcases, Custom Colors</t>
  </si>
  <si>
    <t>TEC-PH-10001552</t>
  </si>
  <si>
    <t>I Need's 3d Hello Kitty Hybrid Silicone Case Cover for HTC One X 4g with 3d Hello Kitty Stylus Pen Green/pink</t>
  </si>
  <si>
    <t>OFF-PA-10000061</t>
  </si>
  <si>
    <t>Xerox 205</t>
  </si>
  <si>
    <t>OFF-AR-10003514</t>
  </si>
  <si>
    <t>4009 Highlighters by Sanford</t>
  </si>
  <si>
    <t>CA-2012-131457</t>
  </si>
  <si>
    <t>MZ-17515</t>
  </si>
  <si>
    <t>Mary Zewe</t>
  </si>
  <si>
    <t>Redlands</t>
  </si>
  <si>
    <t>CA-2011-140004</t>
  </si>
  <si>
    <t>CB-12025</t>
  </si>
  <si>
    <t>Cassandra Brandow</t>
  </si>
  <si>
    <t>Hamilton</t>
  </si>
  <si>
    <t>OFF-AR-10004685</t>
  </si>
  <si>
    <t>Binney &amp; Smith Crayola Metallic Colored Pencils, 8-Color Set</t>
  </si>
  <si>
    <t>OFF-AR-10004027</t>
  </si>
  <si>
    <t>Binney &amp; Smith inkTank Erasable Desk Highlighter, Chisel Tip, Yellow, 12/Box</t>
  </si>
  <si>
    <t>CA-2014-107720</t>
  </si>
  <si>
    <t>VM-21685</t>
  </si>
  <si>
    <t>Valerie Mitchum</t>
  </si>
  <si>
    <t>Westfield</t>
  </si>
  <si>
    <t>New Jersey</t>
  </si>
  <si>
    <t>OFF-ST-10001414</t>
  </si>
  <si>
    <t>Decoflex Hanging Personal Folder File</t>
  </si>
  <si>
    <t>US-2014-124303</t>
  </si>
  <si>
    <t>FH-14365</t>
  </si>
  <si>
    <t>Fred Hopkins</t>
  </si>
  <si>
    <t>OFF-BI-10000343</t>
  </si>
  <si>
    <t>Pressboard Covers with Storage Hooks, 9 1/2" x 11", Light Blue</t>
  </si>
  <si>
    <t>OFF-PA-10002749</t>
  </si>
  <si>
    <t>Wirebound Message Books, 5-1/2 x 4 Forms, 2 or 4 Forms per Page</t>
  </si>
  <si>
    <t>CA-2014-105074</t>
  </si>
  <si>
    <t>MB-17305</t>
  </si>
  <si>
    <t>Maria Bertelson</t>
  </si>
  <si>
    <t>Akron</t>
  </si>
  <si>
    <t>OFF-PA-10002666</t>
  </si>
  <si>
    <t>Southworth 25% Cotton Linen-Finish Paper &amp; Envelopes</t>
  </si>
  <si>
    <t>CA-2011-133690</t>
  </si>
  <si>
    <t>BS-11755</t>
  </si>
  <si>
    <t>Bruce Stewart</t>
  </si>
  <si>
    <t>Denver</t>
  </si>
  <si>
    <t>FUR-TA-10004289</t>
  </si>
  <si>
    <t>BoxOffice By Design Rectangular and Half-Moon Meeting Room Tables</t>
  </si>
  <si>
    <t>OFF-AP-10003622</t>
  </si>
  <si>
    <t>Bravo II Megaboss 12-Amp Hard Body Upright, Replacement Belts, 2 Belts per Pack</t>
  </si>
  <si>
    <t>US-2014-116701</t>
  </si>
  <si>
    <t>LC-17140</t>
  </si>
  <si>
    <t>Logan Currie</t>
  </si>
  <si>
    <t>Dallas</t>
  </si>
  <si>
    <t>OFF-AP-10003217</t>
  </si>
  <si>
    <t>Eureka Sanitaire  Commercial Upright</t>
  </si>
  <si>
    <t>CA-2014-126382</t>
  </si>
  <si>
    <t>HK-14890</t>
  </si>
  <si>
    <t>Heather Kirkland</t>
  </si>
  <si>
    <t>FUR-FU-10002960</t>
  </si>
  <si>
    <t>Eldon 200 Class Desk Accessories, Burgundy</t>
  </si>
  <si>
    <t>CA-2014-108329</t>
  </si>
  <si>
    <t>LE-16810</t>
  </si>
  <si>
    <t>Laurel Elliston</t>
  </si>
  <si>
    <t>Whittier</t>
  </si>
  <si>
    <t>TEC-PH-10001918</t>
  </si>
  <si>
    <t>Nortel Business Series Terminal T7208 Digital phone</t>
  </si>
  <si>
    <t>CA-2014-135860</t>
  </si>
  <si>
    <t>JH-15985</t>
  </si>
  <si>
    <t>Joseph Holt</t>
  </si>
  <si>
    <t>Saginaw</t>
  </si>
  <si>
    <t>OFF-ST-10000642</t>
  </si>
  <si>
    <t>Tennsco Lockers, Gray</t>
  </si>
  <si>
    <t>TEC-PH-10001700</t>
  </si>
  <si>
    <t>Panasonic KX-TG6844B Expandable Digital Cordless Telephone</t>
  </si>
  <si>
    <t>OFF-FA-10000134</t>
  </si>
  <si>
    <t>Advantus Push Pins, Aluminum Head</t>
  </si>
  <si>
    <t>OFF-ST-10001522</t>
  </si>
  <si>
    <t>Gould Plastics 18-Pocket Panel Bin, 34w x 5-1/4d x 20-1/2h</t>
  </si>
  <si>
    <t>CA-2012-101007</t>
  </si>
  <si>
    <t>MS-17980</t>
  </si>
  <si>
    <t>Michael Stewart</t>
  </si>
  <si>
    <t>TEC-AC-10001266</t>
  </si>
  <si>
    <t>Memorex Micro Travel Drive 8 GB</t>
  </si>
  <si>
    <t>CA-2012-146262</t>
  </si>
  <si>
    <t>VW-21775</t>
  </si>
  <si>
    <t>Victoria Wilson</t>
  </si>
  <si>
    <t>Medina</t>
  </si>
  <si>
    <t>OFF-LA-10004544</t>
  </si>
  <si>
    <t>Avery 505</t>
  </si>
  <si>
    <t>FUR-BO-10004695</t>
  </si>
  <si>
    <t>O'Sullivan 2-Door Barrister Bookcase in Odessa Pine</t>
  </si>
  <si>
    <t>TEC-MA-10000864</t>
  </si>
  <si>
    <t>Cisco 9971 IP Video Phone Charcoal</t>
  </si>
  <si>
    <t>TEC-AC-10000109</t>
  </si>
  <si>
    <t>Sony Micro Vault Click 16 GB USB 2.0 Flash Drive</t>
  </si>
  <si>
    <t>CA-2013-130162</t>
  </si>
  <si>
    <t>JH-15910</t>
  </si>
  <si>
    <t>Jonathan Howell</t>
  </si>
  <si>
    <t>TEC-PH-10002563</t>
  </si>
  <si>
    <t>Adtran 1202752G1</t>
  </si>
  <si>
    <t>CA-2012-169397</t>
  </si>
  <si>
    <t>JB-15925</t>
  </si>
  <si>
    <t>Joni Blumstein</t>
  </si>
  <si>
    <t>Dublin</t>
  </si>
  <si>
    <t>OFF-FA-10000585</t>
  </si>
  <si>
    <t>OIC Bulk Pack Metal Binder Clips</t>
  </si>
  <si>
    <t>OFF-PA-10004000</t>
  </si>
  <si>
    <t>While You Were Out Pads, 50 per Pad, 4 x 5 1/4, Green Cycle</t>
  </si>
  <si>
    <t>FUR-FU-10000087</t>
  </si>
  <si>
    <t>Executive Impressions 14" Two-Color Numerals Wall Clock</t>
  </si>
  <si>
    <t>TEC-MA-10001148</t>
  </si>
  <si>
    <t>Swingline SM12-08 MicroCut Jam Free Shredder</t>
  </si>
  <si>
    <t>OFF-AR-10001958</t>
  </si>
  <si>
    <t>Stanley Bostitch Contemporary Electric Pencil Sharpeners</t>
  </si>
  <si>
    <t>CA-2012-163055</t>
  </si>
  <si>
    <t>DS-13180</t>
  </si>
  <si>
    <t>David Smith</t>
  </si>
  <si>
    <t>Detroit</t>
  </si>
  <si>
    <t>OFF-AR-10001026</t>
  </si>
  <si>
    <t>Sanford Uni-Blazer View Highlighters, Chisel Tip, Yellow</t>
  </si>
  <si>
    <t>FUR-TA-10003748</t>
  </si>
  <si>
    <t>Bevis 36 x 72 Conference Tables</t>
  </si>
  <si>
    <t>OFF-ST-10002485</t>
  </si>
  <si>
    <t>Rogers Deluxe File Chest</t>
  </si>
  <si>
    <t>US-2012-145436</t>
  </si>
  <si>
    <t>VD-21670</t>
  </si>
  <si>
    <t>Valerie Dominguez</t>
  </si>
  <si>
    <t>FUR-CH-10004860</t>
  </si>
  <si>
    <t>Global Low Back Tilter Chair</t>
  </si>
  <si>
    <t>FUR-CH-10004477</t>
  </si>
  <si>
    <t>Global Push Button Manager's Chair, Indigo</t>
  </si>
  <si>
    <t>US-2011-156216</t>
  </si>
  <si>
    <t>EA-14035</t>
  </si>
  <si>
    <t>Erin Ashbrook</t>
  </si>
  <si>
    <t>OFF-BI-10001679</t>
  </si>
  <si>
    <t>GBC Instant Index System for Binding Systems</t>
  </si>
  <si>
    <t>US-2014-100930</t>
  </si>
  <si>
    <t>Tampa</t>
  </si>
  <si>
    <t>FUR-TA-10001705</t>
  </si>
  <si>
    <t>Bush Advantage Collection Round Conference Table</t>
  </si>
  <si>
    <t>FUR-TA-10003473</t>
  </si>
  <si>
    <t>Bretford Rectangular Conference Table Tops</t>
  </si>
  <si>
    <t>FUR-FU-10004017</t>
  </si>
  <si>
    <t>Tenex Contemporary Contur Chairmats for Low and Medium Pile Carpet, Computer, 39" x 49"</t>
  </si>
  <si>
    <t>TEC-AC-10003832</t>
  </si>
  <si>
    <t>Logitech P710e Mobile Speakerphone</t>
  </si>
  <si>
    <t>CA-2014-160514</t>
  </si>
  <si>
    <t>DB-13120</t>
  </si>
  <si>
    <t>David Bremer</t>
  </si>
  <si>
    <t>Santa Clara</t>
  </si>
  <si>
    <t>OFF-PA-10002479</t>
  </si>
  <si>
    <t>Xerox 4200 Series MultiUse Premium Copy Paper (20Lb. and 84 Bright)</t>
  </si>
  <si>
    <t>CA-2013-157749</t>
  </si>
  <si>
    <t>KL-16645</t>
  </si>
  <si>
    <t>Ken Lonsdale</t>
  </si>
  <si>
    <t>OFF-PA-10003349</t>
  </si>
  <si>
    <t>Xerox 1957</t>
  </si>
  <si>
    <t>FUR-FU-10000576</t>
  </si>
  <si>
    <t>Luxo Professional Fluorescent Magnifier Lamp with Clamp-Mount Base</t>
  </si>
  <si>
    <t>FUR-FU-10004351</t>
  </si>
  <si>
    <t>TEC-PH-10000011</t>
  </si>
  <si>
    <t>PureGear Roll-On Screen Protector</t>
  </si>
  <si>
    <t>FUR-TA-10002607</t>
  </si>
  <si>
    <t>KI Conference Tables</t>
  </si>
  <si>
    <t>FUR-FU-10002505</t>
  </si>
  <si>
    <t>Eldon 100 Class Desk Accessories</t>
  </si>
  <si>
    <t>CA-2011-131926</t>
  </si>
  <si>
    <t>DW-13480</t>
  </si>
  <si>
    <t>Dianna Wilson</t>
  </si>
  <si>
    <t>Lakeville</t>
  </si>
  <si>
    <t>OFF-ST-10002276</t>
  </si>
  <si>
    <t>Safco Steel Mobile File Cart</t>
  </si>
  <si>
    <t>OFF-PA-10004082</t>
  </si>
  <si>
    <t>Adams Telephone Message Book w/Frequently-Called Numbers Space, 400 Messages per Book</t>
  </si>
  <si>
    <t>OFF-AP-10002945</t>
  </si>
  <si>
    <t>Honeywell Enviracaire Portable HEPA Air Cleaner for 17' x 22' Room</t>
  </si>
  <si>
    <t>CA-2013-154739</t>
  </si>
  <si>
    <t>LH-17155</t>
  </si>
  <si>
    <t>Logan Haushalter</t>
  </si>
  <si>
    <t>FUR-CH-10002965</t>
  </si>
  <si>
    <t>Global Leather Highback Executive Chair with Pneumatic Height Adjustment, Black</t>
  </si>
  <si>
    <t>CA-2013-145625</t>
  </si>
  <si>
    <t>KC-16540</t>
  </si>
  <si>
    <t>Kelly Collister</t>
  </si>
  <si>
    <t>San Diego</t>
  </si>
  <si>
    <t>OFF-PA-10004569</t>
  </si>
  <si>
    <t>Wirebound Message Books, Two 4 1/4" x 5" Forms per Page</t>
  </si>
  <si>
    <t>CA-2013-146941</t>
  </si>
  <si>
    <t>DL-13315</t>
  </si>
  <si>
    <t>Delfina Latchford</t>
  </si>
  <si>
    <t>OFF-ST-10001228</t>
  </si>
  <si>
    <t>Fellowes Personal Hanging Folder Files, Navy</t>
  </si>
  <si>
    <t>OFF-EN-10003296</t>
  </si>
  <si>
    <t>Tyvek Side-Opening Peel &amp; Seel Expanding Envelopes</t>
  </si>
  <si>
    <t>US-2012-159982</t>
  </si>
  <si>
    <t>DR-12880</t>
  </si>
  <si>
    <t>Dan Reichenbach</t>
  </si>
  <si>
    <t>OFF-ST-10004804</t>
  </si>
  <si>
    <t>Belkin 19" Vented Equipment Shelf, Black</t>
  </si>
  <si>
    <t>TEC-PH-10001580</t>
  </si>
  <si>
    <t>Logitech Mobile Speakerphone P710e - speaker phone</t>
  </si>
  <si>
    <t>CA-2014-163139</t>
  </si>
  <si>
    <t>CC-12670</t>
  </si>
  <si>
    <t>Craig Carreira</t>
  </si>
  <si>
    <t>TEC-AC-10000290</t>
  </si>
  <si>
    <t>Sabrent 4-Port USB 2.0 Hub</t>
  </si>
  <si>
    <t>OFF-ST-10002790</t>
  </si>
  <si>
    <t>Safco Industrial Shelving</t>
  </si>
  <si>
    <t>OFF-BI-10003460</t>
  </si>
  <si>
    <t>Acco 3-Hole Punch</t>
  </si>
  <si>
    <t>US-2014-155299</t>
  </si>
  <si>
    <t>Dl-13600</t>
  </si>
  <si>
    <t>Dorris liebe</t>
  </si>
  <si>
    <t>OFF-AP-10002203</t>
  </si>
  <si>
    <t>Eureka Disposable Bags for Sanitaire Vibra Groomer I Upright Vac</t>
  </si>
  <si>
    <t>US-2011-106992</t>
  </si>
  <si>
    <t>SB-20290</t>
  </si>
  <si>
    <t>Sean Braxton</t>
  </si>
  <si>
    <t>TEC-MA-10003353</t>
  </si>
  <si>
    <t>Xerox WorkCentre 6505DN Laser Multifunction Printer</t>
  </si>
  <si>
    <t>CA-2013-125318</t>
  </si>
  <si>
    <t>RC-19825</t>
  </si>
  <si>
    <t>Roy Collins</t>
  </si>
  <si>
    <t>TEC-PH-10001433</t>
  </si>
  <si>
    <t>Cisco Small Business SPA 502G VoIP phone</t>
  </si>
  <si>
    <t>CA-2012-155040</t>
  </si>
  <si>
    <t>AH-10210</t>
  </si>
  <si>
    <t>Alan Hwang</t>
  </si>
  <si>
    <t>Brentwood</t>
  </si>
  <si>
    <t>TEC-AC-10004469</t>
  </si>
  <si>
    <t>Microsoft Sculpt Comfort Mouse</t>
  </si>
  <si>
    <t>CA-2014-136826</t>
  </si>
  <si>
    <t>CB-12535</t>
  </si>
  <si>
    <t>Claudia Bergmann</t>
  </si>
  <si>
    <t>Chapel Hill</t>
  </si>
  <si>
    <t>OFF-AR-10003602</t>
  </si>
  <si>
    <t>Quartet Omega Colored Chalk, 12/Pack</t>
  </si>
  <si>
    <t>CA-2013-111010</t>
  </si>
  <si>
    <t>Morristown</t>
  </si>
  <si>
    <t>OFF-FA-10003472</t>
  </si>
  <si>
    <t>Bagged Rubber Bands</t>
  </si>
  <si>
    <t>US-2014-145366</t>
  </si>
  <si>
    <t>CA-12310</t>
  </si>
  <si>
    <t>Christine Abelman</t>
  </si>
  <si>
    <t>Cincinnati</t>
  </si>
  <si>
    <t>OFF-ST-10004180</t>
  </si>
  <si>
    <t>Safco Commercial Shelving</t>
  </si>
  <si>
    <t>OFF-EN-10004386</t>
  </si>
  <si>
    <t>Recycled Interoffice Envelopes with String and Button Closure, 10 x 13</t>
  </si>
  <si>
    <t>CA-2014-163979</t>
  </si>
  <si>
    <t>KH-16690</t>
  </si>
  <si>
    <t>Kristen Hastings</t>
  </si>
  <si>
    <t>OFF-ST-10003208</t>
  </si>
  <si>
    <t>Adjustable Depth Letter/Legal Cart</t>
  </si>
  <si>
    <t>CA-2012-155334</t>
  </si>
  <si>
    <t>TEC-AC-10003628</t>
  </si>
  <si>
    <t>Logitech 910-002974 M325 Wireless Mouse for Web Scrolling</t>
  </si>
  <si>
    <t>FUR-FU-10003274</t>
  </si>
  <si>
    <t>Regeneration Desk Collection</t>
  </si>
  <si>
    <t>OFF-BI-10002557</t>
  </si>
  <si>
    <t>Presstex Flexible Ring Binders</t>
  </si>
  <si>
    <t>CA-2014-118136</t>
  </si>
  <si>
    <t>BB-10990</t>
  </si>
  <si>
    <t>Barry Blumstein</t>
  </si>
  <si>
    <t>Inglewood</t>
  </si>
  <si>
    <t>OFF-PA-10002615</t>
  </si>
  <si>
    <t>Ampad Gold Fibre Wirebound Steno Books, 6" x 9", Gregg Ruled</t>
  </si>
  <si>
    <t>OFF-AR-10001427</t>
  </si>
  <si>
    <t>Newell 330</t>
  </si>
  <si>
    <t>CA-2014-132976</t>
  </si>
  <si>
    <t>AG-10495</t>
  </si>
  <si>
    <t>Andrew Gjertsen</t>
  </si>
  <si>
    <t>OFF-PA-10000673</t>
  </si>
  <si>
    <t>Post-it “Important Message” Note Pad, Neon Colors, 50 Sheets/Pad</t>
  </si>
  <si>
    <t>OFF-PA-10004470</t>
  </si>
  <si>
    <t>Adams Write n' Stick Phone Message Book, 11" X 5 1/4", 200 Messages</t>
  </si>
  <si>
    <t>OFF-ST-10000876</t>
  </si>
  <si>
    <t>Eldon Simplefile Box Office</t>
  </si>
  <si>
    <t>OFF-LA-10002043</t>
  </si>
  <si>
    <t>Avery 489</t>
  </si>
  <si>
    <t>US-2012-161991</t>
  </si>
  <si>
    <t>OFF-BI-10004967</t>
  </si>
  <si>
    <t>Round Ring Binders</t>
  </si>
  <si>
    <t>TEC-PH-10001760</t>
  </si>
  <si>
    <t>Bose SoundLink Bluetooth Speaker</t>
  </si>
  <si>
    <t>CA-2012-130890</t>
  </si>
  <si>
    <t>JO-15280</t>
  </si>
  <si>
    <t>Jas O'Carroll</t>
  </si>
  <si>
    <t>FUR-TA-10002903</t>
  </si>
  <si>
    <t>Bevis Round Bullnose 29" High Table Top</t>
  </si>
  <si>
    <t>CA-2012-130883</t>
  </si>
  <si>
    <t>OFF-PA-10000474</t>
  </si>
  <si>
    <t>TEC-AC-10001956</t>
  </si>
  <si>
    <t>Microsoft Arc Touch Mouse</t>
  </si>
  <si>
    <t>OFF-PA-10004100</t>
  </si>
  <si>
    <t>Xerox 216</t>
  </si>
  <si>
    <t>CA-2013-112697</t>
  </si>
  <si>
    <t>AH-10195</t>
  </si>
  <si>
    <t>Alan Haines</t>
  </si>
  <si>
    <t>Tamarac</t>
  </si>
  <si>
    <t>OFF-BI-10000778</t>
  </si>
  <si>
    <t>GBC VeloBinder Electric Binding Machine</t>
  </si>
  <si>
    <t>OFF-SU-10000646</t>
  </si>
  <si>
    <t>Premier Automatic Letter Opener</t>
  </si>
  <si>
    <t>CA-2013-110772</t>
  </si>
  <si>
    <t>NZ-18565</t>
  </si>
  <si>
    <t>Nick Zandusky</t>
  </si>
  <si>
    <t>OFF-FA-10002983</t>
  </si>
  <si>
    <t>Advantus SlideClip Paper Clips</t>
  </si>
  <si>
    <t>OFF-LA-10004689</t>
  </si>
  <si>
    <t>Avery 512</t>
  </si>
  <si>
    <t>TEC-AC-10002001</t>
  </si>
  <si>
    <t>Logitech Wireless Gaming Headset G930</t>
  </si>
  <si>
    <t>FUR-BO-10004709</t>
  </si>
  <si>
    <t>Bush Westfield Collection Bookcases, Medium Cherry Finish</t>
  </si>
  <si>
    <t>CA-2011-111451</t>
  </si>
  <si>
    <t>KL-16555</t>
  </si>
  <si>
    <t>Kelly Lampkin</t>
  </si>
  <si>
    <t>Colorado Springs</t>
  </si>
  <si>
    <t>FUR-FU-10004091</t>
  </si>
  <si>
    <t>Howard Miller 13" Diameter Goldtone Round Wall Clock</t>
  </si>
  <si>
    <t>FUR-CH-10001891</t>
  </si>
  <si>
    <t>Global Deluxe Office Fabric Chairs</t>
  </si>
  <si>
    <t>FUR-FU-10002918</t>
  </si>
  <si>
    <t>Eldon ClusterMat Chair Mat with Cordless Antistatic Protection</t>
  </si>
  <si>
    <t>OFF-BI-10004593</t>
  </si>
  <si>
    <t>Ibico Laser Imprintable Binding System Covers</t>
  </si>
  <si>
    <t>OFF-FA-10004854</t>
  </si>
  <si>
    <t>Vinyl Coated Wire Paper Clips in Organizer Box, 800/Box</t>
  </si>
  <si>
    <t>CA-2013-142545</t>
  </si>
  <si>
    <t>Belleville</t>
  </si>
  <si>
    <t>OFF-PA-10002105</t>
  </si>
  <si>
    <t>Xerox 223</t>
  </si>
  <si>
    <t>OFF-ST-10002756</t>
  </si>
  <si>
    <t>Tennsco Stur-D-Stor Boltless Shelving, 5 Shelves, 24" Deep, Sand</t>
  </si>
  <si>
    <t>OFF-PA-10004243</t>
  </si>
  <si>
    <t>Xerox 1939</t>
  </si>
  <si>
    <t>FUR-FU-10001861</t>
  </si>
  <si>
    <t>Floodlight Indoor Halogen Bulbs, 1 Bulb per Pack, 60 Watts</t>
  </si>
  <si>
    <t>OFF-BI-10002706</t>
  </si>
  <si>
    <t>Avery Premier Heavy-Duty Binder with Round Locking Rings</t>
  </si>
  <si>
    <t>US-2014-152380</t>
  </si>
  <si>
    <t>FUR-TA-10002533</t>
  </si>
  <si>
    <t>BPI Conference Tables</t>
  </si>
  <si>
    <t>CA-2012-144253</t>
  </si>
  <si>
    <t>AS-10225</t>
  </si>
  <si>
    <t>Alan Schoenberger</t>
  </si>
  <si>
    <t>FUR-FU-10002671</t>
  </si>
  <si>
    <t>Electrix 20W Halogen Replacement Bulb for Zoom-In Desk Lamp</t>
  </si>
  <si>
    <t>CA-2011-130960</t>
  </si>
  <si>
    <t>Taylor</t>
  </si>
  <si>
    <t>OFF-AR-10003651</t>
  </si>
  <si>
    <t>Newell 350</t>
  </si>
  <si>
    <t>CA-2011-111003</t>
  </si>
  <si>
    <t>CR-12625</t>
  </si>
  <si>
    <t>Corey Roper</t>
  </si>
  <si>
    <t>Lakewood</t>
  </si>
  <si>
    <t>OFF-BI-10001072</t>
  </si>
  <si>
    <t>GBC Clear Cover, 8-1/2 x 11, unpunched, 25 covers per pack</t>
  </si>
  <si>
    <t>OFF-AR-10002135</t>
  </si>
  <si>
    <t>Boston Heavy-Duty Trimline Electric Pencil Sharpeners</t>
  </si>
  <si>
    <t>CA-2014-126774</t>
  </si>
  <si>
    <t>SH-20395</t>
  </si>
  <si>
    <t>Shahid Hopkins</t>
  </si>
  <si>
    <t>Arlington</t>
  </si>
  <si>
    <t>OFF-AR-10002804</t>
  </si>
  <si>
    <t>Faber Castell Col-Erase Pencils</t>
  </si>
  <si>
    <t>CA-2013-142902</t>
  </si>
  <si>
    <t>BP-11185</t>
  </si>
  <si>
    <t>Ben Peterman</t>
  </si>
  <si>
    <t>Arvada</t>
  </si>
  <si>
    <t>FUR-FU-10001918</t>
  </si>
  <si>
    <t>C-Line Cubicle Keepers Polyproplyene Holder With Velcro Backings</t>
  </si>
  <si>
    <t>FUR-CH-10004086</t>
  </si>
  <si>
    <t>Hon 4070 Series Pagoda Armless Upholstered Stacking Chairs</t>
  </si>
  <si>
    <t>FUR-FU-10001756</t>
  </si>
  <si>
    <t>Eldon Expressions Desk Accessory, Wood Photo Frame, Mahogany</t>
  </si>
  <si>
    <t>OFF-LA-10000634</t>
  </si>
  <si>
    <t>Avery 509</t>
  </si>
  <si>
    <t>CA-2011-120887</t>
  </si>
  <si>
    <t>TS-21205</t>
  </si>
  <si>
    <t>Thomas Seio</t>
  </si>
  <si>
    <t>Hackensack</t>
  </si>
  <si>
    <t>FUR-FU-10001588</t>
  </si>
  <si>
    <t>Deflect-o SuperTray Unbreakable Stackable Tray, Letter, Black</t>
  </si>
  <si>
    <t>CA-2011-167850</t>
  </si>
  <si>
    <t>AG-10525</t>
  </si>
  <si>
    <t>Andy Gerbode</t>
  </si>
  <si>
    <t>Saint Petersburg</t>
  </si>
  <si>
    <t>TEC-PH-10002398</t>
  </si>
  <si>
    <t>AT&amp;T 1070 Corded Phone</t>
  </si>
  <si>
    <t>OFF-PA-10001937</t>
  </si>
  <si>
    <t>Xerox 21</t>
  </si>
  <si>
    <t>CA-2011-164259</t>
  </si>
  <si>
    <t>SP-20860</t>
  </si>
  <si>
    <t>Sung Pak</t>
  </si>
  <si>
    <t>OFF-AR-10003373</t>
  </si>
  <si>
    <t>Boston School Pro Electric Pencil Sharpener, 1670</t>
  </si>
  <si>
    <t>CA-2011-164973</t>
  </si>
  <si>
    <t>NM-18445</t>
  </si>
  <si>
    <t>Nathan Mautz</t>
  </si>
  <si>
    <t>FUR-CH-10002602</t>
  </si>
  <si>
    <t>DMI Arturo Collection Mission-style Design Wood Chair</t>
  </si>
  <si>
    <t>TEC-MA-10002927</t>
  </si>
  <si>
    <t>Canon imageCLASS MF7460 Monochrome Digital Laser Multifunction Copier</t>
  </si>
  <si>
    <t>TEC-AC-10000892</t>
  </si>
  <si>
    <t>NETGEAR N750 Dual Band Wi-Fi Gigabit Router</t>
  </si>
  <si>
    <t>CA-2011-156601</t>
  </si>
  <si>
    <t>FA-14230</t>
  </si>
  <si>
    <t>Frank Atkinson</t>
  </si>
  <si>
    <t>Long Beach</t>
  </si>
  <si>
    <t>OFF-FA-10000624</t>
  </si>
  <si>
    <t>OIC Binder Clips</t>
  </si>
  <si>
    <t>CA-2013-162138</t>
  </si>
  <si>
    <t>GK-14620</t>
  </si>
  <si>
    <t>Grace Kelly</t>
  </si>
  <si>
    <t>Hesperia</t>
  </si>
  <si>
    <t>TEC-AC-10001908</t>
  </si>
  <si>
    <t>Logitech Wireless Headset h800</t>
  </si>
  <si>
    <t>CA-2014-153339</t>
  </si>
  <si>
    <t>DJ-13510</t>
  </si>
  <si>
    <t>Don Jones</t>
  </si>
  <si>
    <t>Murfreesboro</t>
  </si>
  <si>
    <t>FUR-FU-10001967</t>
  </si>
  <si>
    <t>Telescoping Adjustable Floor Lamp</t>
  </si>
  <si>
    <t>US-2013-141544</t>
  </si>
  <si>
    <t>PO-18850</t>
  </si>
  <si>
    <t>Patrick O'Brill</t>
  </si>
  <si>
    <t>TEC-PH-10003645</t>
  </si>
  <si>
    <t>Aastra 57i VoIP phone</t>
  </si>
  <si>
    <t>OFF-ST-10000675</t>
  </si>
  <si>
    <t>File Shuttle II and Handi-File, Black</t>
  </si>
  <si>
    <t>FUR-CH-10003312</t>
  </si>
  <si>
    <t>Hon 2090 “Pillow Soft” Series Mid Back Swivel/Tilt Chairs</t>
  </si>
  <si>
    <t>OFF-LA-10001074</t>
  </si>
  <si>
    <t>Round Specialty Laser Printer Labels</t>
  </si>
  <si>
    <t>OFF-BI-10001524</t>
  </si>
  <si>
    <t>GBC Premium Transparent Covers with Diagonal Lined Pattern</t>
  </si>
  <si>
    <t>US-2013-150147</t>
  </si>
  <si>
    <t>JL-15850</t>
  </si>
  <si>
    <t>John Lucas</t>
  </si>
  <si>
    <t>TEC-PH-10004614</t>
  </si>
  <si>
    <t>AT&amp;T 841000 Phone</t>
  </si>
  <si>
    <t>OFF-BI-10001153</t>
  </si>
  <si>
    <t>Ibico Recycled Grain-Textured Covers</t>
  </si>
  <si>
    <t>OFF-BI-10001982</t>
  </si>
  <si>
    <t>Wilson Jones Custom Binder Spines &amp; Labels</t>
  </si>
  <si>
    <t>CA-2012-137946</t>
  </si>
  <si>
    <t>DB-13615</t>
  </si>
  <si>
    <t>Doug Bickford</t>
  </si>
  <si>
    <t>OFF-BI-10001922</t>
  </si>
  <si>
    <t>Storex Dura Pro Binders</t>
  </si>
  <si>
    <t>TEC-CO-10001449</t>
  </si>
  <si>
    <t>Copiers</t>
  </si>
  <si>
    <t>Hewlett Packard LaserJet 3310 Copier</t>
  </si>
  <si>
    <t>OFF-BI-10004140</t>
  </si>
  <si>
    <t>Avery Non-Stick Binders</t>
  </si>
  <si>
    <t>CA-2011-129924</t>
  </si>
  <si>
    <t>AC-10420</t>
  </si>
  <si>
    <t>Alyssa Crouse</t>
  </si>
  <si>
    <t>OFF-BI-10003314</t>
  </si>
  <si>
    <t>Tuff Stuff Recycled Round Ring Binders</t>
  </si>
  <si>
    <t>FUR-TA-10004575</t>
  </si>
  <si>
    <t>Hon 5100 Series Wood Tables</t>
  </si>
  <si>
    <t>CA-2012-128167</t>
  </si>
  <si>
    <t>Layton</t>
  </si>
  <si>
    <t>OFF-FA-10000490</t>
  </si>
  <si>
    <t>OIC Binder Clips, Mini, 1/4" Capacity, Black</t>
  </si>
  <si>
    <t>CA-2011-122336</t>
  </si>
  <si>
    <t>OFF-AR-10000122</t>
  </si>
  <si>
    <t>Newell 314</t>
  </si>
  <si>
    <t>TEC-PH-10000702</t>
  </si>
  <si>
    <t>Square Credit Card Reader, 4 1/2" x 4 1/2" x 1", White</t>
  </si>
  <si>
    <t>US-2012-120712</t>
  </si>
  <si>
    <t>Austin</t>
  </si>
  <si>
    <t>CA-2014-169901</t>
  </si>
  <si>
    <t>CC-12550</t>
  </si>
  <si>
    <t>Clay Cheatham</t>
  </si>
  <si>
    <t>CA-2014-134306</t>
  </si>
  <si>
    <t>TD-20995</t>
  </si>
  <si>
    <t>Tamara Dahlen</t>
  </si>
  <si>
    <t>Lowell</t>
  </si>
  <si>
    <t>Massachusetts</t>
  </si>
  <si>
    <t>OFF-AR-10001374</t>
  </si>
  <si>
    <t>BIC Brite Liner Highlighters, Chisel Tip</t>
  </si>
  <si>
    <t>CA-2013-129714</t>
  </si>
  <si>
    <t>AB-10060</t>
  </si>
  <si>
    <t>Adam Bellavance</t>
  </si>
  <si>
    <t>OFF-PA-10001970</t>
  </si>
  <si>
    <t>Xerox 1881</t>
  </si>
  <si>
    <t>OFF-BI-10002160</t>
  </si>
  <si>
    <t>Acco Hanging Data Binders</t>
  </si>
  <si>
    <t>OFF-BI-10004995</t>
  </si>
  <si>
    <t>GBC DocuBind P400 Electric Binding System</t>
  </si>
  <si>
    <t>CA-2013-138520</t>
  </si>
  <si>
    <t>JL-15505</t>
  </si>
  <si>
    <t>Jeremy Lonsdale</t>
  </si>
  <si>
    <t>FUR-BO-10002268</t>
  </si>
  <si>
    <t>Sauder Barrister Bookcases</t>
  </si>
  <si>
    <t>OFF-EN-10001137</t>
  </si>
  <si>
    <t>#10 Gummed Flap White Envelopes, 100/Box</t>
  </si>
  <si>
    <t>OFF-AR-10002399</t>
  </si>
  <si>
    <t>Dixon Prang Watercolor Pencils, 10-Color Set with Brush</t>
  </si>
  <si>
    <t>OFF-PA-10002713</t>
  </si>
  <si>
    <t>Adams Phone Message Book, 200 Message Capacity, 8 1/16” x 11”</t>
  </si>
  <si>
    <t>CA-2013-130001</t>
  </si>
  <si>
    <t>CA-2014-155698</t>
  </si>
  <si>
    <t>VB-21745</t>
  </si>
  <si>
    <t>Victoria Brennan</t>
  </si>
  <si>
    <t>Georgia</t>
  </si>
  <si>
    <t>OFF-AP-10001124</t>
  </si>
  <si>
    <t>Belkin 8 Outlet SurgeMaster II Gold Surge Protector with Phone Protection</t>
  </si>
  <si>
    <t>OFF-LA-10001158</t>
  </si>
  <si>
    <t>Avery Address/Shipping Labels for Typewriters, 4" x 2"</t>
  </si>
  <si>
    <t>CA-2014-144904</t>
  </si>
  <si>
    <t>KW-16435</t>
  </si>
  <si>
    <t>Katrina Willman</t>
  </si>
  <si>
    <t>FUR-CH-10000785</t>
  </si>
  <si>
    <t>Global Ergonomic Managers Chair</t>
  </si>
  <si>
    <t>OFF-AR-10003732</t>
  </si>
  <si>
    <t>Newell 333</t>
  </si>
  <si>
    <t>FUR-FU-10000023</t>
  </si>
  <si>
    <t>Eldon Wave Desk Accessories</t>
  </si>
  <si>
    <t>CA-2011-123344</t>
  </si>
  <si>
    <t>JD-16060</t>
  </si>
  <si>
    <t>Julia Dunbar</t>
  </si>
  <si>
    <t>CA-2013-155516</t>
  </si>
  <si>
    <t>Same Day</t>
  </si>
  <si>
    <t>MK-17905</t>
  </si>
  <si>
    <t>Michael Kennedy</t>
  </si>
  <si>
    <t>Manchester</t>
  </si>
  <si>
    <t>OFF-BI-10002412</t>
  </si>
  <si>
    <t>Wilson Jones “Snap” Scratch Pad Binder Tool for Ring Binders</t>
  </si>
  <si>
    <t>OFF-SU-10001225</t>
  </si>
  <si>
    <t>OFF-ST-10002406</t>
  </si>
  <si>
    <t>Pizazz Global Quick File</t>
  </si>
  <si>
    <t>CA-2014-104745</t>
  </si>
  <si>
    <t>GT-14755</t>
  </si>
  <si>
    <t>Guy Thornton</t>
  </si>
  <si>
    <t>Harlingen</t>
  </si>
  <si>
    <t>OFF-PA-10002036</t>
  </si>
  <si>
    <t>Xerox 1930</t>
  </si>
  <si>
    <t>OFF-ST-10002205</t>
  </si>
  <si>
    <t>File Shuttle I and Handi-File</t>
  </si>
  <si>
    <t>US-2011-119137</t>
  </si>
  <si>
    <t>AG-10900</t>
  </si>
  <si>
    <t>Arthur Gainer</t>
  </si>
  <si>
    <t>Tucson</t>
  </si>
  <si>
    <t>TEC-AC-10003911</t>
  </si>
  <si>
    <t>NETGEAR AC1750 Dual Band Gigabit Smart WiFi Router</t>
  </si>
  <si>
    <t>OFF-AR-10000658</t>
  </si>
  <si>
    <t>Newell 324</t>
  </si>
  <si>
    <t>TEC-AC-10002076</t>
  </si>
  <si>
    <t>Microsoft Natural Keyboard Elite</t>
  </si>
  <si>
    <t>US-2013-134656</t>
  </si>
  <si>
    <t>MM-18280</t>
  </si>
  <si>
    <t>Muhammed MacIntyre</t>
  </si>
  <si>
    <t>Quincy</t>
  </si>
  <si>
    <t>OFF-PA-10003039</t>
  </si>
  <si>
    <t>Xerox 1960</t>
  </si>
  <si>
    <t>US-2014-134481</t>
  </si>
  <si>
    <t>AR-10405</t>
  </si>
  <si>
    <t>Allen Rosenblatt</t>
  </si>
  <si>
    <t>FUR-TA-10004915</t>
  </si>
  <si>
    <t>Office Impressions End Table, 20-1/2"H x 24"W x 20"D</t>
  </si>
  <si>
    <t>CA-2012-130792</t>
  </si>
  <si>
    <t>RA-19915</t>
  </si>
  <si>
    <t>Russell Applegate</t>
  </si>
  <si>
    <t>OFF-AP-10000696</t>
  </si>
  <si>
    <t>Holmes Odor Grabber</t>
  </si>
  <si>
    <t>OFF-ST-10003327</t>
  </si>
  <si>
    <t>Akro-Mils 12-Gallon Tote</t>
  </si>
  <si>
    <t>OFF-BI-10000309</t>
  </si>
  <si>
    <t>GBC Twin Loop Wire Binding Elements, 9/16" Spine, Black</t>
  </si>
  <si>
    <t>CA-2013-134775</t>
  </si>
  <si>
    <t>AS-10285</t>
  </si>
  <si>
    <t>Alejandro Savely</t>
  </si>
  <si>
    <t>OFF-PA-10004734</t>
  </si>
  <si>
    <t>Southworth Structures Collection</t>
  </si>
  <si>
    <t>OFF-BI-10002225</t>
  </si>
  <si>
    <t>Square Ring Data Binders, Rigid 75 Pt. Covers, 11" x 14-7/8"</t>
  </si>
  <si>
    <t>CA-2012-125395</t>
  </si>
  <si>
    <t>LA-16780</t>
  </si>
  <si>
    <t>Laura Armstrong</t>
  </si>
  <si>
    <t>TEC-AC-10004708</t>
  </si>
  <si>
    <t>Sony 32GB Class 10 Micro SDHC R40 Memory Card</t>
  </si>
  <si>
    <t>US-2012-168935</t>
  </si>
  <si>
    <t>DO-13435</t>
  </si>
  <si>
    <t>Denny Ordway</t>
  </si>
  <si>
    <t>Pembroke Pines</t>
  </si>
  <si>
    <t>FUR-TA-10000617</t>
  </si>
  <si>
    <t>Hon Practical Foundations 30 x 60 Training Table, Light Gray/Charcoal</t>
  </si>
  <si>
    <t>TEC-AC-10002335</t>
  </si>
  <si>
    <t>Logitech Media Keyboard K200</t>
  </si>
  <si>
    <t>CA-2012-122756</t>
  </si>
  <si>
    <t>DK-13225</t>
  </si>
  <si>
    <t>Dean Katz</t>
  </si>
  <si>
    <t>TEC-MA-10001681</t>
  </si>
  <si>
    <t>Lexmark MarkNet N8150 Wireless Print Server</t>
  </si>
  <si>
    <t>FUR-FU-10001935</t>
  </si>
  <si>
    <t>3M Hangers With Command Adhesive</t>
  </si>
  <si>
    <t>CA-2011-115973</t>
  </si>
  <si>
    <t>NG-18430</t>
  </si>
  <si>
    <t>Nathan Gelder</t>
  </si>
  <si>
    <t>OFF-AR-10004757</t>
  </si>
  <si>
    <t>Crayola Colored Pencils</t>
  </si>
  <si>
    <t>CA-2014-101798</t>
  </si>
  <si>
    <t>MV-18190</t>
  </si>
  <si>
    <t>Mike Vittorini</t>
  </si>
  <si>
    <t>OFF-BI-10000050</t>
  </si>
  <si>
    <t>Angle-D Binders with Locking Rings, Label Holders</t>
  </si>
  <si>
    <t>US-2011-135972</t>
  </si>
  <si>
    <t>JG-15115</t>
  </si>
  <si>
    <t>Jack Garza</t>
  </si>
  <si>
    <t>Des Moines</t>
  </si>
  <si>
    <t>TEC-PH-10003012</t>
  </si>
  <si>
    <t>Nortel Meridian M3904 Professional Digital phone</t>
  </si>
  <si>
    <t>TEC-CO-10002313</t>
  </si>
  <si>
    <t>Canon PC1080F Personal Copier</t>
  </si>
  <si>
    <t>US-2011-134971</t>
  </si>
  <si>
    <t>BP-11095</t>
  </si>
  <si>
    <t>Bart Pistole</t>
  </si>
  <si>
    <t>Peoria</t>
  </si>
  <si>
    <t>OFF-BI-10003982</t>
  </si>
  <si>
    <t>Wilson Jones Century Plastic Molded Ring Binders</t>
  </si>
  <si>
    <t>CA-2014-102946</t>
  </si>
  <si>
    <t>VP-21730</t>
  </si>
  <si>
    <t>Victor Preis</t>
  </si>
  <si>
    <t>Las Vegas</t>
  </si>
  <si>
    <t>Nevada</t>
  </si>
  <si>
    <t>OFF-BI-10004492</t>
  </si>
  <si>
    <t>Tuf-Vin Binders</t>
  </si>
  <si>
    <t>CA-2014-165603</t>
  </si>
  <si>
    <t>SS-20140</t>
  </si>
  <si>
    <t>Saphhira Shifley</t>
  </si>
  <si>
    <t>Warwick</t>
  </si>
  <si>
    <t>Rhode Island</t>
  </si>
  <si>
    <t>OFF-ST-10000798</t>
  </si>
  <si>
    <t>2300 Heavy-Duty Transfer File Systems by Perma</t>
  </si>
  <si>
    <t>OFF-PA-10002552</t>
  </si>
  <si>
    <t>Xerox 1958</t>
  </si>
  <si>
    <t>CA-2012-122259</t>
  </si>
  <si>
    <t>OFF-SU-10002573</t>
  </si>
  <si>
    <t>Acme 10" Easy Grip Assistive Scissors</t>
  </si>
  <si>
    <t>CA-2013-108987</t>
  </si>
  <si>
    <t>AG-10675</t>
  </si>
  <si>
    <t>Anna Gayman</t>
  </si>
  <si>
    <t>OFF-ST-10001580</t>
  </si>
  <si>
    <t>Super Decoflex Portable Personal File</t>
  </si>
  <si>
    <t>OFF-ST-10000934</t>
  </si>
  <si>
    <t>Contico 72"H Heavy-Duty Storage System</t>
  </si>
  <si>
    <t>TEC-AC-10000158</t>
  </si>
  <si>
    <t>Sony 64GB Class 10 Micro SDHC R40 Memory Card</t>
  </si>
  <si>
    <t>CA-2011-113166</t>
  </si>
  <si>
    <t>LF-17185</t>
  </si>
  <si>
    <t>Luke Foster</t>
  </si>
  <si>
    <t>Miami</t>
  </si>
  <si>
    <t>OFF-PA-10001947</t>
  </si>
  <si>
    <t>Xerox 1974</t>
  </si>
  <si>
    <t>CA-2011-155208</t>
  </si>
  <si>
    <t>OFF-AR-10003478</t>
  </si>
  <si>
    <t>Avery Hi-Liter EverBold Pen Style Fluorescent Highlighters, 4/Pack</t>
  </si>
  <si>
    <t>CA-2014-117933</t>
  </si>
  <si>
    <t>RF-19840</t>
  </si>
  <si>
    <t>Roy Französisch</t>
  </si>
  <si>
    <t>OFF-AP-10004249</t>
  </si>
  <si>
    <t>CA-2014-117457</t>
  </si>
  <si>
    <t>KH-16510</t>
  </si>
  <si>
    <t>Keith Herrera</t>
  </si>
  <si>
    <t>TEC-CO-10004115</t>
  </si>
  <si>
    <t>Sharp AL-1530CS Digital Copier</t>
  </si>
  <si>
    <t>OFF-PA-10003724</t>
  </si>
  <si>
    <t>Wirebound Message Book, 4 per Page</t>
  </si>
  <si>
    <t>FUR-TA-10002041</t>
  </si>
  <si>
    <t>Bevis Round Conference Table Top, X-Base</t>
  </si>
  <si>
    <t>OFF-PA-10002893</t>
  </si>
  <si>
    <t>Wirebound Service Call Books, 5 1/2" x 4"</t>
  </si>
  <si>
    <t>OFF-LA-10003766</t>
  </si>
  <si>
    <t>Self-Adhesive Removable Labels</t>
  </si>
  <si>
    <t>Xerox 1908</t>
  </si>
  <si>
    <t>FUR-BO-10001972</t>
  </si>
  <si>
    <t>O'Sullivan 4-Shelf Bookcase in Odessa Pine</t>
  </si>
  <si>
    <t>FUR-CH-10003956</t>
  </si>
  <si>
    <t>Novimex High-Tech Fabric Mesh Task Chair</t>
  </si>
  <si>
    <t>CA-2014-142636</t>
  </si>
  <si>
    <t>KC-16675</t>
  </si>
  <si>
    <t>Kimberly Carter</t>
  </si>
  <si>
    <t>OFF-PA-10000157</t>
  </si>
  <si>
    <t>Xerox 191</t>
  </si>
  <si>
    <t>CA-2014-122105</t>
  </si>
  <si>
    <t>CJ-12010</t>
  </si>
  <si>
    <t>Caroline Jumper</t>
  </si>
  <si>
    <t>Huntington Beach</t>
  </si>
  <si>
    <t>OFF-AR-10004344</t>
  </si>
  <si>
    <t>Bulldog Vacuum Base Pencil Sharpener</t>
  </si>
  <si>
    <t>CA-2013-148796</t>
  </si>
  <si>
    <t>PB-19150</t>
  </si>
  <si>
    <t>Philip Brown</t>
  </si>
  <si>
    <t>FUR-CH-10004886</t>
  </si>
  <si>
    <t>Bevis Steel Folding Chairs</t>
  </si>
  <si>
    <t>CA-2014-154816</t>
  </si>
  <si>
    <t>Richmond</t>
  </si>
  <si>
    <t>OFF-PA-10003845</t>
  </si>
  <si>
    <t>Xerox 1987</t>
  </si>
  <si>
    <t>CA-2014-110478</t>
  </si>
  <si>
    <t>OFF-AR-10001573</t>
  </si>
  <si>
    <t>American Pencil</t>
  </si>
  <si>
    <t>OFF-EN-10000483</t>
  </si>
  <si>
    <t>White Envelopes, White Envelopes with Clear Poly Window</t>
  </si>
  <si>
    <t>CA-2011-142048</t>
  </si>
  <si>
    <t>Louisville</t>
  </si>
  <si>
    <t>TEC-AC-10004114</t>
  </si>
  <si>
    <t>KeyTronic 6101 Series - Keyboard - Black</t>
  </si>
  <si>
    <t>CA-2014-125388</t>
  </si>
  <si>
    <t>MP-17965</t>
  </si>
  <si>
    <t>Michael Paige</t>
  </si>
  <si>
    <t>Lawrence</t>
  </si>
  <si>
    <t>FUR-FU-10004712</t>
  </si>
  <si>
    <t>Westinghouse Mesh Shade Clip-On Gooseneck Lamp, Black</t>
  </si>
  <si>
    <t>OFF-ST-10000918</t>
  </si>
  <si>
    <t>Crate-A-Files</t>
  </si>
  <si>
    <t>CA-2014-155705</t>
  </si>
  <si>
    <t>NF-18385</t>
  </si>
  <si>
    <t>Natalie Fritzler</t>
  </si>
  <si>
    <t>Mississippi</t>
  </si>
  <si>
    <t>FUR-CH-10000015</t>
  </si>
  <si>
    <t>Hon Multipurpose Stacking Arm Chairs</t>
  </si>
  <si>
    <t>CA-2014-149160</t>
  </si>
  <si>
    <t>Canton</t>
  </si>
  <si>
    <t>FUR-FU-10003347</t>
  </si>
  <si>
    <t>Coloredge Poster Frame</t>
  </si>
  <si>
    <t>OFF-BI-10001543</t>
  </si>
  <si>
    <t>GBC VeloBinder Manual Binding System</t>
  </si>
  <si>
    <t>CA-2011-101476</t>
  </si>
  <si>
    <t>SD-20485</t>
  </si>
  <si>
    <t>Shirley Daniels</t>
  </si>
  <si>
    <t>New Rochelle</t>
  </si>
  <si>
    <t>TEC-MA-10000029</t>
  </si>
  <si>
    <t>Epson WorkForce WF-2530 All-in-One Printer, Copier Scanner</t>
  </si>
  <si>
    <t>CA-2014-152275</t>
  </si>
  <si>
    <t>KH-16630</t>
  </si>
  <si>
    <t>Ken Heidel</t>
  </si>
  <si>
    <t>OFF-AR-10000369</t>
  </si>
  <si>
    <t>Design Ebony Sketching Pencil</t>
  </si>
  <si>
    <t>US-2013-123750</t>
  </si>
  <si>
    <t>RB-19795</t>
  </si>
  <si>
    <t>Ross Baird</t>
  </si>
  <si>
    <t>Gastonia</t>
  </si>
  <si>
    <t>OFF-BI-10004584</t>
  </si>
  <si>
    <t>GBC ProClick 150 Presentation Binding System</t>
  </si>
  <si>
    <t>OFF-ST-10000617</t>
  </si>
  <si>
    <t>Woodgrain Magazine Files by Perma</t>
  </si>
  <si>
    <t>CA-2013-127369</t>
  </si>
  <si>
    <t>OFF-ST-10003306</t>
  </si>
  <si>
    <t>Letter Size Cart</t>
  </si>
  <si>
    <t>US-2011-150574</t>
  </si>
  <si>
    <t>MK-18160</t>
  </si>
  <si>
    <t>Mike Kennedy</t>
  </si>
  <si>
    <t>Jacksonville</t>
  </si>
  <si>
    <t>OFF-BI-10000773</t>
  </si>
  <si>
    <t>Insertable Tab Post Binder Dividers</t>
  </si>
  <si>
    <t>TEC-AC-10002600</t>
  </si>
  <si>
    <t>Belkin QODE FastFit Bluetooth Keyboard</t>
  </si>
  <si>
    <t>CA-2013-147375</t>
  </si>
  <si>
    <t>PO-19180</t>
  </si>
  <si>
    <t>Philisse Overcash</t>
  </si>
  <si>
    <t>TEC-MA-10002937</t>
  </si>
  <si>
    <t>Canon Color ImageCLASS MF8580Cdw Wireless Laser All-In-One Printer, Copier, Scanner</t>
  </si>
  <si>
    <t>CA-2014-130043</t>
  </si>
  <si>
    <t>BB-11545</t>
  </si>
  <si>
    <t>Brenda Bowman</t>
  </si>
  <si>
    <t>OFF-PA-10002230</t>
  </si>
  <si>
    <t>Xerox 1897</t>
  </si>
  <si>
    <t>CA-2014-157252</t>
  </si>
  <si>
    <t>FUR-CH-10003396</t>
  </si>
  <si>
    <t>Global Deluxe Steno Chair</t>
  </si>
  <si>
    <t>CA-2013-115756</t>
  </si>
  <si>
    <t>FUR-FU-10000246</t>
  </si>
  <si>
    <t>Aluminum Document Frame</t>
  </si>
  <si>
    <t>OFF-ST-10000060</t>
  </si>
  <si>
    <t>Fellowes Bankers Box Staxonsteel Drawer File/Stacking System</t>
  </si>
  <si>
    <t>OFF-ST-10003058</t>
  </si>
  <si>
    <t>Eldon Mobile Mega Data Cart  Mega Stackable  Add-On Trays</t>
  </si>
  <si>
    <t>OFF-PA-10002222</t>
  </si>
  <si>
    <t>Xerox Color Copier Paper, 11" x 17", Ream</t>
  </si>
  <si>
    <t>FUR-CH-10002372</t>
  </si>
  <si>
    <t>Office Star - Ergonomically Designed Knee Chair</t>
  </si>
  <si>
    <t>OFF-LA-10001317</t>
  </si>
  <si>
    <t>Avery 520</t>
  </si>
  <si>
    <t>CA-2014-154214</t>
  </si>
  <si>
    <t>TB-21595</t>
  </si>
  <si>
    <t>Troy Blackwell</t>
  </si>
  <si>
    <t>FUR-FU-10000206</t>
  </si>
  <si>
    <t>GE General Purpose, Extra Long Life, Showcase &amp; Floodlight Incandescent Bulbs</t>
  </si>
  <si>
    <t>CA-2013-166674</t>
  </si>
  <si>
    <t>RB-19360</t>
  </si>
  <si>
    <t>Raymond Buch</t>
  </si>
  <si>
    <t>Auburn</t>
  </si>
  <si>
    <t>OFF-AR-10000588</t>
  </si>
  <si>
    <t>Newell 345</t>
  </si>
  <si>
    <t>OFF-ST-10001469</t>
  </si>
  <si>
    <t>Fellowes Bankers Box Recycled Super Stor/Drawer</t>
  </si>
  <si>
    <t>OFF-AR-10001953</t>
  </si>
  <si>
    <t>Boston 1645 Deluxe Heavier-Duty Electric Pencil Sharpener</t>
  </si>
  <si>
    <t>OFF-AR-10003156</t>
  </si>
  <si>
    <t>50 Colored Long Pencils</t>
  </si>
  <si>
    <t>OFF-AR-10004974</t>
  </si>
  <si>
    <t>Newell 342</t>
  </si>
  <si>
    <t>TEC-PH-10002365</t>
  </si>
  <si>
    <t>Belkin Grip Candy Sheer Case / Cover for iPhone 5 and 5S</t>
  </si>
  <si>
    <t>CA-2014-147277</t>
  </si>
  <si>
    <t>EB-13705</t>
  </si>
  <si>
    <t>Ed Braxton</t>
  </si>
  <si>
    <t>OFF-ST-10000142</t>
  </si>
  <si>
    <t>Deluxe Rollaway Locking File with Drawer</t>
  </si>
  <si>
    <t>CA-2013-100153</t>
  </si>
  <si>
    <t>Norman</t>
  </si>
  <si>
    <t>TEC-AC-10001772</t>
  </si>
  <si>
    <t>Memorex Mini Travel Drive 16 GB USB 2.0 Flash Drive</t>
  </si>
  <si>
    <t>US-2011-110674</t>
  </si>
  <si>
    <t>SC-20095</t>
  </si>
  <si>
    <t>Sanjit Chand</t>
  </si>
  <si>
    <t>FUR-CH-10000225</t>
  </si>
  <si>
    <t>Global Geo Office Task Chair, Gray</t>
  </si>
  <si>
    <t>US-2013-157945</t>
  </si>
  <si>
    <t>FUR-CH-10002331</t>
  </si>
  <si>
    <t>Hon 4700 Series Mobuis Mid-Back Task Chairs with Adjustable Arms</t>
  </si>
  <si>
    <t>OFF-EN-10001415</t>
  </si>
  <si>
    <t>CA-2012-109638</t>
  </si>
  <si>
    <t>OFF-AP-10002472</t>
  </si>
  <si>
    <t>3M Office Air Cleaner</t>
  </si>
  <si>
    <t>TEC-AC-10004571</t>
  </si>
  <si>
    <t>Logitech G700s Rechargeable Gaming Mouse</t>
  </si>
  <si>
    <t>OFF-BI-10001098</t>
  </si>
  <si>
    <t>Acco D-Ring Binder w/DublLock</t>
  </si>
  <si>
    <t>CA-2013-109869</t>
  </si>
  <si>
    <t>TN-21040</t>
  </si>
  <si>
    <t>Tanja Norvell</t>
  </si>
  <si>
    <t>FUR-TA-10001889</t>
  </si>
  <si>
    <t>Bush Advantage Collection Racetrack Conference Table</t>
  </si>
  <si>
    <t>OFF-BI-10000315</t>
  </si>
  <si>
    <t>Poly Designer Cover &amp; Back</t>
  </si>
  <si>
    <t>OFF-SU-10003505</t>
  </si>
  <si>
    <t>Premier Electric Letter Opener</t>
  </si>
  <si>
    <t>OFF-AP-10002578</t>
  </si>
  <si>
    <t>Fellowes Premier Superior Surge Suppressor, 10-Outlet, With Phone and Remote</t>
  </si>
  <si>
    <t>US-2012-101399</t>
  </si>
  <si>
    <t>JS-15940</t>
  </si>
  <si>
    <t>Joni Sundaresam</t>
  </si>
  <si>
    <t>Park Ridge</t>
  </si>
  <si>
    <t>CA-2014-154907</t>
  </si>
  <si>
    <t>Amarillo</t>
  </si>
  <si>
    <t>FUR-BO-10002824</t>
  </si>
  <si>
    <t>Bush Mission Pointe Library</t>
  </si>
  <si>
    <t>US-2013-100419</t>
  </si>
  <si>
    <t>OFF-BI-10002194</t>
  </si>
  <si>
    <t>Cardinal Hold-It CD Pocket</t>
  </si>
  <si>
    <t>CA-2012-154144</t>
  </si>
  <si>
    <t>MH-17785</t>
  </si>
  <si>
    <t>Maya Herman</t>
  </si>
  <si>
    <t>Lindenhurst</t>
  </si>
  <si>
    <t>OFF-PA-10004071</t>
  </si>
  <si>
    <t>Eaton Premium Continuous-Feed Paper, 25% Cotton, Letter Size, White, 1000 Shts/Box</t>
  </si>
  <si>
    <t>CA-2011-144666</t>
  </si>
  <si>
    <t>JP-15520</t>
  </si>
  <si>
    <t>Jeremy Pistek</t>
  </si>
  <si>
    <t>OFF-ST-10002743</t>
  </si>
  <si>
    <t>SAFCO Boltless Steel Shelving</t>
  </si>
  <si>
    <t>FUR-BO-10001601</t>
  </si>
  <si>
    <t>Sauder Mission Library with Doors, Fruitwood Finish</t>
  </si>
  <si>
    <t>TEC-PH-10002680</t>
  </si>
  <si>
    <t>Samsung Galaxy Note 3</t>
  </si>
  <si>
    <t>OFF-ST-10001321</t>
  </si>
  <si>
    <t>Decoflex Hanging Personal Folder File, Blue</t>
  </si>
  <si>
    <t>OFF-PA-10001509</t>
  </si>
  <si>
    <t>Recycled Desk Saver Line "While You Were Out" Book, 5 1/2" X 4"</t>
  </si>
  <si>
    <t>OFF-PA-10003465</t>
  </si>
  <si>
    <t>Xerox 1912</t>
  </si>
  <si>
    <t>CA-2013-103891</t>
  </si>
  <si>
    <t>TEC-PH-10000149</t>
  </si>
  <si>
    <t>Cisco SPA525G2 IP Phone - Wireless</t>
  </si>
  <si>
    <t>CA-2013-152632</t>
  </si>
  <si>
    <t>JE-15475</t>
  </si>
  <si>
    <t>Jeremy Ellison</t>
  </si>
  <si>
    <t>CA-2013-100790</t>
  </si>
  <si>
    <t>JG-15805</t>
  </si>
  <si>
    <t>John Grady</t>
  </si>
  <si>
    <t>OFF-AR-10003045</t>
  </si>
  <si>
    <t>Prang Colored Pencils</t>
  </si>
  <si>
    <t>OFF-ST-10000689</t>
  </si>
  <si>
    <t>Fellowes Strictly Business Drawer File, Letter/Legal Size</t>
  </si>
  <si>
    <t>CA-2011-134677</t>
  </si>
  <si>
    <t>XP-21865</t>
  </si>
  <si>
    <t>Xylona Preis</t>
  </si>
  <si>
    <t>TEC-AC-10001445</t>
  </si>
  <si>
    <t>Imation USB 2.0 Swivel Flash Drive USB flash drive - 4 GB - Pink</t>
  </si>
  <si>
    <t>CA-2011-127691</t>
  </si>
  <si>
    <t>EM-14065</t>
  </si>
  <si>
    <t>Erin Mull</t>
  </si>
  <si>
    <t>TEC-AC-10002567</t>
  </si>
  <si>
    <t>Logitech G602 Wireless Gaming Mouse</t>
  </si>
  <si>
    <t>CA-2014-140963</t>
  </si>
  <si>
    <t>MT-18070</t>
  </si>
  <si>
    <t>Michelle Tran</t>
  </si>
  <si>
    <t>OFF-LA-10003923</t>
  </si>
  <si>
    <t>Alphabetical Labels for Top Tab Filing</t>
  </si>
  <si>
    <t>FUR-BO-10001337</t>
  </si>
  <si>
    <t>O'Sullivan Living Dimensions 2-Shelf Bookcases</t>
  </si>
  <si>
    <t>TEC-PH-10001924</t>
  </si>
  <si>
    <t>iHome FM Clock Radio with Lightning Dock</t>
  </si>
  <si>
    <t>CA-2011-154627</t>
  </si>
  <si>
    <t>SA-20830</t>
  </si>
  <si>
    <t>Sue Ann Reed</t>
  </si>
  <si>
    <t>TEC-PH-10001363</t>
  </si>
  <si>
    <t>Apple iPhone 5S</t>
  </si>
  <si>
    <t>CA-2011-133753</t>
  </si>
  <si>
    <t>CW-11905</t>
  </si>
  <si>
    <t>Carl Weiss</t>
  </si>
  <si>
    <t>Huntsville</t>
  </si>
  <si>
    <t>TEC-PH-10000376</t>
  </si>
  <si>
    <t>Square Credit Card Reader</t>
  </si>
  <si>
    <t>TEC-AC-10000303</t>
  </si>
  <si>
    <t>Logitech M510 Wireless Mouse</t>
  </si>
  <si>
    <t>CA-2011-113362</t>
  </si>
  <si>
    <t>AJ-10960</t>
  </si>
  <si>
    <t>Astrea Jones</t>
  </si>
  <si>
    <t>OFF-ST-10001809</t>
  </si>
  <si>
    <t>Fellowes Officeware Wire Shelving</t>
  </si>
  <si>
    <t>OFF-EN-10003845</t>
  </si>
  <si>
    <t>Colored Envelopes</t>
  </si>
  <si>
    <t>CA-2013-169166</t>
  </si>
  <si>
    <t>SS-20590</t>
  </si>
  <si>
    <t>Sonia Sunley</t>
  </si>
  <si>
    <t>TEC-AC-10000991</t>
  </si>
  <si>
    <t>Sony Micro Vault Click 8 GB USB 2.0 Flash Drive</t>
  </si>
  <si>
    <t>US-2013-120929</t>
  </si>
  <si>
    <t>RO-19780</t>
  </si>
  <si>
    <t>Rose O'Brian</t>
  </si>
  <si>
    <t>FUR-TA-10001857</t>
  </si>
  <si>
    <t>Balt Solid Wood Rectangular Table</t>
  </si>
  <si>
    <t>CA-2012-134782</t>
  </si>
  <si>
    <t>MD-17350</t>
  </si>
  <si>
    <t>Maribeth Dona</t>
  </si>
  <si>
    <t>Fayetteville</t>
  </si>
  <si>
    <t>Arkansas</t>
  </si>
  <si>
    <t>OFF-EN-10001434</t>
  </si>
  <si>
    <t>Strathmore #10 Envelopes, Ultimate White</t>
  </si>
  <si>
    <t>CA-2013-126158</t>
  </si>
  <si>
    <t>Costa Mesa</t>
  </si>
  <si>
    <t>OFF-BI-10002498</t>
  </si>
  <si>
    <t>Clear Mylar Reinforcing Strips</t>
  </si>
  <si>
    <t>FUR-FU-10004864</t>
  </si>
  <si>
    <t>Howard Miller 14-1/2" Diameter Chrome Round Wall Clock</t>
  </si>
  <si>
    <t>FUR-FU-10000073</t>
  </si>
  <si>
    <t>Deflect-O Glasstique Clear Desk Accessories</t>
  </si>
  <si>
    <t>US-2013-105578</t>
  </si>
  <si>
    <t>MY-17380</t>
  </si>
  <si>
    <t>Maribeth Yedwab</t>
  </si>
  <si>
    <t>Parker</t>
  </si>
  <si>
    <t>OFF-BI-10001670</t>
  </si>
  <si>
    <t>Vinyl Sectional Post Binders</t>
  </si>
  <si>
    <t>OFF-BI-10001658</t>
  </si>
  <si>
    <t>GBC Standard Therm-A-Bind Covers</t>
  </si>
  <si>
    <t>FUR-CH-10001215</t>
  </si>
  <si>
    <t>Global Troy Executive Leather Low-Back Tilter</t>
  </si>
  <si>
    <t>OFF-BI-10000831</t>
  </si>
  <si>
    <t>Storex Flexible Poly Binders with Double Pockets</t>
  </si>
  <si>
    <t>OFF-PA-10000357</t>
  </si>
  <si>
    <t>White Dual Perf Computer Printout Paper, 2700 Sheets, 1 Part, Heavyweight, 20 lbs., 14 7/8 x 11</t>
  </si>
  <si>
    <t>CA-2014-134978</t>
  </si>
  <si>
    <t>CA-2012-145352</t>
  </si>
  <si>
    <t>CM-12385</t>
  </si>
  <si>
    <t>Christopher Martinez</t>
  </si>
  <si>
    <t>Atlanta</t>
  </si>
  <si>
    <t>OFF-AR-10001662</t>
  </si>
  <si>
    <t>Rogers Handheld Barrel Pencil Sharpener</t>
  </si>
  <si>
    <t>OFF-AR-10003856</t>
  </si>
  <si>
    <t>Newell 344</t>
  </si>
  <si>
    <t>Personal File Boxes with Fold-Down Carry Handle</t>
  </si>
  <si>
    <t>OFF-BI-10003527</t>
  </si>
  <si>
    <t>Fellowes PB500 Electric Punch Plastic Comb Binding Machine with Manual Bind</t>
  </si>
  <si>
    <t>CA-2014-135307</t>
  </si>
  <si>
    <t>LS-17245</t>
  </si>
  <si>
    <t>Lynn Smith</t>
  </si>
  <si>
    <t>Gladstone</t>
  </si>
  <si>
    <t>FUR-FU-10001290</t>
  </si>
  <si>
    <t>Executive Impressions Supervisor Wall Clock</t>
  </si>
  <si>
    <t>TEC-AC-10002399</t>
  </si>
  <si>
    <t>SanDisk Cruzer 32 GB USB Flash Drive</t>
  </si>
  <si>
    <t>CA-2013-106341</t>
  </si>
  <si>
    <t>CA-2014-163405</t>
  </si>
  <si>
    <t>BN-11515</t>
  </si>
  <si>
    <t>Bradley Nguyen</t>
  </si>
  <si>
    <t>OFF-AR-10003811</t>
  </si>
  <si>
    <t>Newell 327</t>
  </si>
  <si>
    <t>OFF-AR-10001246</t>
  </si>
  <si>
    <t>Newell 317</t>
  </si>
  <si>
    <t>CA-2014-127432</t>
  </si>
  <si>
    <t>Great Falls</t>
  </si>
  <si>
    <t>Montana</t>
  </si>
  <si>
    <t>TEC-CO-10003236</t>
  </si>
  <si>
    <t>Canon Image Class D660 Copier</t>
  </si>
  <si>
    <t>OFF-ST-10004507</t>
  </si>
  <si>
    <t>Advantus Rolling Storage Box</t>
  </si>
  <si>
    <t>OFF-PA-10001667</t>
  </si>
  <si>
    <t>Great White Multi-Use Recycled Paper (20Lb. and 84 Bright)</t>
  </si>
  <si>
    <t>OFF-ST-10004459</t>
  </si>
  <si>
    <t>Tennsco Single-Tier Lockers</t>
  </si>
  <si>
    <t>CA-2012-157812</t>
  </si>
  <si>
    <t>DB-13210</t>
  </si>
  <si>
    <t>Dean Braden</t>
  </si>
  <si>
    <t>OFF-ST-10000736</t>
  </si>
  <si>
    <t>Carina Double Wide Media Storage Towers in Natural &amp; Black</t>
  </si>
  <si>
    <t>OFF-BI-10000285</t>
  </si>
  <si>
    <t>XtraLife ClearVue Slant-D Ring Binders by Cardinal</t>
  </si>
  <si>
    <t>CA-2014-145142</t>
  </si>
  <si>
    <t>MC-17605</t>
  </si>
  <si>
    <t>Matt Connell</t>
  </si>
  <si>
    <t>US-2013-139486</t>
  </si>
  <si>
    <t>TEC-PH-10003555</t>
  </si>
  <si>
    <t>Motorola HK250 Universal Bluetooth Headset</t>
  </si>
  <si>
    <t>Imation 16GB Mini TravelDrive USB 2.0 Flash Drive</t>
  </si>
  <si>
    <t>CA-2012-158792</t>
  </si>
  <si>
    <t>BD-11605</t>
  </si>
  <si>
    <t>Brian Dahlen</t>
  </si>
  <si>
    <t>OFF-FA-10002815</t>
  </si>
  <si>
    <t>CA-2014-113558</t>
  </si>
  <si>
    <t>PH-18790</t>
  </si>
  <si>
    <t>Patricia Hirasaki</t>
  </si>
  <si>
    <t>Lakeland</t>
  </si>
  <si>
    <t>FUR-CH-10003379</t>
  </si>
  <si>
    <t>Global Commerce Series High-Back Swivel/Tilt Chairs</t>
  </si>
  <si>
    <t>US-2012-138303</t>
  </si>
  <si>
    <t>MG-18145</t>
  </si>
  <si>
    <t>Mike Gockenbach</t>
  </si>
  <si>
    <t>OFF-ST-10004963</t>
  </si>
  <si>
    <t>Eldon Gobal File Keepers</t>
  </si>
  <si>
    <t>OFF-SU-10002881</t>
  </si>
  <si>
    <t>Martin Yale Chadless Opener Electric Letter Opener</t>
  </si>
  <si>
    <t>OFF-EN-10001335</t>
  </si>
  <si>
    <t>White Business Envelopes with Contemporary Seam, Recycled White Business Envelopes</t>
  </si>
  <si>
    <t>CA-2012-102848</t>
  </si>
  <si>
    <t>KB-16240</t>
  </si>
  <si>
    <t>Karen Bern</t>
  </si>
  <si>
    <t>FUR-CH-10000595</t>
  </si>
  <si>
    <t>Safco Contoured Stacking Chairs</t>
  </si>
  <si>
    <t>US-2014-129441</t>
  </si>
  <si>
    <t>JC-15340</t>
  </si>
  <si>
    <t>Jasper Cacioppo</t>
  </si>
  <si>
    <t>FUR-FU-10000448</t>
  </si>
  <si>
    <t>Tenex Chairmats For Use With Carpeted Floors</t>
  </si>
  <si>
    <t>CA-2013-168753</t>
  </si>
  <si>
    <t>RL-19615</t>
  </si>
  <si>
    <t>Rob Lucas</t>
  </si>
  <si>
    <t>Montgomery</t>
  </si>
  <si>
    <t>TEC-PH-10000984</t>
  </si>
  <si>
    <t>Panasonic KX-TG9471B</t>
  </si>
  <si>
    <t>CA-2013-126613</t>
  </si>
  <si>
    <t>AA-10375</t>
  </si>
  <si>
    <t>Allen Armold</t>
  </si>
  <si>
    <t>Mesa</t>
  </si>
  <si>
    <t>OFF-ST-10001325</t>
  </si>
  <si>
    <t>Sterilite Officeware Hinged File Box</t>
  </si>
  <si>
    <t>US-2014-122637</t>
  </si>
  <si>
    <t>EP-13915</t>
  </si>
  <si>
    <t>Emily Phan</t>
  </si>
  <si>
    <t>OFF-BI-10002429</t>
  </si>
  <si>
    <t>Premier Elliptical Ring Binder, Black</t>
  </si>
  <si>
    <t>CA-2012-147851</t>
  </si>
  <si>
    <t>OFF-BI-10004528</t>
  </si>
  <si>
    <t>Cardinal Poly Pocket Divider Pockets for Ring Binders</t>
  </si>
  <si>
    <t>CA-2012-134894</t>
  </si>
  <si>
    <t>DK-12985</t>
  </si>
  <si>
    <t>Darren Koutras</t>
  </si>
  <si>
    <t>OFF-AP-10001271</t>
  </si>
  <si>
    <t>Eureka The Boss Cordless Rechargeable Stick Vac</t>
  </si>
  <si>
    <t>FUR-CH-10002647</t>
  </si>
  <si>
    <t>Situations Contoured Folding Chairs, 4/Set</t>
  </si>
  <si>
    <t>CA-2011-140795</t>
  </si>
  <si>
    <t>BD-11500</t>
  </si>
  <si>
    <t>Bradley Drucker</t>
  </si>
  <si>
    <t>Green Bay</t>
  </si>
  <si>
    <t>TEC-AC-10001432</t>
  </si>
  <si>
    <t>Enermax Aurora Lite Keyboard</t>
  </si>
  <si>
    <t>CA-2013-136924</t>
  </si>
  <si>
    <t>TEC-PH-10002262</t>
  </si>
  <si>
    <t>LG Electronics Tone+ HBS-730 Bluetooth Headset</t>
  </si>
  <si>
    <t>US-2012-120131</t>
  </si>
  <si>
    <t>LM-17065</t>
  </si>
  <si>
    <t>Liz MacKendrick</t>
  </si>
  <si>
    <t>CA-2011-103849</t>
  </si>
  <si>
    <t>TEC-AC-10001465</t>
  </si>
  <si>
    <t>SanDisk Cruzer 64 GB USB Flash Drive</t>
  </si>
  <si>
    <t>TEC-PH-10002597</t>
  </si>
  <si>
    <t>Xblue XB-1670-86 X16 Small Office Telephone - Titanium</t>
  </si>
  <si>
    <t>FUR-FU-10000723</t>
  </si>
  <si>
    <t>Deflect-o EconoMat Studded, No Bevel Mat for Low Pile Carpeting</t>
  </si>
  <si>
    <t>CA-2014-162929</t>
  </si>
  <si>
    <t>AS-10135</t>
  </si>
  <si>
    <t>Adrian Shami</t>
  </si>
  <si>
    <t>OFF-BI-10000404</t>
  </si>
  <si>
    <t>Avery Printable Repositionable Plastic Tabs</t>
  </si>
  <si>
    <t>OFF-PA-10002986</t>
  </si>
  <si>
    <t>Xerox 1898</t>
  </si>
  <si>
    <t>CA-2012-113173</t>
  </si>
  <si>
    <t>OFF-SU-10001935</t>
  </si>
  <si>
    <t>CA-2013-136406</t>
  </si>
  <si>
    <t>BD-11320</t>
  </si>
  <si>
    <t>Bill Donatelli</t>
  </si>
  <si>
    <t>FUR-CH-10002024</t>
  </si>
  <si>
    <t>HON 5400 Series Task Chairs for Big and Tall</t>
  </si>
  <si>
    <t>CA-2014-112774</t>
  </si>
  <si>
    <t>FUR-FU-10003039</t>
  </si>
  <si>
    <t>Howard Miller 11-1/2" Diameter Grantwood Wall Clock</t>
  </si>
  <si>
    <t>CA-2014-101945</t>
  </si>
  <si>
    <t>GT-14710</t>
  </si>
  <si>
    <t>Greg Tran</t>
  </si>
  <si>
    <t>OFF-FA-10004248</t>
  </si>
  <si>
    <t>Advantus T-Pin Paper Clips</t>
  </si>
  <si>
    <t>CA-2014-100650</t>
  </si>
  <si>
    <t>Anaheim</t>
  </si>
  <si>
    <t>OFF-ST-10001780</t>
  </si>
  <si>
    <t>Tennsco 16-Compartment Lockers with Coat Rack</t>
  </si>
  <si>
    <t>CA-2011-155852</t>
  </si>
  <si>
    <t>AJ-10945</t>
  </si>
  <si>
    <t>Ashley Jarboe</t>
  </si>
  <si>
    <t>OFF-AR-10003560</t>
  </si>
  <si>
    <t>Zebra Zazzle Fluorescent Highlighters</t>
  </si>
  <si>
    <t>CA-2013-113243</t>
  </si>
  <si>
    <t>OT-18730</t>
  </si>
  <si>
    <t>Olvera Toch</t>
  </si>
  <si>
    <t>OFF-LA-10001297</t>
  </si>
  <si>
    <t>Avery 473</t>
  </si>
  <si>
    <t>FUR-TA-10004256</t>
  </si>
  <si>
    <t>Bretford “Just In Time” Height-Adjustable Multi-Task Work Tables</t>
  </si>
  <si>
    <t>OFF-PA-10003441</t>
  </si>
  <si>
    <t>Xerox 226</t>
  </si>
  <si>
    <t>CA-2014-118731</t>
  </si>
  <si>
    <t>LP-17080</t>
  </si>
  <si>
    <t>Liz Pelletier</t>
  </si>
  <si>
    <t>OFF-BI-10000069</t>
  </si>
  <si>
    <t>GBC Prepunched Paper, 19-Hole, for Binding Systems, 24-lb</t>
  </si>
  <si>
    <t>CA-2011-145576</t>
  </si>
  <si>
    <t>CA-12775</t>
  </si>
  <si>
    <t>Cynthia Arntzen</t>
  </si>
  <si>
    <t>OFF-AP-10003914</t>
  </si>
  <si>
    <t>Sanitaire Vibra Groomer IR Commercial Upright Vacuum, Replacement Belts</t>
  </si>
  <si>
    <t>FUR-FU-10004020</t>
  </si>
  <si>
    <t>Advantus Panel Wall Acrylic Frame</t>
  </si>
  <si>
    <t>CA-2012-130736</t>
  </si>
  <si>
    <t>JF-15490</t>
  </si>
  <si>
    <t>Jeremy Farry</t>
  </si>
  <si>
    <t>OFF-FA-10003467</t>
  </si>
  <si>
    <t>Alliance Big Bands Rubber Bands, 12/Pack</t>
  </si>
  <si>
    <t>CA-2014-137099</t>
  </si>
  <si>
    <t>FP-14320</t>
  </si>
  <si>
    <t>Frank Preis</t>
  </si>
  <si>
    <t>TEC-PH-10002496</t>
  </si>
  <si>
    <t>Cisco SPA301</t>
  </si>
  <si>
    <t>CA-2014-156951</t>
  </si>
  <si>
    <t>EB-13840</t>
  </si>
  <si>
    <t>Ellis Ballard</t>
  </si>
  <si>
    <t>OFF-PA-10004530</t>
  </si>
  <si>
    <t>Personal Creations Ink Jet Cards and Labels</t>
  </si>
  <si>
    <t>OFF-BI-10001107</t>
  </si>
  <si>
    <t>GBC White Gloss Covers, Plain Front</t>
  </si>
  <si>
    <t>OFF-PA-10004451</t>
  </si>
  <si>
    <t>Xerox 222</t>
  </si>
  <si>
    <t>FUR-CH-10004997</t>
  </si>
  <si>
    <t>Hon Every-Day Series Multi-Task Chairs</t>
  </si>
  <si>
    <t>CA-2014-164826</t>
  </si>
  <si>
    <t>JF-15415</t>
  </si>
  <si>
    <t>Jennifer Ferguson</t>
  </si>
  <si>
    <t>TEC-PH-10000347</t>
  </si>
  <si>
    <t>Cush Cases Heavy Duty Rugged Cover Case for Samsung Galaxy S5 - Purple</t>
  </si>
  <si>
    <t>CA-2013-127250</t>
  </si>
  <si>
    <t>SF-20200</t>
  </si>
  <si>
    <t>Sarah Foster</t>
  </si>
  <si>
    <t>Marysville</t>
  </si>
  <si>
    <t>OFF-AR-10003394</t>
  </si>
  <si>
    <t>Newell 332</t>
  </si>
  <si>
    <t>CA-2012-149713</t>
  </si>
  <si>
    <t>TG-21640</t>
  </si>
  <si>
    <t>Trudy Glocke</t>
  </si>
  <si>
    <t>OFF-PA-10001450</t>
  </si>
  <si>
    <t>Rediform S.O.S. Phone Message Books</t>
  </si>
  <si>
    <t>OFF-SU-10001574</t>
  </si>
  <si>
    <t>Acme Value Line Scissors</t>
  </si>
  <si>
    <t>CA-2014-118640</t>
  </si>
  <si>
    <t>CS-11950</t>
  </si>
  <si>
    <t>Carlos Soltero</t>
  </si>
  <si>
    <t>FUR-FU-10001475</t>
  </si>
  <si>
    <t>Contract Clock, 14", Brown</t>
  </si>
  <si>
    <t>CA-2012-132906</t>
  </si>
  <si>
    <t>CC-12145</t>
  </si>
  <si>
    <t>Charles Crestani</t>
  </si>
  <si>
    <t>OFF-SU-10004498</t>
  </si>
  <si>
    <t>Martin-Yale Premier Letter Opener</t>
  </si>
  <si>
    <t>CA-2014-145233</t>
  </si>
  <si>
    <t>DV-13465</t>
  </si>
  <si>
    <t>Dianna Vittorini</t>
  </si>
  <si>
    <t>TEC-PH-10000586</t>
  </si>
  <si>
    <t>AT&amp;T SB67148 SynJ</t>
  </si>
  <si>
    <t>OFF-BI-10002764</t>
  </si>
  <si>
    <t>Recycled Pressboard Report Cover with Reinforced Top Hinge</t>
  </si>
  <si>
    <t>CA-2012-128139</t>
  </si>
  <si>
    <t>BD-11725</t>
  </si>
  <si>
    <t>Bruce Degenhardt</t>
  </si>
  <si>
    <t>OFF-LA-10003930</t>
  </si>
  <si>
    <t>Dot Matrix Printer Tape Reel Labels, White, 5000/Box</t>
  </si>
  <si>
    <t>US-2013-156986</t>
  </si>
  <si>
    <t>ZC-21910</t>
  </si>
  <si>
    <t>Zuschuss Carroll</t>
  </si>
  <si>
    <t>Salem</t>
  </si>
  <si>
    <t>TEC-PH-10003800</t>
  </si>
  <si>
    <t>i.Sound Portable Power - 8000 mAh</t>
  </si>
  <si>
    <t>OFF-PA-10002005</t>
  </si>
  <si>
    <t>Xerox 225</t>
  </si>
  <si>
    <t>OFF-PA-10004101</t>
  </si>
  <si>
    <t>Xerox 1894</t>
  </si>
  <si>
    <t>CA-2011-135405</t>
  </si>
  <si>
    <t>MS-17830</t>
  </si>
  <si>
    <t>Melanie Seite</t>
  </si>
  <si>
    <t>Laredo</t>
  </si>
  <si>
    <t>OFF-AR-10004078</t>
  </si>
  <si>
    <t>Newell 312</t>
  </si>
  <si>
    <t>CA-2011-131450</t>
  </si>
  <si>
    <t>LR-16915</t>
  </si>
  <si>
    <t>Lena Radford</t>
  </si>
  <si>
    <t>OFF-AP-10004708</t>
  </si>
  <si>
    <t>Fellowes Superior 10 Outlet Split Surge Protector</t>
  </si>
  <si>
    <t>FUR-FU-10001979</t>
  </si>
  <si>
    <t>Dana Halogen Swing-Arm Architect Lamp</t>
  </si>
  <si>
    <t>CA-2013-120180</t>
  </si>
  <si>
    <t>TP-21130</t>
  </si>
  <si>
    <t>Theone Pippenger</t>
  </si>
  <si>
    <t>OFF-SU-10004115</t>
  </si>
  <si>
    <t>Acme Stainless Steel Office Snips</t>
  </si>
  <si>
    <t>US-2013-100720</t>
  </si>
  <si>
    <t>CK-12205</t>
  </si>
  <si>
    <t>Chloris Kastensmidt</t>
  </si>
  <si>
    <t>TEC-PH-10001425</t>
  </si>
  <si>
    <t>Mophie Juice Pack Helium for iPhone</t>
  </si>
  <si>
    <t>TEC-PH-10003963</t>
  </si>
  <si>
    <t>GE 2-Jack Phone Line Splitter</t>
  </si>
  <si>
    <t>CA-2011-149958</t>
  </si>
  <si>
    <t>AS-10240</t>
  </si>
  <si>
    <t>Alan Shonely</t>
  </si>
  <si>
    <t>OFF-ST-10001490</t>
  </si>
  <si>
    <t>Hot File 7-Pocket, Floor Stand</t>
  </si>
  <si>
    <t>OFF-PA-10002120</t>
  </si>
  <si>
    <t>Xerox 1889</t>
  </si>
  <si>
    <t>US-2011-105767</t>
  </si>
  <si>
    <t>AR-10510</t>
  </si>
  <si>
    <t>Andrew Roberts</t>
  </si>
  <si>
    <t>OFF-BI-10000848</t>
  </si>
  <si>
    <t>Angle-D Ring Binders</t>
  </si>
  <si>
    <t>TEC-PH-10003092</t>
  </si>
  <si>
    <t>Motorola L804</t>
  </si>
  <si>
    <t>CA-2013-161816</t>
  </si>
  <si>
    <t>NB-18655</t>
  </si>
  <si>
    <t>Nona Balk</t>
  </si>
  <si>
    <t>OFF-LA-10004345</t>
  </si>
  <si>
    <t>Avery 493</t>
  </si>
  <si>
    <t>CA-2013-121223</t>
  </si>
  <si>
    <t>GD-14590</t>
  </si>
  <si>
    <t>Giulietta Dortch</t>
  </si>
  <si>
    <t>OFF-PA-10001204</t>
  </si>
  <si>
    <t>Xerox 1972</t>
  </si>
  <si>
    <t>TEC-PH-10004667</t>
  </si>
  <si>
    <t>Cisco 8x8 Inc. 6753i IP Business Phone System</t>
  </si>
  <si>
    <t>CA-2014-138611</t>
  </si>
  <si>
    <t>CK-12595</t>
  </si>
  <si>
    <t>Clytie Kelty</t>
  </si>
  <si>
    <t>Grove City</t>
  </si>
  <si>
    <t>OFF-BI-10002949</t>
  </si>
  <si>
    <t>Prestige Round Ring Binders</t>
  </si>
  <si>
    <t>CA-2014-117947</t>
  </si>
  <si>
    <t>NG-18355</t>
  </si>
  <si>
    <t>Nat Gilpin</t>
  </si>
  <si>
    <t>FUR-FU-10003849</t>
  </si>
  <si>
    <t>DAX Metal Frame, Desktop, Stepped-Edge</t>
  </si>
  <si>
    <t>FUR-FU-10000010</t>
  </si>
  <si>
    <t>DAX Value U-Channel Document Frames, Easel Back</t>
  </si>
  <si>
    <t>OFF-BI-10002824</t>
  </si>
  <si>
    <t>Recycled Easel Ring Binders</t>
  </si>
  <si>
    <t>TEC-PH-10002538</t>
  </si>
  <si>
    <t>Grandstream GXP1160 VoIP phone</t>
  </si>
  <si>
    <t>US-2011-111171</t>
  </si>
  <si>
    <t>CA-12265</t>
  </si>
  <si>
    <t>Christina Anderson</t>
  </si>
  <si>
    <t>OFF-BI-10002103</t>
  </si>
  <si>
    <t>Cardinal Slant-D Ring Binder, Heavy Gauge Vinyl</t>
  </si>
  <si>
    <t>CA-2012-138009</t>
  </si>
  <si>
    <t>SF-20965</t>
  </si>
  <si>
    <t>Sylvia Foulston</t>
  </si>
  <si>
    <t>Dearborn</t>
  </si>
  <si>
    <t>FUR-CH-10004853</t>
  </si>
  <si>
    <t>Global Manager's Adjustable Task Chair, Storm</t>
  </si>
  <si>
    <t>OFF-AP-10000179</t>
  </si>
  <si>
    <t>Honeywell Enviracaire Portable HEPA Air Cleaner for up to 10 x 16 Room</t>
  </si>
  <si>
    <t>OFF-ST-10001272</t>
  </si>
  <si>
    <t>Mini 13-1/2 Capacity Data Binder Rack, Pearl</t>
  </si>
  <si>
    <t>CA-2014-163020</t>
  </si>
  <si>
    <t>MO-17800</t>
  </si>
  <si>
    <t>Meg O'Connel</t>
  </si>
  <si>
    <t>FUR-FU-10000221</t>
  </si>
  <si>
    <t>Master Caster Door Stop, Brown</t>
  </si>
  <si>
    <t>CA-2014-153787</t>
  </si>
  <si>
    <t>AT-10735</t>
  </si>
  <si>
    <t>Annie Thurman</t>
  </si>
  <si>
    <t>OFF-AP-10001563</t>
  </si>
  <si>
    <t>Belkin Premiere Surge Master II 8-outlet surge protector</t>
  </si>
  <si>
    <t>CA-2014-133431</t>
  </si>
  <si>
    <t>OFF-BI-10000605</t>
  </si>
  <si>
    <t>Acco Pressboard Covers with Storage Hooks, 9 1/2" x 11", Executive Red</t>
  </si>
  <si>
    <t>US-2013-135720</t>
  </si>
  <si>
    <t>FM-14380</t>
  </si>
  <si>
    <t>Fred McMath</t>
  </si>
  <si>
    <t>OFF-ST-10001963</t>
  </si>
  <si>
    <t>Tennsco Regal Shelving Units</t>
  </si>
  <si>
    <t>TEC-AC-10001267</t>
  </si>
  <si>
    <t>Imation 32GB Pocket Pro USB 3.0 Flash Drive - 32 GB - Black - 1 P ...</t>
  </si>
  <si>
    <t>TEC-PH-10002103</t>
  </si>
  <si>
    <t>Jabra SPEAK 410</t>
  </si>
  <si>
    <t>CA-2014-144694</t>
  </si>
  <si>
    <t>TEC-AC-10002857</t>
  </si>
  <si>
    <t>Verbatim 25 GB 6x Blu-ray Single Layer Recordable Disc, 1/Pack</t>
  </si>
  <si>
    <t>CA-2012-168004</t>
  </si>
  <si>
    <t>DJ-13420</t>
  </si>
  <si>
    <t>Denny Joy</t>
  </si>
  <si>
    <t>Warner Robins</t>
  </si>
  <si>
    <t>FUR-CH-10001482</t>
  </si>
  <si>
    <t>Office Star - Mesh Screen back chair with Vinyl seat</t>
  </si>
  <si>
    <t>US-2013-123470</t>
  </si>
  <si>
    <t>ME-17725</t>
  </si>
  <si>
    <t>Max Engle</t>
  </si>
  <si>
    <t>OFF-BI-10001989</t>
  </si>
  <si>
    <t>Premium Transparent Presentation Covers by GBC</t>
  </si>
  <si>
    <t>OFF-AP-10003287</t>
  </si>
  <si>
    <t>Tripp Lite TLP810NET Broadband Surge for Modem/Fax</t>
  </si>
  <si>
    <t>CA-2013-115917</t>
  </si>
  <si>
    <t>Vallejo</t>
  </si>
  <si>
    <t>OFF-BI-10004728</t>
  </si>
  <si>
    <t>Wilson Jones Turn Tabs Binder Tool for Ring Binders</t>
  </si>
  <si>
    <t>CA-2013-147067</t>
  </si>
  <si>
    <t>JD-16150</t>
  </si>
  <si>
    <t>Justin Deggeller</t>
  </si>
  <si>
    <t>FUR-FU-10000732</t>
  </si>
  <si>
    <t>Eldon 200 Class Desk Accessories</t>
  </si>
  <si>
    <t>CA-2014-167913</t>
  </si>
  <si>
    <t>JL-15835</t>
  </si>
  <si>
    <t>John Lee</t>
  </si>
  <si>
    <t>Mission Viejo</t>
  </si>
  <si>
    <t>OFF-ST-10000585</t>
  </si>
  <si>
    <t>Economy Rollaway Files</t>
  </si>
  <si>
    <t>OFF-LA-10002787</t>
  </si>
  <si>
    <t>Avery 480</t>
  </si>
  <si>
    <t>CA-2014-106103</t>
  </si>
  <si>
    <t>SC-20305</t>
  </si>
  <si>
    <t>Sean Christensen</t>
  </si>
  <si>
    <t>Rochester Hills</t>
  </si>
  <si>
    <t>US-2014-127719</t>
  </si>
  <si>
    <t>Plainfield</t>
  </si>
  <si>
    <t>OFF-PA-10001934</t>
  </si>
  <si>
    <t>Xerox 1993</t>
  </si>
  <si>
    <t>CA-2014-126221</t>
  </si>
  <si>
    <t>CC-12430</t>
  </si>
  <si>
    <t>Chuck Clark</t>
  </si>
  <si>
    <t>OFF-AP-10002457</t>
  </si>
  <si>
    <t>Eureka The Boss Plus 12-Amp Hard Box Upright Vacuum, Red</t>
  </si>
  <si>
    <t>CA-2013-103947</t>
  </si>
  <si>
    <t>Sierra Vista</t>
  </si>
  <si>
    <t>OFF-FA-10003112</t>
  </si>
  <si>
    <t>OFF-AP-10002350</t>
  </si>
  <si>
    <t>Belkin F9H710-06 7 Outlet SurgeMaster Surge Protector</t>
  </si>
  <si>
    <t>CA-2013-160745</t>
  </si>
  <si>
    <t>AR-10825</t>
  </si>
  <si>
    <t>Anthony Rawles</t>
  </si>
  <si>
    <t>Vancouver</t>
  </si>
  <si>
    <t>TEC-AC-10001142</t>
  </si>
  <si>
    <t>First Data FD10 PIN Pad</t>
  </si>
  <si>
    <t>CA-2013-132661</t>
  </si>
  <si>
    <t>SR-20740</t>
  </si>
  <si>
    <t>Steven Roelle</t>
  </si>
  <si>
    <t>CA-2014-140844</t>
  </si>
  <si>
    <t>TEC-AC-10001101</t>
  </si>
  <si>
    <t>Sony 16GB Class 10 Micro SDHC R40 Memory Card</t>
  </si>
  <si>
    <t>CA-2013-137239</t>
  </si>
  <si>
    <t>CR-12730</t>
  </si>
  <si>
    <t>Craig Reiter</t>
  </si>
  <si>
    <t>OFF-AP-10002439</t>
  </si>
  <si>
    <t>Tripp Lite Isotel 8 Ultra 8 Outlet Metal Surge</t>
  </si>
  <si>
    <t>OFF-BI-10002827</t>
  </si>
  <si>
    <t>Avery Durable Poly Binders</t>
  </si>
  <si>
    <t>OFF-EN-10002230</t>
  </si>
  <si>
    <t>Airmail Envelopes</t>
  </si>
  <si>
    <t>US-2013-156097</t>
  </si>
  <si>
    <t>EH-14125</t>
  </si>
  <si>
    <t>Eugene Hildebrand</t>
  </si>
  <si>
    <t>CA-2012-146563</t>
  </si>
  <si>
    <t>OFF-ST-10001511</t>
  </si>
  <si>
    <t>Space Solutions Commercial Steel Shelving</t>
  </si>
  <si>
    <t>CA-2013-123666</t>
  </si>
  <si>
    <t>SP-20545</t>
  </si>
  <si>
    <t>Sibella Parks</t>
  </si>
  <si>
    <t>CA-2013-143308</t>
  </si>
  <si>
    <t>CA-2014-132682</t>
  </si>
  <si>
    <t>TH-21235</t>
  </si>
  <si>
    <t>Tiffany House</t>
  </si>
  <si>
    <t>OFF-SU-10004231</t>
  </si>
  <si>
    <t>Acme Tagit Stainless Steel Antibacterial Scissors</t>
  </si>
  <si>
    <t>TEC-PH-10004042</t>
  </si>
  <si>
    <t>ClearOne Communications CHAT 70 OC Speaker Phone</t>
  </si>
  <si>
    <t>CA-2011-156314</t>
  </si>
  <si>
    <t>RP-19390</t>
  </si>
  <si>
    <t>Resi Pölking</t>
  </si>
  <si>
    <t>Cleveland</t>
  </si>
  <si>
    <t>FUR-FU-10003096</t>
  </si>
  <si>
    <t>Master Giant Foot Doorstop, Safety Yellow</t>
  </si>
  <si>
    <t>US-2014-106663</t>
  </si>
  <si>
    <t>FUR-FU-10002759</t>
  </si>
  <si>
    <t>12-1/2 Diameter Round Wall Clock</t>
  </si>
  <si>
    <t>FUR-TA-10000688</t>
  </si>
  <si>
    <t>Chromcraft Bull-Nose Wood Round Conference Table Top, Wood Base</t>
  </si>
  <si>
    <t>Adams Telephone Message Book W/Dividers/Space For Phone Numbers, 5 1/4"X8 1/2", 200/Messages</t>
  </si>
  <si>
    <t>CA-2014-111178</t>
  </si>
  <si>
    <t>OFF-AR-10001954</t>
  </si>
  <si>
    <t>Newell 331</t>
  </si>
  <si>
    <t>CA-2014-130351</t>
  </si>
  <si>
    <t>RB-19570</t>
  </si>
  <si>
    <t>Rob Beeghly</t>
  </si>
  <si>
    <t>OFF-AP-10004532</t>
  </si>
  <si>
    <t>Kensington 6 Outlet Guardian Standard Surge Protector</t>
  </si>
  <si>
    <t>OFF-PA-10002137</t>
  </si>
  <si>
    <t>Southworth 100% Résumé Paper, 24lb.</t>
  </si>
  <si>
    <t>US-2014-119438</t>
  </si>
  <si>
    <t>CD-11980</t>
  </si>
  <si>
    <t>Carol Darley</t>
  </si>
  <si>
    <t>Tyler</t>
  </si>
  <si>
    <t>OFF-AP-10000804</t>
  </si>
  <si>
    <t>Hoover Portapower Portable Vacuum</t>
  </si>
  <si>
    <t>TEC-AC-10003614</t>
  </si>
  <si>
    <t>Verbatim 25 GB 6x Blu-ray Single Layer Recordable Disc, 10/Pack</t>
  </si>
  <si>
    <t>FUR-FU-10003553</t>
  </si>
  <si>
    <t>Howard Miller 13-1/2" Diameter Rosebrook Wall Clock</t>
  </si>
  <si>
    <t>OFF-BI-10004632</t>
  </si>
  <si>
    <t>Ibico Hi-Tech Manual Binding System</t>
  </si>
  <si>
    <t>CA-2013-164511</t>
  </si>
  <si>
    <t>DJ-13630</t>
  </si>
  <si>
    <t>Doug Jacobs</t>
  </si>
  <si>
    <t>OFF-BI-10003305</t>
  </si>
  <si>
    <t>Avery Hanging File Binders</t>
  </si>
  <si>
    <t>OFF-ST-10002583</t>
  </si>
  <si>
    <t>Fellowes Neat Ideas Storage Cubes</t>
  </si>
  <si>
    <t>US-2014-168116</t>
  </si>
  <si>
    <t>GT-14635</t>
  </si>
  <si>
    <t>Grant Thornton</t>
  </si>
  <si>
    <t>Burlington</t>
  </si>
  <si>
    <t>TEC-MA-10004125</t>
  </si>
  <si>
    <t>Cubify CubeX 3D Printer Triple Head Print</t>
  </si>
  <si>
    <t>CA-2011-157784</t>
  </si>
  <si>
    <t>MC-17845</t>
  </si>
  <si>
    <t>Michael Chen</t>
  </si>
  <si>
    <t>OFF-LA-10001934</t>
  </si>
  <si>
    <t>Avery 516</t>
  </si>
  <si>
    <t>CA-2014-161480</t>
  </si>
  <si>
    <t>RA-19285</t>
  </si>
  <si>
    <t>Ralph Arnett</t>
  </si>
  <si>
    <t>FUR-BO-10004015</t>
  </si>
  <si>
    <t>Bush Andora Bookcase, Maple/Graphite Gray Finish</t>
  </si>
  <si>
    <t>US-2011-117135</t>
  </si>
  <si>
    <t>NP-18325</t>
  </si>
  <si>
    <t>Naresj Patel</t>
  </si>
  <si>
    <t>Waynesboro</t>
  </si>
  <si>
    <t>FUR-FU-10004071</t>
  </si>
  <si>
    <t>Luxo Professional Magnifying Clamp-On Fluorescent Lamps</t>
  </si>
  <si>
    <t>OFF-ST-10002444</t>
  </si>
  <si>
    <t>Recycled Eldon Regeneration Jumbo File</t>
  </si>
  <si>
    <t>CA-2012-131534</t>
  </si>
  <si>
    <t>AB-10165</t>
  </si>
  <si>
    <t>Alan Barnes</t>
  </si>
  <si>
    <t>TEC-AC-10002253</t>
  </si>
  <si>
    <t>Imation Bio 8GB USB Flash Drive Imation Corp</t>
  </si>
  <si>
    <t>OFF-PA-10000743</t>
  </si>
  <si>
    <t>Xerox 1977</t>
  </si>
  <si>
    <t>CA-2012-119291</t>
  </si>
  <si>
    <t>JO-15550</t>
  </si>
  <si>
    <t>Jesus Ocampo</t>
  </si>
  <si>
    <t>Chester</t>
  </si>
  <si>
    <t>OFF-LA-10002312</t>
  </si>
  <si>
    <t>Avery 490</t>
  </si>
  <si>
    <t>OFF-LA-10003510</t>
  </si>
  <si>
    <t>Avery 4027 File Folder Labels for Dot Matrix Printers, 5000 Labels per Box, White</t>
  </si>
  <si>
    <t>OFF-AR-10001118</t>
  </si>
  <si>
    <t>Binney &amp; Smith Crayola Metallic Crayons, 16-Color Pack</t>
  </si>
  <si>
    <t>OFF-BI-10001575</t>
  </si>
  <si>
    <t>GBC Linen Binding Covers</t>
  </si>
  <si>
    <t>CA-2014-114552</t>
  </si>
  <si>
    <t>CA-2013-163755</t>
  </si>
  <si>
    <t>FUR-FU-10003394</t>
  </si>
  <si>
    <t>Tenex "The Solids" Textured Chair Mats</t>
  </si>
  <si>
    <t>CA-2012-142027</t>
  </si>
  <si>
    <t>JK-15370</t>
  </si>
  <si>
    <t>Jay Kimmel</t>
  </si>
  <si>
    <t>FUR-TA-10002774</t>
  </si>
  <si>
    <t>Laminate Occasional Tables</t>
  </si>
  <si>
    <t>CA-2011-138527</t>
  </si>
  <si>
    <t>BN-11470</t>
  </si>
  <si>
    <t>Brad Norvell</t>
  </si>
  <si>
    <t>Cary</t>
  </si>
  <si>
    <t>OFF-PA-10001800</t>
  </si>
  <si>
    <t>Xerox 220</t>
  </si>
  <si>
    <t>OFF-AP-10001469</t>
  </si>
  <si>
    <t>Fellowes 8 Outlet Superior Workstation Surge Protector</t>
  </si>
  <si>
    <t>CA-2011-112158</t>
  </si>
  <si>
    <t>DP-13165</t>
  </si>
  <si>
    <t>David Philippe</t>
  </si>
  <si>
    <t>FUR-BO-10003272</t>
  </si>
  <si>
    <t>O'Sullivan Living Dimensions 5-Shelf Bookcases</t>
  </si>
  <si>
    <t>CA-2011-113887</t>
  </si>
  <si>
    <t>TH-21550</t>
  </si>
  <si>
    <t>Tracy Hopkins</t>
  </si>
  <si>
    <t>CA-2014-146136</t>
  </si>
  <si>
    <t>AP-10915</t>
  </si>
  <si>
    <t>Arthur Prichep</t>
  </si>
  <si>
    <t>Palm Coast</t>
  </si>
  <si>
    <t>OFF-EN-10001219</t>
  </si>
  <si>
    <t>#10- 4 1/8" x 9 1/2" Security-Tint Envelopes</t>
  </si>
  <si>
    <t>US-2014-100048</t>
  </si>
  <si>
    <t>RS-19765</t>
  </si>
  <si>
    <t>Roland Schwarz</t>
  </si>
  <si>
    <t>Mount Vernon</t>
  </si>
  <si>
    <t>OFF-AP-10001154</t>
  </si>
  <si>
    <t>Bionaire Personal Warm Mist Humidifier/Vaporizer</t>
  </si>
  <si>
    <t>TEC-AC-10001606</t>
  </si>
  <si>
    <t>Logitech Wireless Performance Mouse MX for PC and Mac</t>
  </si>
  <si>
    <t>CA-2011-153150</t>
  </si>
  <si>
    <t>OFF-BI-10003355</t>
  </si>
  <si>
    <t>Cardinal Holdit Business Card Pockets</t>
  </si>
  <si>
    <t>CA-2011-130092</t>
  </si>
  <si>
    <t>SV-20365</t>
  </si>
  <si>
    <t>Seth Vernon</t>
  </si>
  <si>
    <t>CA-2014-108910</t>
  </si>
  <si>
    <t>FUR-FU-10002253</t>
  </si>
  <si>
    <t>Howard Miller 13" Diameter Pewter Finish Round Wall Clock</t>
  </si>
  <si>
    <t>CA-2011-104472</t>
  </si>
  <si>
    <t>CK-12325</t>
  </si>
  <si>
    <t>Christine Kargatis</t>
  </si>
  <si>
    <t>CA-2013-112942</t>
  </si>
  <si>
    <t>RD-19810</t>
  </si>
  <si>
    <t>Ross DeVincentis</t>
  </si>
  <si>
    <t>OFF-PA-10004092</t>
  </si>
  <si>
    <t>Tops Green Bar Computer Printout Paper</t>
  </si>
  <si>
    <t>CA-2013-142335</t>
  </si>
  <si>
    <t>FUR-TA-10000198</t>
  </si>
  <si>
    <t>Chromcraft Bull-Nose Wood Oval Conference Tables &amp; Bases</t>
  </si>
  <si>
    <t>OFF-ST-10000036</t>
  </si>
  <si>
    <t>Recycled Data-Pak for Archival Bound Computer Printouts, 12-1/2 x 12-1/2 x 16</t>
  </si>
  <si>
    <t>CA-2011-117429</t>
  </si>
  <si>
    <t>MR-17545</t>
  </si>
  <si>
    <t>Mathew Reese</t>
  </si>
  <si>
    <t>FUR-FU-10000222</t>
  </si>
  <si>
    <t>Seth Thomas 16" Steel Case Clock</t>
  </si>
  <si>
    <t>CA-2013-114713</t>
  </si>
  <si>
    <t>SC-20695</t>
  </si>
  <si>
    <t>Steve Chapman</t>
  </si>
  <si>
    <t>Hialeah</t>
  </si>
  <si>
    <t>OFF-SU-10004664</t>
  </si>
  <si>
    <t>Acme Softgrip Scissors</t>
  </si>
  <si>
    <t>CA-2014-144113</t>
  </si>
  <si>
    <t>JF-15355</t>
  </si>
  <si>
    <t>Jay Fein</t>
  </si>
  <si>
    <t>OFF-EN-10001141</t>
  </si>
  <si>
    <t>Manila Recycled Extra-Heavyweight Clasp Envelopes, 6" x 9"</t>
  </si>
  <si>
    <t>TEC-PH-10002170</t>
  </si>
  <si>
    <t>ClearSounds CSC500 Amplified Spirit Phone Corded phone</t>
  </si>
  <si>
    <t>US-2013-150861</t>
  </si>
  <si>
    <t>EG-13900</t>
  </si>
  <si>
    <t>Emily Grady</t>
  </si>
  <si>
    <t>Oceanside</t>
  </si>
  <si>
    <t>OFF-PA-10001954</t>
  </si>
  <si>
    <t>Xerox 1964</t>
  </si>
  <si>
    <t>FUR-TA-10002228</t>
  </si>
  <si>
    <t>Bevis Traditional Conference Table Top, Plinth Base</t>
  </si>
  <si>
    <t>OFF-ST-10004634</t>
  </si>
  <si>
    <t>Personal Folder Holder, Ebony</t>
  </si>
  <si>
    <t>CA-2014-131954</t>
  </si>
  <si>
    <t>DS-13030</t>
  </si>
  <si>
    <t>Darrin Sayre</t>
  </si>
  <si>
    <t>TEC-AC-10003610</t>
  </si>
  <si>
    <t>Logitech Illuminated - Keyboard</t>
  </si>
  <si>
    <t>FUR-BO-10001619</t>
  </si>
  <si>
    <t>O'Sullivan Cherrywood Estates Traditional Bookcase</t>
  </si>
  <si>
    <t>OFF-BI-10000138</t>
  </si>
  <si>
    <t>Acco Translucent Poly Ring Binders</t>
  </si>
  <si>
    <t>CA-2011-132500</t>
  </si>
  <si>
    <t>TEC-AC-10001383</t>
  </si>
  <si>
    <t>Logitech Wireless Touch Keyboard K400</t>
  </si>
  <si>
    <t>CA-2011-112326</t>
  </si>
  <si>
    <t>PO-19195</t>
  </si>
  <si>
    <t>Phillina Ober</t>
  </si>
  <si>
    <t>OFF-LA-10003223</t>
  </si>
  <si>
    <t>Avery 508</t>
  </si>
  <si>
    <t>OFF-BI-10004094</t>
  </si>
  <si>
    <t>GBC Standard Plastic Binding Systems Combs</t>
  </si>
  <si>
    <t>US-2013-146710</t>
  </si>
  <si>
    <t>SS-20875</t>
  </si>
  <si>
    <t>Sung Shariari</t>
  </si>
  <si>
    <t>OFF-PA-10004971</t>
  </si>
  <si>
    <t>Xerox 196</t>
  </si>
  <si>
    <t>OFF-SU-10004261</t>
  </si>
  <si>
    <t>Fiskars 8" Scissors, 2/Pack</t>
  </si>
  <si>
    <t>CA-2011-124429</t>
  </si>
  <si>
    <t>CA-2013-150889</t>
  </si>
  <si>
    <t>PB-19105</t>
  </si>
  <si>
    <t>Peter Bühler</t>
  </si>
  <si>
    <t>Evanston</t>
  </si>
  <si>
    <t>TEC-PH-10000004</t>
  </si>
  <si>
    <t>Belkin iPhone and iPad Lightning Cable</t>
  </si>
  <si>
    <t>CA-2014-126074</t>
  </si>
  <si>
    <t>RF-19735</t>
  </si>
  <si>
    <t>Roland Fjeld</t>
  </si>
  <si>
    <t>Trenton</t>
  </si>
  <si>
    <t>OFF-BI-10003638</t>
  </si>
  <si>
    <t>GBC Durable Plastic Covers</t>
  </si>
  <si>
    <t>FUR-FU-10003577</t>
  </si>
  <si>
    <t>Nu-Dell Leatherette Frames</t>
  </si>
  <si>
    <t>OFF-BI-10000546</t>
  </si>
  <si>
    <t>Avery Durable Binders</t>
  </si>
  <si>
    <t>CA-2013-110499</t>
  </si>
  <si>
    <t>YC-21895</t>
  </si>
  <si>
    <t>Yoseph Carroll</t>
  </si>
  <si>
    <t>TEC-CO-10002095</t>
  </si>
  <si>
    <t>Hewlett Packard 610 Color Digital Copier / Printer</t>
  </si>
  <si>
    <t>CA-2012-135272</t>
  </si>
  <si>
    <t>CA-2013-140928</t>
  </si>
  <si>
    <t>FUR-TA-10001095</t>
  </si>
  <si>
    <t>Chromcraft Round Conference Tables</t>
  </si>
  <si>
    <t>CA-2011-106803</t>
  </si>
  <si>
    <t>DC-13285</t>
  </si>
  <si>
    <t>Debra Catini</t>
  </si>
  <si>
    <t>Cottage Grove</t>
  </si>
  <si>
    <t>CA-2014-117240</t>
  </si>
  <si>
    <t>CP-12340</t>
  </si>
  <si>
    <t>Christine Phan</t>
  </si>
  <si>
    <t>CA-2014-133333</t>
  </si>
  <si>
    <t>BF-11020</t>
  </si>
  <si>
    <t>Barry Französisch</t>
  </si>
  <si>
    <t>CA-2012-112319</t>
  </si>
  <si>
    <t>CA-2014-126046</t>
  </si>
  <si>
    <t>OFF-LA-10004484</t>
  </si>
  <si>
    <t>Avery 476</t>
  </si>
  <si>
    <t>CA-2012-114923</t>
  </si>
  <si>
    <t>LH-17020</t>
  </si>
  <si>
    <t>Lisa Hazard</t>
  </si>
  <si>
    <t>CA-2011-162775</t>
  </si>
  <si>
    <t>CS-12250</t>
  </si>
  <si>
    <t>Chris Selesnick</t>
  </si>
  <si>
    <t>Bossier City</t>
  </si>
  <si>
    <t>OFF-EN-10001532</t>
  </si>
  <si>
    <t>Brown Kraft Recycled Envelopes</t>
  </si>
  <si>
    <t>TEC-AC-10003174</t>
  </si>
  <si>
    <t>Plantronics S12 Corded Telephone Headset System</t>
  </si>
  <si>
    <t>OFF-BI-10004187</t>
  </si>
  <si>
    <t>OFF-ST-10000025</t>
  </si>
  <si>
    <t>Fellowes Stor/Drawer Steel Plus Storage Drawers</t>
  </si>
  <si>
    <t>CA-2011-106810</t>
  </si>
  <si>
    <t>AJ-10795</t>
  </si>
  <si>
    <t>Anthony Johnson</t>
  </si>
  <si>
    <t>FUR-FU-10004306</t>
  </si>
  <si>
    <t>Electrix Halogen Magnifier Lamp</t>
  </si>
  <si>
    <t>CA-2013-157245</t>
  </si>
  <si>
    <t>FUR-CH-10003746</t>
  </si>
  <si>
    <t>Hon 4070 Series Pagoda Round Back Stacking Chairs</t>
  </si>
  <si>
    <t>CA-2014-104220</t>
  </si>
  <si>
    <t>BV-11245</t>
  </si>
  <si>
    <t>Benjamin Venier</t>
  </si>
  <si>
    <t>OFF-BI-10001036</t>
  </si>
  <si>
    <t>Cardinal EasyOpen D-Ring Binders</t>
  </si>
  <si>
    <t>OFF-BI-10000301</t>
  </si>
  <si>
    <t>GBC Instant Report Kit</t>
  </si>
  <si>
    <t>OFF-AR-10004648</t>
  </si>
  <si>
    <t>Boston 19500 Mighty Mite Electric Pencil Sharpener</t>
  </si>
  <si>
    <t>FUR-FU-10002597</t>
  </si>
  <si>
    <t>C-Line Magnetic Cubicle Keepers, Clear Polypropylene</t>
  </si>
  <si>
    <t>CA-2011-165974</t>
  </si>
  <si>
    <t>DL-12865</t>
  </si>
  <si>
    <t>Dan Lawera</t>
  </si>
  <si>
    <t>OFF-AR-10003405</t>
  </si>
  <si>
    <t>Dixon My First Ticonderoga Pencil, #2</t>
  </si>
  <si>
    <t>CA-2012-144267</t>
  </si>
  <si>
    <t>FUR-CH-10002335</t>
  </si>
  <si>
    <t>Hon GuestStacker Chair</t>
  </si>
  <si>
    <t>OFF-PA-10003657</t>
  </si>
  <si>
    <t>Xerox 1927</t>
  </si>
  <si>
    <t>US-2012-157014</t>
  </si>
  <si>
    <t>BM-11785</t>
  </si>
  <si>
    <t>Bryan Mills</t>
  </si>
  <si>
    <t>FUR-BO-10004409</t>
  </si>
  <si>
    <t>Safco Value Mate Series Steel Bookcases, Baked Enamel Finish on Steel, Gray</t>
  </si>
  <si>
    <t>TEC-AC-10000057</t>
  </si>
  <si>
    <t>Microsoft Natural Ergonomic Keyboard 4000</t>
  </si>
  <si>
    <t>CA-2012-154921</t>
  </si>
  <si>
    <t>OFF-EN-10000056</t>
  </si>
  <si>
    <t>Cameo Buff Policy Envelopes</t>
  </si>
  <si>
    <t>CA-2014-129567</t>
  </si>
  <si>
    <t>Lancaster</t>
  </si>
  <si>
    <t>OFF-BI-10000014</t>
  </si>
  <si>
    <t>Heavy-Duty E-Z-D Binders</t>
  </si>
  <si>
    <t>CA-2012-154620</t>
  </si>
  <si>
    <t>LT-17110</t>
  </si>
  <si>
    <t>Liz Thompson</t>
  </si>
  <si>
    <t>FUR-CH-10004675</t>
  </si>
  <si>
    <t>Lifetime Advantage Folding Chairs, 4/Carton</t>
  </si>
  <si>
    <t>CA-2012-115938</t>
  </si>
  <si>
    <t>OFF-BI-10001132</t>
  </si>
  <si>
    <t>Acco PRESSTEX Data Binder with Storage Hooks, Dark Blue, 9 1/2" X 11"</t>
  </si>
  <si>
    <t>FUR-CH-10003199</t>
  </si>
  <si>
    <t>Office Star - Contemporary Task Swivel Chair</t>
  </si>
  <si>
    <t>CA-2013-105256</t>
  </si>
  <si>
    <t>JK-15730</t>
  </si>
  <si>
    <t>Joe Kamberova</t>
  </si>
  <si>
    <t>Asheville</t>
  </si>
  <si>
    <t>TEC-PH-10001530</t>
  </si>
  <si>
    <t>Cisco Unified IP Phone 7945G VoIP phone</t>
  </si>
  <si>
    <t>CA-2011-156433</t>
  </si>
  <si>
    <t>ES-14020</t>
  </si>
  <si>
    <t>Erica Smith</t>
  </si>
  <si>
    <t>OFF-LA-10001569</t>
  </si>
  <si>
    <t>Avery 499</t>
  </si>
  <si>
    <t>CA-2014-151428</t>
  </si>
  <si>
    <t>RH-19495</t>
  </si>
  <si>
    <t>Rick Hansen</t>
  </si>
  <si>
    <t>CA-2012-124653</t>
  </si>
  <si>
    <t>OFF-PA-10000176</t>
  </si>
  <si>
    <t>Xerox 1887</t>
  </si>
  <si>
    <t>OFF-LA-10002271</t>
  </si>
  <si>
    <t>Smead Alpha-Z Color-Coded Second Alphabetical Labels and Starter Set</t>
  </si>
  <si>
    <t>CA-2012-101910</t>
  </si>
  <si>
    <t>CD-11920</t>
  </si>
  <si>
    <t>Carlos Daly</t>
  </si>
  <si>
    <t>Lake Elsinore</t>
  </si>
  <si>
    <t>CA-2014-105809</t>
  </si>
  <si>
    <t>HW-14935</t>
  </si>
  <si>
    <t>Helen Wasserman</t>
  </si>
  <si>
    <t>FUR-FU-10004090</t>
  </si>
  <si>
    <t>Executive Impressions 14" Contract Wall Clock</t>
  </si>
  <si>
    <t>CA-2013-136133</t>
  </si>
  <si>
    <t>OFF-AP-10000576</t>
  </si>
  <si>
    <t>Belkin 7 Outlet SurgeMaster II</t>
  </si>
  <si>
    <t>CA-2013-115504</t>
  </si>
  <si>
    <t>MC-18130</t>
  </si>
  <si>
    <t>Mike Caudle</t>
  </si>
  <si>
    <t>OFF-PA-10003953</t>
  </si>
  <si>
    <t>Xerox 218</t>
  </si>
  <si>
    <t>CA-2014-135783</t>
  </si>
  <si>
    <t>GM-14440</t>
  </si>
  <si>
    <t>Gary McGarr</t>
  </si>
  <si>
    <t>FUR-FU-10000794</t>
  </si>
  <si>
    <t>Eldon Stackable Tray, Side-Load, Legal, Smoke</t>
  </si>
  <si>
    <t>CA-2011-134313</t>
  </si>
  <si>
    <t>OFF-AR-10001897</t>
  </si>
  <si>
    <t>Model L Table or Wall-Mount Pencil Sharpener</t>
  </si>
  <si>
    <t>TEC-PH-10001795</t>
  </si>
  <si>
    <t>ClearOne CHATAttach 160 - speaker phone</t>
  </si>
  <si>
    <t>CA-2012-140921</t>
  </si>
  <si>
    <t>Omaha</t>
  </si>
  <si>
    <t>TEC-AC-10004901</t>
  </si>
  <si>
    <t xml:space="preserve">Kensington SlimBlade Notebook Wireless Mouse with Nano Receiver </t>
  </si>
  <si>
    <t>CA-2011-151995</t>
  </si>
  <si>
    <t>Edmonds</t>
  </si>
  <si>
    <t>OFF-AR-10003190</t>
  </si>
  <si>
    <t>Newell 32</t>
  </si>
  <si>
    <t>OFF-AP-10000240</t>
  </si>
  <si>
    <t>Belkin F9G930V10-GRY 9 Outlet Surge</t>
  </si>
  <si>
    <t>CA-2014-143686</t>
  </si>
  <si>
    <t>PJ-19015</t>
  </si>
  <si>
    <t>Pauline Johnson</t>
  </si>
  <si>
    <t>Santa Ana</t>
  </si>
  <si>
    <t>TEC-AC-10001838</t>
  </si>
  <si>
    <t>Razer Tiamat Over Ear 7.1 Surround Sound PC Gaming Headset</t>
  </si>
  <si>
    <t>CA-2012-106565</t>
  </si>
  <si>
    <t>BW-11110</t>
  </si>
  <si>
    <t>Bart Watters</t>
  </si>
  <si>
    <t>Milwaukee</t>
  </si>
  <si>
    <t>CA-2013-149370</t>
  </si>
  <si>
    <t>OFF-PA-10003651</t>
  </si>
  <si>
    <t>Xerox 1968</t>
  </si>
  <si>
    <t>CA-2011-140858</t>
  </si>
  <si>
    <t>OFF-BI-10003094</t>
  </si>
  <si>
    <t>Self-Adhesive Ring Binder Labels</t>
  </si>
  <si>
    <t>FUR-CH-10001394</t>
  </si>
  <si>
    <t>Global Leather Executive Chair</t>
  </si>
  <si>
    <t>OFF-BI-10004230</t>
  </si>
  <si>
    <t>GBC Recycled Grain Textured Covers</t>
  </si>
  <si>
    <t>OFF-PA-10003395</t>
  </si>
  <si>
    <t>Xerox 1941</t>
  </si>
  <si>
    <t>CA-2014-101434</t>
  </si>
  <si>
    <t>TR-21325</t>
  </si>
  <si>
    <t>Toby Ritter</t>
  </si>
  <si>
    <t>TEC-AC-10002402</t>
  </si>
  <si>
    <t>Razer Kraken PRO Over Ear PC and Music Headset</t>
  </si>
  <si>
    <t>US-2011-102071</t>
  </si>
  <si>
    <t>PG-18820</t>
  </si>
  <si>
    <t>Patrick Gardner</t>
  </si>
  <si>
    <t>TEC-AC-10003441</t>
  </si>
  <si>
    <t>Kingston Digital DataTraveler 32GB USB 2.0</t>
  </si>
  <si>
    <t>CA-2014-126956</t>
  </si>
  <si>
    <t>OFF-FA-10002280</t>
  </si>
  <si>
    <t>Advantus Plastic Paper Clips</t>
  </si>
  <si>
    <t>OFF-SU-10000381</t>
  </si>
  <si>
    <t>Acme Forged Steel Scissors with Black Enamel Handles</t>
  </si>
  <si>
    <t>OFF-EN-10004459</t>
  </si>
  <si>
    <t>Security-Tint Envelopes</t>
  </si>
  <si>
    <t>CA-2014-129462</t>
  </si>
  <si>
    <t>Florence</t>
  </si>
  <si>
    <t>FUR-CH-10000665</t>
  </si>
  <si>
    <t>Global Airflow Leather Mesh Back Chair, Black</t>
  </si>
  <si>
    <t>OFF-AP-10003884</t>
  </si>
  <si>
    <t>Fellowes Smart Surge Ten-Outlet Protector, Platinum</t>
  </si>
  <si>
    <t>TEC-PH-10001557</t>
  </si>
  <si>
    <t>Pyle PMP37LED</t>
  </si>
  <si>
    <t>TEC-PH-10002085</t>
  </si>
  <si>
    <t>Clarity 53712</t>
  </si>
  <si>
    <t>CA-2013-165316</t>
  </si>
  <si>
    <t>OFF-AR-10002956</t>
  </si>
  <si>
    <t>Boston 16801 Nautilus Battery Pencil Sharpener</t>
  </si>
  <si>
    <t>OFF-AP-10003266</t>
  </si>
  <si>
    <t>Holmes Replacement Filter for HEPA Air Cleaner, Large Room</t>
  </si>
  <si>
    <t>TEC-MA-10004002</t>
  </si>
  <si>
    <t>Zebra GX420t Direct Thermal/Thermal Transfer Printer</t>
  </si>
  <si>
    <t>US-2011-115987</t>
  </si>
  <si>
    <t>OFF-BI-10001071</t>
  </si>
  <si>
    <t>GBC ProClick Punch Binding System</t>
  </si>
  <si>
    <t>US-2014-156083</t>
  </si>
  <si>
    <t>JL-15175</t>
  </si>
  <si>
    <t>James Lanier</t>
  </si>
  <si>
    <t>OFF-PA-10001560</t>
  </si>
  <si>
    <t>Adams Telephone Message Books, 5 1/4” x 11”</t>
  </si>
  <si>
    <t>US-2013-137547</t>
  </si>
  <si>
    <t>CA-2012-100454</t>
  </si>
  <si>
    <t>BM-11650</t>
  </si>
  <si>
    <t>Brian Moss</t>
  </si>
  <si>
    <t>OFF-AR-10002578</t>
  </si>
  <si>
    <t>Newell 335</t>
  </si>
  <si>
    <t>FUR-BO-10001519</t>
  </si>
  <si>
    <t>O'Sullivan 3-Shelf Heavy-Duty Bookcases</t>
  </si>
  <si>
    <t>CA-2013-161669</t>
  </si>
  <si>
    <t>EM-14095</t>
  </si>
  <si>
    <t>Eudokia Martin</t>
  </si>
  <si>
    <t>OFF-BI-10001294</t>
  </si>
  <si>
    <t>Fellowes Binding Cases</t>
  </si>
  <si>
    <t>OFF-BI-10001636</t>
  </si>
  <si>
    <t>Ibico Plastic and Wire Spiral Binding Combs</t>
  </si>
  <si>
    <t>OFF-SU-10002503</t>
  </si>
  <si>
    <t>Acme Preferred Stainless Steel Scissors</t>
  </si>
  <si>
    <t>OFF-LA-10004093</t>
  </si>
  <si>
    <t>Avery 486</t>
  </si>
  <si>
    <t>CA-2012-114300</t>
  </si>
  <si>
    <t>AF-10885</t>
  </si>
  <si>
    <t>Art Foster</t>
  </si>
  <si>
    <t>CA-2014-107503</t>
  </si>
  <si>
    <t>GA-14725</t>
  </si>
  <si>
    <t>Guy Armstrong</t>
  </si>
  <si>
    <t>Lorain</t>
  </si>
  <si>
    <t>FUR-FU-10003878</t>
  </si>
  <si>
    <t>Linden 10" Round Wall Clock, Black</t>
  </si>
  <si>
    <t>CA-2011-107755</t>
  </si>
  <si>
    <t>CK-12760</t>
  </si>
  <si>
    <t>Cyma Kinney</t>
  </si>
  <si>
    <t>Linden</t>
  </si>
  <si>
    <t>TEC-AC-10000710</t>
  </si>
  <si>
    <t>Maxell DVD-RAM Discs</t>
  </si>
  <si>
    <t>CA-2013-152534</t>
  </si>
  <si>
    <t>DP-13105</t>
  </si>
  <si>
    <t>Dave Poirier</t>
  </si>
  <si>
    <t>Salinas</t>
  </si>
  <si>
    <t>OFF-AR-10002335</t>
  </si>
  <si>
    <t>DIXON Oriole Pencils</t>
  </si>
  <si>
    <t>OFF-PA-10001870</t>
  </si>
  <si>
    <t>Xerox 202</t>
  </si>
  <si>
    <t>CA-2013-113747</t>
  </si>
  <si>
    <t>CA-2013-123274</t>
  </si>
  <si>
    <t>CA-2011-125612</t>
  </si>
  <si>
    <t>BK-11260</t>
  </si>
  <si>
    <t>Berenike Kampe</t>
  </si>
  <si>
    <t>OFF-PA-10001019</t>
  </si>
  <si>
    <t>Xerox 1884</t>
  </si>
  <si>
    <t>OFF-SU-10002537</t>
  </si>
  <si>
    <t>Acme Box Cutter Scissors</t>
  </si>
  <si>
    <t>OFF-ST-10003221</t>
  </si>
  <si>
    <t>CA-2014-161984</t>
  </si>
  <si>
    <t>SJ-20125</t>
  </si>
  <si>
    <t>Sanjit Jacobs</t>
  </si>
  <si>
    <t>New Brunswick</t>
  </si>
  <si>
    <t>CA-2011-133851</t>
  </si>
  <si>
    <t>CM-12445</t>
  </si>
  <si>
    <t>Chuck Magee</t>
  </si>
  <si>
    <t>OFF-AR-10003752</t>
  </si>
  <si>
    <t>Deluxe Chalkboard Eraser Cleaner</t>
  </si>
  <si>
    <t>CA-2013-134474</t>
  </si>
  <si>
    <t>TEC-AC-10001714</t>
  </si>
  <si>
    <t>Logitech MX Performance Wireless Mouse</t>
  </si>
  <si>
    <t>OFF-AR-10003958</t>
  </si>
  <si>
    <t>Newell 337</t>
  </si>
  <si>
    <t>TEC-PH-10002923</t>
  </si>
  <si>
    <t>Logitech B530 USB Headset - headset - Full size, Binaural</t>
  </si>
  <si>
    <t>CA-2011-149020</t>
  </si>
  <si>
    <t>AJ-10780</t>
  </si>
  <si>
    <t>Anthony Jacobs</t>
  </si>
  <si>
    <t>OFF-LA-10004272</t>
  </si>
  <si>
    <t>Avery 482</t>
  </si>
  <si>
    <t>FUR-FU-10000965</t>
  </si>
  <si>
    <t>Howard Miller 11-1/2" Diameter Ridgewood Wall Clock</t>
  </si>
  <si>
    <t>CA-2013-134362</t>
  </si>
  <si>
    <t>LS-16945</t>
  </si>
  <si>
    <t>Linda Southworth</t>
  </si>
  <si>
    <t>OFF-LA-10004853</t>
  </si>
  <si>
    <t>Avery 483</t>
  </si>
  <si>
    <t>CA-2011-136742</t>
  </si>
  <si>
    <t>GP-14740</t>
  </si>
  <si>
    <t>Guy Phonely</t>
  </si>
  <si>
    <t>OFF-BI-10003719</t>
  </si>
  <si>
    <t>Large Capacity Hanging Post Binders</t>
  </si>
  <si>
    <t>CA-2013-158099</t>
  </si>
  <si>
    <t>PK-18910</t>
  </si>
  <si>
    <t>Paul Knutson</t>
  </si>
  <si>
    <t>OFF-BI-10000545</t>
  </si>
  <si>
    <t>GBC Ibimaster 500 Manual ProClick Binding System</t>
  </si>
  <si>
    <t>CA-2012-131128</t>
  </si>
  <si>
    <t>New Hampshire</t>
  </si>
  <si>
    <t>OFF-PA-10003591</t>
  </si>
  <si>
    <t>Southworth 100% Cotton The Best Paper</t>
  </si>
  <si>
    <t>CA-2011-148488</t>
  </si>
  <si>
    <t>SM-20005</t>
  </si>
  <si>
    <t>Sally Matthias</t>
  </si>
  <si>
    <t>CA-2014-114636</t>
  </si>
  <si>
    <t>OFF-PA-10001790</t>
  </si>
  <si>
    <t>Xerox 1910</t>
  </si>
  <si>
    <t>CA-2013-116736</t>
  </si>
  <si>
    <t>TEC-AC-10002049</t>
  </si>
  <si>
    <t>Logitech G19 Programmable Gaming Keyboard</t>
  </si>
  <si>
    <t>US-2011-158638</t>
  </si>
  <si>
    <t>AG-10765</t>
  </si>
  <si>
    <t>Anthony Garverick</t>
  </si>
  <si>
    <t>OFF-BI-10003712</t>
  </si>
  <si>
    <t>Acco Pressboard Covers with Storage Hooks, 14 7/8" x 11", Light Blue</t>
  </si>
  <si>
    <t>CA-2014-111689</t>
  </si>
  <si>
    <t>OFF-BI-10003984</t>
  </si>
  <si>
    <t>Lock-Up Easel 'Spel-Binder'</t>
  </si>
  <si>
    <t>CA-2012-129098</t>
  </si>
  <si>
    <t>US-2014-123463</t>
  </si>
  <si>
    <t>CA-2013-165148</t>
  </si>
  <si>
    <t>PM-19135</t>
  </si>
  <si>
    <t>Peter McVee</t>
  </si>
  <si>
    <t>CA-2011-134061</t>
  </si>
  <si>
    <t>LL-16840</t>
  </si>
  <si>
    <t>Lauren Leatherbury</t>
  </si>
  <si>
    <t>FUR-FU-10001424</t>
  </si>
  <si>
    <t>Dax Clear Box Frame</t>
  </si>
  <si>
    <t>CA-2012-143602</t>
  </si>
  <si>
    <t>JS-15595</t>
  </si>
  <si>
    <t>Jill Stevenson</t>
  </si>
  <si>
    <t>OFF-BI-10002071</t>
  </si>
  <si>
    <t>Fellowes Black Plastic Comb Bindings</t>
  </si>
  <si>
    <t>CA-2014-115364</t>
  </si>
  <si>
    <t>OFF-ST-10002486</t>
  </si>
  <si>
    <t>Eldon Shelf Savers Cubes and Bins</t>
  </si>
  <si>
    <t>CA-2014-150707</t>
  </si>
  <si>
    <t>EL-13735</t>
  </si>
  <si>
    <t>Ed Ludwig</t>
  </si>
  <si>
    <t>Maryland</t>
  </si>
  <si>
    <t>CA-2011-104976</t>
  </si>
  <si>
    <t>CA-2014-132934</t>
  </si>
  <si>
    <t>TEC-AC-10000927</t>
  </si>
  <si>
    <t xml:space="preserve">Anker Ultrathin Bluetooth Wireless Keyboard Aluminum Cover with Stand </t>
  </si>
  <si>
    <t>CA-2014-133256</t>
  </si>
  <si>
    <t>OFF-PA-10001622</t>
  </si>
  <si>
    <t>Ampad Poly Cover Wirebound Steno Book, 6" x 9" Assorted Colors, Gregg Ruled</t>
  </si>
  <si>
    <t>OFF-AR-10003158</t>
  </si>
  <si>
    <t>Fluorescent Highlighters by Dixon</t>
  </si>
  <si>
    <t>TEC-PH-10002660</t>
  </si>
  <si>
    <t>Nortel Networks T7316 E Nt8 B27</t>
  </si>
  <si>
    <t>CA-2013-105494</t>
  </si>
  <si>
    <t>PC-18745</t>
  </si>
  <si>
    <t>Pamela Coakley</t>
  </si>
  <si>
    <t>OFF-BI-10003364</t>
  </si>
  <si>
    <t>Binding Machine Supplies</t>
  </si>
  <si>
    <t>CA-2013-140634</t>
  </si>
  <si>
    <t>HL-15040</t>
  </si>
  <si>
    <t>Hunter Lopez</t>
  </si>
  <si>
    <t>OFF-EN-10001099</t>
  </si>
  <si>
    <t>CA-2011-144407</t>
  </si>
  <si>
    <t>MS-17365</t>
  </si>
  <si>
    <t>Maribeth Schnelling</t>
  </si>
  <si>
    <t>CA-2014-160983</t>
  </si>
  <si>
    <t>GB-14530</t>
  </si>
  <si>
    <t>George Bell</t>
  </si>
  <si>
    <t>OFF-PA-10002250</t>
  </si>
  <si>
    <t>Things To Do Today Pad</t>
  </si>
  <si>
    <t>US-2013-114622</t>
  </si>
  <si>
    <t>JR-16210</t>
  </si>
  <si>
    <t>Justin Ritter</t>
  </si>
  <si>
    <t>OFF-BI-10004716</t>
  </si>
  <si>
    <t>Wilson Jones Hanging Recycled Pressboard Data Binders</t>
  </si>
  <si>
    <t>CA-2014-150959</t>
  </si>
  <si>
    <t>Garland</t>
  </si>
  <si>
    <t>OFF-LA-10001045</t>
  </si>
  <si>
    <t>Permanent Self-Adhesive File Folder Labels for Typewriters by Universal</t>
  </si>
  <si>
    <t>OFF-BI-10001510</t>
  </si>
  <si>
    <t>Deluxe Heavy-Duty Vinyl Round Ring Binder</t>
  </si>
  <si>
    <t>CA-2014-132353</t>
  </si>
  <si>
    <t>CA-2013-130477</t>
  </si>
  <si>
    <t>OFF-PA-10002947</t>
  </si>
  <si>
    <t>Xerox 1923</t>
  </si>
  <si>
    <t>OFF-PA-10000019</t>
  </si>
  <si>
    <t>Xerox 1931</t>
  </si>
  <si>
    <t>CA-2014-143259</t>
  </si>
  <si>
    <t>FUR-BO-10003441</t>
  </si>
  <si>
    <t>Bush Westfield Collection Bookcases, Fully Assembled</t>
  </si>
  <si>
    <t>TEC-PH-10004774</t>
  </si>
  <si>
    <t>Gear Head AU3700S Headset</t>
  </si>
  <si>
    <t>OFF-BI-10003684</t>
  </si>
  <si>
    <t>Wilson Jones Legal Size Ring Binders</t>
  </si>
  <si>
    <t>CA-2014-137596</t>
  </si>
  <si>
    <t>BE-11335</t>
  </si>
  <si>
    <t>Bill Eplett</t>
  </si>
  <si>
    <t>TEC-PH-10001494</t>
  </si>
  <si>
    <t>Polycom CX600 IP Phone VoIP phone</t>
  </si>
  <si>
    <t>TEC-AC-10004666</t>
  </si>
  <si>
    <t>Maxell iVDR EX 500GB Cartridge</t>
  </si>
  <si>
    <t>OFF-ST-10003816</t>
  </si>
  <si>
    <t>Fellowes High-Stak Drawer Files</t>
  </si>
  <si>
    <t>CA-2012-133627</t>
  </si>
  <si>
    <t>SC-20050</t>
  </si>
  <si>
    <t>Sample Company A</t>
  </si>
  <si>
    <t>Norwich</t>
  </si>
  <si>
    <t>CA-2014-102519</t>
  </si>
  <si>
    <t>US-2011-141215</t>
  </si>
  <si>
    <t>FUR-TA-10001520</t>
  </si>
  <si>
    <t>Lesro Sheffield Collection Coffee Table, End Table, Center Table, Corner Table</t>
  </si>
  <si>
    <t>CA-2013-165218</t>
  </si>
  <si>
    <t>RW-19630</t>
  </si>
  <si>
    <t>Rob Williams</t>
  </si>
  <si>
    <t>OFF-ST-10001558</t>
  </si>
  <si>
    <t>Acco Perma 4000 Stacking Storage Drawers</t>
  </si>
  <si>
    <t>CA-2011-138296</t>
  </si>
  <si>
    <t>Alexandria</t>
  </si>
  <si>
    <t>CA-2012-111164</t>
  </si>
  <si>
    <t>SE-20110</t>
  </si>
  <si>
    <t>Sanjit Engle</t>
  </si>
  <si>
    <t>TEC-AC-10002473</t>
  </si>
  <si>
    <t>Maxell 4.7GB DVD-R</t>
  </si>
  <si>
    <t>TEC-PH-10004531</t>
  </si>
  <si>
    <t>OtterBox Commuter Series Case - iPhone 5 &amp; 5s</t>
  </si>
  <si>
    <t>OFF-AP-10004487</t>
  </si>
  <si>
    <t>Kensington 4 Outlet MasterPiece Compact Power Control Center</t>
  </si>
  <si>
    <t>CA-2013-149797</t>
  </si>
  <si>
    <t>AH-10075</t>
  </si>
  <si>
    <t>Adam Hart</t>
  </si>
  <si>
    <t>CA-2011-132962</t>
  </si>
  <si>
    <t>JM-15535</t>
  </si>
  <si>
    <t>Jessica Myrick</t>
  </si>
  <si>
    <t>OFF-PA-10003543</t>
  </si>
  <si>
    <t>Xerox 1985</t>
  </si>
  <si>
    <t>TEC-AC-10004353</t>
  </si>
  <si>
    <t>Hypercom P1300 Pinpad</t>
  </si>
  <si>
    <t>CA-2012-115091</t>
  </si>
  <si>
    <t>JJ-15760</t>
  </si>
  <si>
    <t>Joel Jenkins</t>
  </si>
  <si>
    <t>CA-2014-144932</t>
  </si>
  <si>
    <t>Toledo</t>
  </si>
  <si>
    <t>OFF-AR-10001468</t>
  </si>
  <si>
    <t>Sanford Prismacolor Professional Thick Lead Art Pencils, 36-Color Set</t>
  </si>
  <si>
    <t>CA-2014-114216</t>
  </si>
  <si>
    <t>RK-19300</t>
  </si>
  <si>
    <t>Ralph Kennedy</t>
  </si>
  <si>
    <t>OFF-PA-10002195</t>
  </si>
  <si>
    <t>RSVP Cards &amp; Envelopes, Blank White, 8-1/2" X 11", 24 Cards/25 Envelopes/Set</t>
  </si>
  <si>
    <t>CA-2013-140081</t>
  </si>
  <si>
    <t>CG-12040</t>
  </si>
  <si>
    <t>Catherine Glotzbach</t>
  </si>
  <si>
    <t>OFF-PA-10001745</t>
  </si>
  <si>
    <t>Wirebound Message Books, 2 7/8" x 5", 3 Forms per Page</t>
  </si>
  <si>
    <t>OFF-BI-10004826</t>
  </si>
  <si>
    <t>JM Magazine Binder</t>
  </si>
  <si>
    <t>US-2014-111745</t>
  </si>
  <si>
    <t>Farmington</t>
  </si>
  <si>
    <t>CA-2012-148250</t>
  </si>
  <si>
    <t>RP-19270</t>
  </si>
  <si>
    <t>Rachel Payne</t>
  </si>
  <si>
    <t>Riverside</t>
  </si>
  <si>
    <t>OFF-PA-10000289</t>
  </si>
  <si>
    <t>Xerox 213</t>
  </si>
  <si>
    <t>OFF-AP-10003040</t>
  </si>
  <si>
    <t>Fellowes 8 Outlet Superior Workstation Surge Protector w/o Phone/Fax/Modem Protection</t>
  </si>
  <si>
    <t>CA-2013-105760</t>
  </si>
  <si>
    <t>KC-16255</t>
  </si>
  <si>
    <t>Karen Carlisle</t>
  </si>
  <si>
    <t>OFF-PA-10000350</t>
  </si>
  <si>
    <t>Message Book, Standard Line "While You Were Out", 5 1/2" X 4", 200 Sets/Book</t>
  </si>
  <si>
    <t>CA-2013-142958</t>
  </si>
  <si>
    <t>Torrance</t>
  </si>
  <si>
    <t>OFF-BI-10001759</t>
  </si>
  <si>
    <t>Acco Pressboard Covers with Storage Hooks, 14 7/8" x 11", Dark Blue</t>
  </si>
  <si>
    <t>CA-2012-120880</t>
  </si>
  <si>
    <t>OFF-ST-10001496</t>
  </si>
  <si>
    <t>Standard Rollaway File with Lock</t>
  </si>
  <si>
    <t>OFF-BI-10002931</t>
  </si>
  <si>
    <t>Avery Trapezoid Extra Heavy Duty 4" Binders</t>
  </si>
  <si>
    <t>US-2012-140200</t>
  </si>
  <si>
    <t>FUR-TA-10002356</t>
  </si>
  <si>
    <t>Bevis Boat-Shaped Conference Table</t>
  </si>
  <si>
    <t>US-2014-110576</t>
  </si>
  <si>
    <t>FUR-FU-10003601</t>
  </si>
  <si>
    <t>Deflect-o RollaMat Studded, Beveled Mat for Medium Pile Carpeting</t>
  </si>
  <si>
    <t>FUR-TA-10004154</t>
  </si>
  <si>
    <t>Riverside Furniture Oval Coffee Table, Oval End Table, End Table with Drawer</t>
  </si>
  <si>
    <t>OFF-PA-10000788</t>
  </si>
  <si>
    <t>Xerox 210</t>
  </si>
  <si>
    <t>CA-2014-131156</t>
  </si>
  <si>
    <t>KH-16360</t>
  </si>
  <si>
    <t>Katherine Hughes</t>
  </si>
  <si>
    <t>FUR-FU-10001940</t>
  </si>
  <si>
    <t>CA-2014-136539</t>
  </si>
  <si>
    <t>GH-14665</t>
  </si>
  <si>
    <t>Greg Hansen</t>
  </si>
  <si>
    <t>Round Rock</t>
  </si>
  <si>
    <t>CA-2014-119305</t>
  </si>
  <si>
    <t>SW-20275</t>
  </si>
  <si>
    <t>Scott Williamson</t>
  </si>
  <si>
    <t>CA-2014-102414</t>
  </si>
  <si>
    <t>JA-15970</t>
  </si>
  <si>
    <t>Joseph Airdo</t>
  </si>
  <si>
    <t>OFF-BI-10004465</t>
  </si>
  <si>
    <t>Avery Durable Slant Ring Binders</t>
  </si>
  <si>
    <t>OFF-PA-10002333</t>
  </si>
  <si>
    <t>Universal Ultra Bright White Copier/Laser Paper, 8 1/2" x 11", Ream</t>
  </si>
  <si>
    <t>CA-2012-112571</t>
  </si>
  <si>
    <t>DL-12925</t>
  </si>
  <si>
    <t>Daniel Lacy</t>
  </si>
  <si>
    <t>FUR-FU-10004188</t>
  </si>
  <si>
    <t>Luxo Professional Combination Clamp-On Lamps</t>
  </si>
  <si>
    <t>CA-2014-152142</t>
  </si>
  <si>
    <t>LW-16990</t>
  </si>
  <si>
    <t>Lindsay Williams</t>
  </si>
  <si>
    <t>CA-2012-160059</t>
  </si>
  <si>
    <t>TB-21190</t>
  </si>
  <si>
    <t>Thomas Brumley</t>
  </si>
  <si>
    <t>OFF-BI-10000145</t>
  </si>
  <si>
    <t>Zipper Ring Binder Pockets</t>
  </si>
  <si>
    <t>CA-2013-120859</t>
  </si>
  <si>
    <t>CA-2011-127488</t>
  </si>
  <si>
    <t>Boca Raton</t>
  </si>
  <si>
    <t>OFF-LA-10001613</t>
  </si>
  <si>
    <t>Avery File Folder Labels</t>
  </si>
  <si>
    <t>CA-2014-135279</t>
  </si>
  <si>
    <t>BS-11800</t>
  </si>
  <si>
    <t>Bryan Spruell</t>
  </si>
  <si>
    <t>OFF-LA-10004055</t>
  </si>
  <si>
    <t>Color-Coded Legal Exhibit Labels</t>
  </si>
  <si>
    <t>OFF-PA-10004621</t>
  </si>
  <si>
    <t>Xerox 212</t>
  </si>
  <si>
    <t>OFF-PA-10001281</t>
  </si>
  <si>
    <t>Computer Printout Paper with Letter-Trim Fine Perforations</t>
  </si>
  <si>
    <t>OFF-ST-10001097</t>
  </si>
  <si>
    <t>Office Impressions Heavy Duty Welded Shelving &amp; Multimedia Storage Drawers</t>
  </si>
  <si>
    <t>CA-2011-115791</t>
  </si>
  <si>
    <t>FUR-FU-10001095</t>
  </si>
  <si>
    <t>DAX Black Cherry Wood-Tone Poster Frame</t>
  </si>
  <si>
    <t>US-2014-103247</t>
  </si>
  <si>
    <t>US-2014-100209</t>
  </si>
  <si>
    <t>OFF-BI-10002012</t>
  </si>
  <si>
    <t>Wilson Jones Easy Flow II Sheet Lifters</t>
  </si>
  <si>
    <t>CA-2014-159366</t>
  </si>
  <si>
    <t>CA-2013-145499</t>
  </si>
  <si>
    <t>RW-19690</t>
  </si>
  <si>
    <t>Robert Waldorf</t>
  </si>
  <si>
    <t>CA-2012-157035</t>
  </si>
  <si>
    <t>OFF-PA-10004156</t>
  </si>
  <si>
    <t>Xerox 188</t>
  </si>
  <si>
    <t>CA-2013-144939</t>
  </si>
  <si>
    <t>CA-2011-163419</t>
  </si>
  <si>
    <t>TZ-21580</t>
  </si>
  <si>
    <t>Tracy Zic</t>
  </si>
  <si>
    <t>OFF-AR-10000034</t>
  </si>
  <si>
    <t>BIC Brite Liner Grip Highlighters, Assorted, 5/Pack</t>
  </si>
  <si>
    <t>TEC-PH-10000560</t>
  </si>
  <si>
    <t>Samsung Galaxy S III - 16GB - pebble blue (T-Mobile)</t>
  </si>
  <si>
    <t>CA-2014-100314</t>
  </si>
  <si>
    <t>AS-10630</t>
  </si>
  <si>
    <t>Ann Steele</t>
  </si>
  <si>
    <t>OFF-EN-10000461</t>
  </si>
  <si>
    <t>#10- 4 1/8" x 9 1/2" Recycled Envelopes</t>
  </si>
  <si>
    <t>TEC-MA-10003066</t>
  </si>
  <si>
    <t>Wasp CCD Handheld Bar Code Reader</t>
  </si>
  <si>
    <t>CA-2012-146829</t>
  </si>
  <si>
    <t>TS-21340</t>
  </si>
  <si>
    <t>Toby Swindell</t>
  </si>
  <si>
    <t>OFF-BI-10004022</t>
  </si>
  <si>
    <t>Acco Suede Grain Vinyl Round Ring Binder</t>
  </si>
  <si>
    <t>CA-2014-167899</t>
  </si>
  <si>
    <t>OFF-AR-10001988</t>
  </si>
  <si>
    <t>Bulldog Table or Wall-Mount Pencil Sharpener</t>
  </si>
  <si>
    <t>CA-2012-153549</t>
  </si>
  <si>
    <t>SL-20155</t>
  </si>
  <si>
    <t>Sara Luxemburg</t>
  </si>
  <si>
    <t>CA-2013-110023</t>
  </si>
  <si>
    <t>CA-2013-105585</t>
  </si>
  <si>
    <t>OFF-PA-10003625</t>
  </si>
  <si>
    <t>Xerox 1979</t>
  </si>
  <si>
    <t>CA-2011-117639</t>
  </si>
  <si>
    <t>MW-18235</t>
  </si>
  <si>
    <t>Mitch Willingham</t>
  </si>
  <si>
    <t>Virginia Beach</t>
  </si>
  <si>
    <t>OFF-BI-10003925</t>
  </si>
  <si>
    <t>Fellowes PB300 Plastic Comb Binding Machine</t>
  </si>
  <si>
    <t>Plantronics Voyager Pro Legend</t>
  </si>
  <si>
    <t>CA-2012-162537</t>
  </si>
  <si>
    <t>RD-19585</t>
  </si>
  <si>
    <t>Rob Dowd</t>
  </si>
  <si>
    <t>OFF-EN-10003862</t>
  </si>
  <si>
    <t>Laser &amp; Ink Jet Business Envelopes</t>
  </si>
  <si>
    <t>OFF-ST-10004258</t>
  </si>
  <si>
    <t>Portable Personal File Box</t>
  </si>
  <si>
    <t>FUR-FU-10002885</t>
  </si>
  <si>
    <t>Magna Visual Magnetic Picture Hangers</t>
  </si>
  <si>
    <t>CA-2013-155488</t>
  </si>
  <si>
    <t>CA-2012-124891</t>
  </si>
  <si>
    <t>TEC-AC-10003033</t>
  </si>
  <si>
    <t>Plantronics CS510 - Over-the-Head monaural Wireless Headset System</t>
  </si>
  <si>
    <t>CA-2012-126445</t>
  </si>
  <si>
    <t>RA-19945</t>
  </si>
  <si>
    <t>Ryan Akin</t>
  </si>
  <si>
    <t>Murrieta</t>
  </si>
  <si>
    <t>OFF-ST-10000046</t>
  </si>
  <si>
    <t>Fellowes Super Stor/Drawer Files</t>
  </si>
  <si>
    <t>CA-2012-111199</t>
  </si>
  <si>
    <t>CA-2012-105312</t>
  </si>
  <si>
    <t>MT-17815</t>
  </si>
  <si>
    <t>Meg Tillman</t>
  </si>
  <si>
    <t>OFF-BI-10002049</t>
  </si>
  <si>
    <t>UniKeep View Case Binders</t>
  </si>
  <si>
    <t>US-2014-106705</t>
  </si>
  <si>
    <t>CA-2014-135034</t>
  </si>
  <si>
    <t>CA-2011-158540</t>
  </si>
  <si>
    <t>VG-21790</t>
  </si>
  <si>
    <t>Vivek Gonzalez</t>
  </si>
  <si>
    <t>FUR-FU-10001602</t>
  </si>
  <si>
    <t>Eldon Delta Triangular Chair Mat, 52" x 58", Clear</t>
  </si>
  <si>
    <t>CA-2014-118437</t>
  </si>
  <si>
    <t>Olympia</t>
  </si>
  <si>
    <t>OFF-ST-10003722</t>
  </si>
  <si>
    <t>Project Tote Personal File</t>
  </si>
  <si>
    <t>US-2012-126214</t>
  </si>
  <si>
    <t>JS-15880</t>
  </si>
  <si>
    <t>John Stevenson</t>
  </si>
  <si>
    <t>TEC-AC-10003198</t>
  </si>
  <si>
    <t>Enermax Acrylux Wireless Keyboard</t>
  </si>
  <si>
    <t>CA-2012-133025</t>
  </si>
  <si>
    <t>CA-2012-108665</t>
  </si>
  <si>
    <t>KM-16225</t>
  </si>
  <si>
    <t>Kalyca Meade</t>
  </si>
  <si>
    <t>FUR-FU-10002191</t>
  </si>
  <si>
    <t>G.E. Halogen Desk Lamp Bulbs</t>
  </si>
  <si>
    <t>TEC-PH-10004188</t>
  </si>
  <si>
    <t>OtterBox Commuter Series Case - Samsung Galaxy S4</t>
  </si>
  <si>
    <t>OFF-ST-10001526</t>
  </si>
  <si>
    <t xml:space="preserve">Iceberg Mobile Mega Data/Printer Cart </t>
  </si>
  <si>
    <t>CA-2012-124450</t>
  </si>
  <si>
    <t>District of Columbia</t>
  </si>
  <si>
    <t>OFF-AR-10001166</t>
  </si>
  <si>
    <t>FUR-CH-10000309</t>
  </si>
  <si>
    <t>Global Comet Stacking Arm Chair</t>
  </si>
  <si>
    <t>TEC-MA-10004212</t>
  </si>
  <si>
    <t>Cisco SPA525G2 5-Line IP Phone</t>
  </si>
  <si>
    <t>CA-2012-167269</t>
  </si>
  <si>
    <t>OFF-EN-10003072</t>
  </si>
  <si>
    <t>Peel &amp; Seel Envelopes</t>
  </si>
  <si>
    <t>CA-2014-106964</t>
  </si>
  <si>
    <t>HR-14770</t>
  </si>
  <si>
    <t>Hallie Redmond</t>
  </si>
  <si>
    <t>OFF-BI-10000320</t>
  </si>
  <si>
    <t>GBC Plastic Binding Combs</t>
  </si>
  <si>
    <t>CA-2013-126529</t>
  </si>
  <si>
    <t>DE-13255</t>
  </si>
  <si>
    <t>Deanra Eno</t>
  </si>
  <si>
    <t>OFF-PA-10001166</t>
  </si>
  <si>
    <t>Xerox 2</t>
  </si>
  <si>
    <t>OFF-PA-10003656</t>
  </si>
  <si>
    <t>Xerox 1935</t>
  </si>
  <si>
    <t>TEC-PH-10000148</t>
  </si>
  <si>
    <t>Cyber Acoustics AC-202b Speech Recognition Stereo Headset</t>
  </si>
  <si>
    <t>CA-2011-163552</t>
  </si>
  <si>
    <t>TEC-PH-10003885</t>
  </si>
  <si>
    <t>Cisco SPA508G</t>
  </si>
  <si>
    <t>OFF-LA-10001175</t>
  </si>
  <si>
    <t>Avery 514</t>
  </si>
  <si>
    <t>CA-2013-109820</t>
  </si>
  <si>
    <t>AG-10390</t>
  </si>
  <si>
    <t>Allen Goldenen</t>
  </si>
  <si>
    <t>OFF-PA-10000955</t>
  </si>
  <si>
    <t>Southworth 25% Cotton Granite Paper &amp; Envelopes</t>
  </si>
  <si>
    <t>CA-2013-113061</t>
  </si>
  <si>
    <t>Jefferson City</t>
  </si>
  <si>
    <t>FUR-FU-10003975</t>
  </si>
  <si>
    <t>Eldon Advantage Chair Mats for Low to Medium Pile Carpets</t>
  </si>
  <si>
    <t>CA-2012-127418</t>
  </si>
  <si>
    <t>JJ-15445</t>
  </si>
  <si>
    <t>Jennifer Jackson</t>
  </si>
  <si>
    <t>OFF-BI-10003707</t>
  </si>
  <si>
    <t>Aluminum Screw Posts</t>
  </si>
  <si>
    <t>CA-2014-121818</t>
  </si>
  <si>
    <t>JH-15430</t>
  </si>
  <si>
    <t>Jennifer Halladay</t>
  </si>
  <si>
    <t>OFF-AR-10000203</t>
  </si>
  <si>
    <t>Newell 336</t>
  </si>
  <si>
    <t>OFF-AR-10004790</t>
  </si>
  <si>
    <t>CA-2013-127670</t>
  </si>
  <si>
    <t>RD-19660</t>
  </si>
  <si>
    <t>Robert Dilbeck</t>
  </si>
  <si>
    <t>Saint Peters</t>
  </si>
  <si>
    <t>CA-2013-102981</t>
  </si>
  <si>
    <t>MO-17500</t>
  </si>
  <si>
    <t>Mary O'Rourke</t>
  </si>
  <si>
    <t>TEC-AC-10004761</t>
  </si>
  <si>
    <t>Maxell 4.7GB DVD+RW 3/Pack</t>
  </si>
  <si>
    <t>FUR-BO-10001811</t>
  </si>
  <si>
    <t>Atlantic Metals Mobile 5-Shelf Bookcases, Custom Colors</t>
  </si>
  <si>
    <t>CA-2014-115651</t>
  </si>
  <si>
    <t>NS-18640</t>
  </si>
  <si>
    <t>Noel Staavos</t>
  </si>
  <si>
    <t>OFF-AR-10001130</t>
  </si>
  <si>
    <t>Quartet Alpha White Chalk, 12/Pack</t>
  </si>
  <si>
    <t>OFF-AP-10000055</t>
  </si>
  <si>
    <t>Belkin F9S820V06 8 Outlet Surge</t>
  </si>
  <si>
    <t>CA-2014-152702</t>
  </si>
  <si>
    <t>Rockford</t>
  </si>
  <si>
    <t>FUR-CH-10002304</t>
  </si>
  <si>
    <t>Global Stack Chair without Arms, Black</t>
  </si>
  <si>
    <t>CA-2013-169103</t>
  </si>
  <si>
    <t>CA-2011-139192</t>
  </si>
  <si>
    <t>US-2012-153500</t>
  </si>
  <si>
    <t>DG-13300</t>
  </si>
  <si>
    <t>Deirdre Greer</t>
  </si>
  <si>
    <t>FUR-FU-10000293</t>
  </si>
  <si>
    <t>Eldon Antistatic Chair Mats for Low to Medium Pile Carpets</t>
  </si>
  <si>
    <t>OFF-PA-10001307</t>
  </si>
  <si>
    <t>Important Message Pads, 50 4-1/4 x 5-1/2 Forms per Pad</t>
  </si>
  <si>
    <t>FUR-FU-10004460</t>
  </si>
  <si>
    <t>Howard Miller 12" Round Wall Clock</t>
  </si>
  <si>
    <t>CA-2012-110667</t>
  </si>
  <si>
    <t>NF-18595</t>
  </si>
  <si>
    <t>Nicole Fjeld</t>
  </si>
  <si>
    <t>OFF-AR-10000716</t>
  </si>
  <si>
    <t>DIXON Ticonderoga Erasable Checking Pencils</t>
  </si>
  <si>
    <t>FUR-FU-10004622</t>
  </si>
  <si>
    <t>Eldon Advantage Foldable Chair Mats for Low Pile Carpets</t>
  </si>
  <si>
    <t>OFF-BI-10003529</t>
  </si>
  <si>
    <t>Avery Round Ring Poly Binders</t>
  </si>
  <si>
    <t>CA-2014-167150</t>
  </si>
  <si>
    <t>OFF-BI-10001097</t>
  </si>
  <si>
    <t>Avery Hole Reinforcements</t>
  </si>
  <si>
    <t>OFF-BI-10001597</t>
  </si>
  <si>
    <t>Wilson Jones Ledger-Size, Piano-Hinge Binder, 2", Blue</t>
  </si>
  <si>
    <t>CA-2013-105284</t>
  </si>
  <si>
    <t>MG-17650</t>
  </si>
  <si>
    <t>Matthew Grinstein</t>
  </si>
  <si>
    <t>OFF-FA-10001754</t>
  </si>
  <si>
    <t>Stockwell Gold Paper Clips</t>
  </si>
  <si>
    <t>US-2012-125374</t>
  </si>
  <si>
    <t>CA-2012-161263</t>
  </si>
  <si>
    <t>TS-21160</t>
  </si>
  <si>
    <t>Theresa Swint</t>
  </si>
  <si>
    <t>OFF-FA-10004838</t>
  </si>
  <si>
    <t>Super Bands, 12/Pack</t>
  </si>
  <si>
    <t>TEC-PH-10002115</t>
  </si>
  <si>
    <t>Plantronics 81402</t>
  </si>
  <si>
    <t>OFF-FA-10003059</t>
  </si>
  <si>
    <t>Assorted Color Push Pins</t>
  </si>
  <si>
    <t>OFF-BI-10004330</t>
  </si>
  <si>
    <t>GBC Velobind Prepunched Cover Sets, Regency Series</t>
  </si>
  <si>
    <t>CA-2013-157686</t>
  </si>
  <si>
    <t>BD-11620</t>
  </si>
  <si>
    <t>Brian DeCherney</t>
  </si>
  <si>
    <t>US-2014-139955</t>
  </si>
  <si>
    <t>CM-12160</t>
  </si>
  <si>
    <t>Charles McCrossin</t>
  </si>
  <si>
    <t>Brownsville</t>
  </si>
  <si>
    <t>US-2012-150161</t>
  </si>
  <si>
    <t>CA-2012-144652</t>
  </si>
  <si>
    <t>SN-20560</t>
  </si>
  <si>
    <t>Skye Norling</t>
  </si>
  <si>
    <t>CA-2013-152814</t>
  </si>
  <si>
    <t>EH-14005</t>
  </si>
  <si>
    <t>Erica Hernandez</t>
  </si>
  <si>
    <t>CA-2014-106943</t>
  </si>
  <si>
    <t>FO-14305</t>
  </si>
  <si>
    <t>Frank Olsen</t>
  </si>
  <si>
    <t>OFF-BI-10003669</t>
  </si>
  <si>
    <t>3M Organizer Strips</t>
  </si>
  <si>
    <t>CA-2013-134348</t>
  </si>
  <si>
    <t>MS-17710</t>
  </si>
  <si>
    <t>Maurice Satty</t>
  </si>
  <si>
    <t>OFF-BI-10003727</t>
  </si>
  <si>
    <t>Avery Durable Slant Ring Binders With Label Holder</t>
  </si>
  <si>
    <t>TEC-AC-10003447</t>
  </si>
  <si>
    <t>Micropad Numeric Keypads</t>
  </si>
  <si>
    <t>CA-2013-161781</t>
  </si>
  <si>
    <t>CC-12100</t>
  </si>
  <si>
    <t>Chad Cunningham</t>
  </si>
  <si>
    <t>OFF-AR-10000255</t>
  </si>
  <si>
    <t>Newell 328</t>
  </si>
  <si>
    <t>CA-2014-132521</t>
  </si>
  <si>
    <t>DW-13540</t>
  </si>
  <si>
    <t>Don Weiss</t>
  </si>
  <si>
    <t>OFF-AP-10002191</t>
  </si>
  <si>
    <t>Belkin 8 Outlet SurgeMaster II Gold Surge Protector</t>
  </si>
  <si>
    <t>CA-2012-110016</t>
  </si>
  <si>
    <t>BT-11395</t>
  </si>
  <si>
    <t>Bill Tyler</t>
  </si>
  <si>
    <t>OFF-PA-10000349</t>
  </si>
  <si>
    <t>FUR-CH-10002880</t>
  </si>
  <si>
    <t>Global High-Back Leather Tilter, Burgundy</t>
  </si>
  <si>
    <t>US-2013-143819</t>
  </si>
  <si>
    <t>Yonkers</t>
  </si>
  <si>
    <t>OFF-PA-10003127</t>
  </si>
  <si>
    <t>TEC-MA-10003979</t>
  </si>
  <si>
    <t>Ativa V4110MDD Micro-Cut Shredder</t>
  </si>
  <si>
    <t>CA-2013-167584</t>
  </si>
  <si>
    <t>OFF-PA-10000029</t>
  </si>
  <si>
    <t>Xerox 224</t>
  </si>
  <si>
    <t>CA-2013-166163</t>
  </si>
  <si>
    <t>CY-12745</t>
  </si>
  <si>
    <t>Craig Yedwab</t>
  </si>
  <si>
    <t>Oakland</t>
  </si>
  <si>
    <t>OFF-LA-10000452</t>
  </si>
  <si>
    <t>Avery 488</t>
  </si>
  <si>
    <t>CA-2014-158407</t>
  </si>
  <si>
    <t>TEC-PH-10001819</t>
  </si>
  <si>
    <t>Innergie mMini Combo Duo USB Travel Charging Kit</t>
  </si>
  <si>
    <t>CA-2012-143490</t>
  </si>
  <si>
    <t>OFF-AR-10002952</t>
  </si>
  <si>
    <t>Stanley Contemporary Battery Pencil Sharpeners</t>
  </si>
  <si>
    <t>TEC-PH-10000576</t>
  </si>
  <si>
    <t>AT&amp;T 1080 Corded phone</t>
  </si>
  <si>
    <t>CA-2012-165085</t>
  </si>
  <si>
    <t>BT-11485</t>
  </si>
  <si>
    <t>Brad Thomas</t>
  </si>
  <si>
    <t>Clinton</t>
  </si>
  <si>
    <t>OFF-PA-10000605</t>
  </si>
  <si>
    <t>Xerox 1950</t>
  </si>
  <si>
    <t>CA-2014-160423</t>
  </si>
  <si>
    <t>PS-19045</t>
  </si>
  <si>
    <t>Penelope Sewall</t>
  </si>
  <si>
    <t>OFF-ST-10004340</t>
  </si>
  <si>
    <t>Fellowes Mobile File Cart, Black</t>
  </si>
  <si>
    <t>OFF-BI-10004001</t>
  </si>
  <si>
    <t>GBC Recycled VeloBinder Covers</t>
  </si>
  <si>
    <t>CA-2011-159338</t>
  </si>
  <si>
    <t>FUR-TA-10004147</t>
  </si>
  <si>
    <t>Hon 4060 Series Tables</t>
  </si>
  <si>
    <t>CA-2013-107216</t>
  </si>
  <si>
    <t>PV-18985</t>
  </si>
  <si>
    <t>Paul Van Hugh</t>
  </si>
  <si>
    <t>OFF-AR-10001545</t>
  </si>
  <si>
    <t>Newell 326</t>
  </si>
  <si>
    <t>TEC-AC-10001013</t>
  </si>
  <si>
    <t>Logitech ClearChat Comfort/USB Headset H390</t>
  </si>
  <si>
    <t>OFF-AR-10002255</t>
  </si>
  <si>
    <t>Newell 346</t>
  </si>
  <si>
    <t>US-2014-145863</t>
  </si>
  <si>
    <t>CA-2013-112340</t>
  </si>
  <si>
    <t>NM-18520</t>
  </si>
  <si>
    <t>Neoma Murray</t>
  </si>
  <si>
    <t>OFF-PA-10001892</t>
  </si>
  <si>
    <t>Rediform Wirebound "Phone Memo" Message Book, 11 x 5-3/4</t>
  </si>
  <si>
    <t>US-2013-110156</t>
  </si>
  <si>
    <t>OFF-BI-10003676</t>
  </si>
  <si>
    <t>GBC Standard Recycled Report Covers, Clear Plastic Sheets</t>
  </si>
  <si>
    <t>OFF-FA-10003495</t>
  </si>
  <si>
    <t>OFF-EN-10003798</t>
  </si>
  <si>
    <t>Recycled Interoffice Envelopes with Re-Use-A-Seal Closure, 10 x 13</t>
  </si>
  <si>
    <t>TEC-PH-10003589</t>
  </si>
  <si>
    <t>invisibleSHIELD by ZAGG Smudge-Free Screen Protector</t>
  </si>
  <si>
    <t>OFF-PA-10004735</t>
  </si>
  <si>
    <t>Xerox 1905</t>
  </si>
  <si>
    <t>CA-2014-140585</t>
  </si>
  <si>
    <t>Encinitas</t>
  </si>
  <si>
    <t>FUR-BO-10002206</t>
  </si>
  <si>
    <t>Bush Saratoga Collection 5-Shelf Bookcase, Hanover Cherry, *Special Order</t>
  </si>
  <si>
    <t>CA-2013-144855</t>
  </si>
  <si>
    <t>DL-13495</t>
  </si>
  <si>
    <t>Dionis Lloyd</t>
  </si>
  <si>
    <t>CA-2012-142755</t>
  </si>
  <si>
    <t>CS-12355</t>
  </si>
  <si>
    <t>Christine Sundaresam</t>
  </si>
  <si>
    <t>Roswell</t>
  </si>
  <si>
    <t>OFF-PA-10000141</t>
  </si>
  <si>
    <t>Ampad Evidence Wirebond Steno Books, 6" x 9"</t>
  </si>
  <si>
    <t>US-2011-147627</t>
  </si>
  <si>
    <t>Jonesboro</t>
  </si>
  <si>
    <t>TEC-PH-10001061</t>
  </si>
  <si>
    <t>Apple iPhone 5C</t>
  </si>
  <si>
    <t>OFF-AR-10002375</t>
  </si>
  <si>
    <t>Newell 351</t>
  </si>
  <si>
    <t>OFF-EN-10001539</t>
  </si>
  <si>
    <t>CA-2012-105970</t>
  </si>
  <si>
    <t>CA-2013-112102</t>
  </si>
  <si>
    <t>FUR-TA-10004086</t>
  </si>
  <si>
    <t>KI Adjustable-Height Table</t>
  </si>
  <si>
    <t>OFF-PA-10000100</t>
  </si>
  <si>
    <t>Xerox 1945</t>
  </si>
  <si>
    <t>US-2013-114776</t>
  </si>
  <si>
    <t>Antioch</t>
  </si>
  <si>
    <t>US-2013-134908</t>
  </si>
  <si>
    <t>OFF-LA-10000973</t>
  </si>
  <si>
    <t>Avery 502</t>
  </si>
  <si>
    <t>US-2013-148803</t>
  </si>
  <si>
    <t>Homestead</t>
  </si>
  <si>
    <t>OFF-ST-10001476</t>
  </si>
  <si>
    <t>Steel Personal Filing/Posting Tote</t>
  </si>
  <si>
    <t>CA-2013-152170</t>
  </si>
  <si>
    <t>FH-14275</t>
  </si>
  <si>
    <t>Frank Hawley</t>
  </si>
  <si>
    <t>La Porte</t>
  </si>
  <si>
    <t>OFF-EN-10002831</t>
  </si>
  <si>
    <t>Tyvek  Top-Opening Peel &amp; Seel  Envelopes, Gray</t>
  </si>
  <si>
    <t>OFF-PA-10001763</t>
  </si>
  <si>
    <t>Xerox 1896</t>
  </si>
  <si>
    <t>OFF-BI-10002072</t>
  </si>
  <si>
    <t>Cardinal Slant-D Ring Binders</t>
  </si>
  <si>
    <t>CA-2011-146969</t>
  </si>
  <si>
    <t>OFF-FA-10001561</t>
  </si>
  <si>
    <t>Stockwell Push Pins</t>
  </si>
  <si>
    <t>TEC-MA-10004241</t>
  </si>
  <si>
    <t>Star Micronics TSP800 TSP847IIU Receipt Printer</t>
  </si>
  <si>
    <t>CA-2012-112452</t>
  </si>
  <si>
    <t>NC-18340</t>
  </si>
  <si>
    <t>Nat Carroll</t>
  </si>
  <si>
    <t>Lansing</t>
  </si>
  <si>
    <t>OFF-AP-10003849</t>
  </si>
  <si>
    <t>Hoover Shoulder Vac Commercial Portable Vacuum</t>
  </si>
  <si>
    <t>OFF-FA-10000735</t>
  </si>
  <si>
    <t>OFF-BI-10003350</t>
  </si>
  <si>
    <t>Acco Expandable Hanging Binders</t>
  </si>
  <si>
    <t>TEC-PH-10000307</t>
  </si>
  <si>
    <t>Shocksock Galaxy S4 Armband</t>
  </si>
  <si>
    <t>TEC-CO-10004202</t>
  </si>
  <si>
    <t>Brother DCP1000 Digital 3 in 1 Multifunction Machine</t>
  </si>
  <si>
    <t>CA-2012-113971</t>
  </si>
  <si>
    <t>Cuyahoga Falls</t>
  </si>
  <si>
    <t>FUR-FU-10001852</t>
  </si>
  <si>
    <t>Eldon Regeneration Recycled Desk Accessories, Smoke</t>
  </si>
  <si>
    <t>CA-2014-160395</t>
  </si>
  <si>
    <t>Reno</t>
  </si>
  <si>
    <t>OFF-AR-10003759</t>
  </si>
  <si>
    <t>Crayola Anti Dust Chalk, 12/Pack</t>
  </si>
  <si>
    <t>CA-2011-136567</t>
  </si>
  <si>
    <t>Harrisonburg</t>
  </si>
  <si>
    <t>OFF-ST-10004337</t>
  </si>
  <si>
    <t>SAFCO Commercial Wire Shelving, 72h</t>
  </si>
  <si>
    <t>FUR-TA-10001932</t>
  </si>
  <si>
    <t>Chromcraft 48" x 96" Racetrack Double Pedestal Table</t>
  </si>
  <si>
    <t>CA-2013-149314</t>
  </si>
  <si>
    <t>FUR-CH-10002126</t>
  </si>
  <si>
    <t>Hon Deluxe Fabric Upholstered Stacking Chairs</t>
  </si>
  <si>
    <t>CA-2014-147039</t>
  </si>
  <si>
    <t>AA-10315</t>
  </si>
  <si>
    <t>Alex Avila</t>
  </si>
  <si>
    <t>Belkin 325VA UPS Surge Protector, 6'</t>
  </si>
  <si>
    <t>CA-2011-126522</t>
  </si>
  <si>
    <t>LT-16765</t>
  </si>
  <si>
    <t>Larry Tron</t>
  </si>
  <si>
    <t>Escondido</t>
  </si>
  <si>
    <t>CA-2011-127964</t>
  </si>
  <si>
    <t>AP-10720</t>
  </si>
  <si>
    <t>Anne Pryor</t>
  </si>
  <si>
    <t>TEC-PH-10004700</t>
  </si>
  <si>
    <t>PowerGen Dual USB Car Charger</t>
  </si>
  <si>
    <t>OFF-BI-10003429</t>
  </si>
  <si>
    <t>Cardinal HOLDit! Binder Insert Strips,Extra Strips</t>
  </si>
  <si>
    <t>CA-2011-117709</t>
  </si>
  <si>
    <t>PM-18940</t>
  </si>
  <si>
    <t>Paul MacIntyre</t>
  </si>
  <si>
    <t>CA-2012-125416</t>
  </si>
  <si>
    <t>CA-2014-145226</t>
  </si>
  <si>
    <t>FUR-FU-10004952</t>
  </si>
  <si>
    <t>C-Line Cubicle Keepers Polyproplyene Holder w/Velcro Back, 8-1/2x11, 25/Bx</t>
  </si>
  <si>
    <t>OFF-PA-10003172</t>
  </si>
  <si>
    <t>Xerox 1996</t>
  </si>
  <si>
    <t>OFF-ST-10002352</t>
  </si>
  <si>
    <t>Iris Project Case</t>
  </si>
  <si>
    <t>US-2011-100279</t>
  </si>
  <si>
    <t>Royal Oak</t>
  </si>
  <si>
    <t>OFF-PA-10002259</t>
  </si>
  <si>
    <t>Geographics Note Cards, Blank, White, 8 1/2" x 11"</t>
  </si>
  <si>
    <t>CA-2011-158064</t>
  </si>
  <si>
    <t>OFF-BI-10002976</t>
  </si>
  <si>
    <t>ACCOHIDE Binder by Acco</t>
  </si>
  <si>
    <t>US-2012-104430</t>
  </si>
  <si>
    <t>CA-2012-132080</t>
  </si>
  <si>
    <t>OFF-BI-10003694</t>
  </si>
  <si>
    <t>Avery 3 1/2" Diskette Storage Pages, 10/Pack</t>
  </si>
  <si>
    <t>CA-2013-161207</t>
  </si>
  <si>
    <t>CA-2011-120243</t>
  </si>
  <si>
    <t>AT-10435</t>
  </si>
  <si>
    <t>Alyssa Tate</t>
  </si>
  <si>
    <t>OFF-LA-10004425</t>
  </si>
  <si>
    <t>CA-2013-113621</t>
  </si>
  <si>
    <t>Rockville</t>
  </si>
  <si>
    <t>FUR-CH-10001270</t>
  </si>
  <si>
    <t>Harbour Creations Steel Folding Chair</t>
  </si>
  <si>
    <t>CA-2013-168081</t>
  </si>
  <si>
    <t>CA-12055</t>
  </si>
  <si>
    <t>Cathy Armstrong</t>
  </si>
  <si>
    <t>CA-2011-128146</t>
  </si>
  <si>
    <t>TEC-PH-10004539</t>
  </si>
  <si>
    <t>Wireless Extenders zBoost YX545 SOHO Signal Booster</t>
  </si>
  <si>
    <t>OFF-AR-10001919</t>
  </si>
  <si>
    <t>OIC #2 Pencils, Medium Soft</t>
  </si>
  <si>
    <t>CA-2014-138779</t>
  </si>
  <si>
    <t>TEC-PH-10003655</t>
  </si>
  <si>
    <t>Sannysis Cute Owl Design Soft Skin Case Cover for Samsung Galaxy S4</t>
  </si>
  <si>
    <t>CA-2011-127131</t>
  </si>
  <si>
    <t>HR-14830</t>
  </si>
  <si>
    <t>Harold Ryan</t>
  </si>
  <si>
    <t>OFF-BI-10004656</t>
  </si>
  <si>
    <t>Peel &amp; Stick Add-On Corner Pockets</t>
  </si>
  <si>
    <t>OFF-ST-10002344</t>
  </si>
  <si>
    <t>Carina 42"Hx23 3/4"W Media Storage Unit</t>
  </si>
  <si>
    <t>CA-2014-117212</t>
  </si>
  <si>
    <t>BT-11530</t>
  </si>
  <si>
    <t>Bradley Talbott</t>
  </si>
  <si>
    <t>TEC-PH-10004447</t>
  </si>
  <si>
    <t>Toshiba IPT2010-SD IP Telephone</t>
  </si>
  <si>
    <t>FUR-CH-10003973</t>
  </si>
  <si>
    <t>GuestStacker Chair with Chrome Finish Legs</t>
  </si>
  <si>
    <t>OFF-PA-10000682</t>
  </si>
  <si>
    <t>Xerox 1924</t>
  </si>
  <si>
    <t>US-2012-130519</t>
  </si>
  <si>
    <t>Coral Springs</t>
  </si>
  <si>
    <t>FUR-FU-10002268</t>
  </si>
  <si>
    <t>Ultra Door Push Plate</t>
  </si>
  <si>
    <t>CA-2013-130946</t>
  </si>
  <si>
    <t>TEC-AC-10001990</t>
  </si>
  <si>
    <t>Kensington Orbit Wireless Mobile Trackball for PC and Mac</t>
  </si>
  <si>
    <t>FUR-CH-10004540</t>
  </si>
  <si>
    <t>Global Chrome Stack Chair</t>
  </si>
  <si>
    <t>CA-2013-114727</t>
  </si>
  <si>
    <t>OFF-ST-10002292</t>
  </si>
  <si>
    <t>Sauder Facets Collection Locker/File Cabinet, Sky Alder Finish</t>
  </si>
  <si>
    <t>CA-2014-133235</t>
  </si>
  <si>
    <t>LH-16750</t>
  </si>
  <si>
    <t>Larry Hughes</t>
  </si>
  <si>
    <t>CA-2013-137050</t>
  </si>
  <si>
    <t>SW-20755</t>
  </si>
  <si>
    <t>Steven Ward</t>
  </si>
  <si>
    <t>OFF-AR-10004999</t>
  </si>
  <si>
    <t>Newell 315</t>
  </si>
  <si>
    <t>OFF-BI-10001031</t>
  </si>
  <si>
    <t>Pressboard Data Binders by Wilson Jones</t>
  </si>
  <si>
    <t>US-2014-118087</t>
  </si>
  <si>
    <t>SP-20620</t>
  </si>
  <si>
    <t>Stefania Perrino</t>
  </si>
  <si>
    <t>OFF-BI-10002432</t>
  </si>
  <si>
    <t>Wilson Jones Standard D-Ring Binders</t>
  </si>
  <si>
    <t>FUR-FU-10001867</t>
  </si>
  <si>
    <t>Eldon Expressions Punched Metal &amp; Wood Desk Accessories, Pewter &amp; Cherry</t>
  </si>
  <si>
    <t>TEC-PH-10002200</t>
  </si>
  <si>
    <t>Samsung Galaxy Note 2</t>
  </si>
  <si>
    <t>CA-2011-110184</t>
  </si>
  <si>
    <t>BF-11170</t>
  </si>
  <si>
    <t>Ben Ferrer</t>
  </si>
  <si>
    <t>TEC-PH-10000439</t>
  </si>
  <si>
    <t>GE DSL Phone Line Filter</t>
  </si>
  <si>
    <t>CA-2013-126004</t>
  </si>
  <si>
    <t>OFF-PA-10001685</t>
  </si>
  <si>
    <t>OFF-ST-10001418</t>
  </si>
  <si>
    <t>Carina Media Storage Towers in Natural &amp; Black</t>
  </si>
  <si>
    <t>OFF-ST-10000676</t>
  </si>
  <si>
    <t>Fellowes Econo/Stor Drawers</t>
  </si>
  <si>
    <t>CA-2014-100013</t>
  </si>
  <si>
    <t>OFF-AR-10001022</t>
  </si>
  <si>
    <t>SANFORD Liquid Accent Tank-Style Highlighters</t>
  </si>
  <si>
    <t>CA-2012-132570</t>
  </si>
  <si>
    <t>KT-16480</t>
  </si>
  <si>
    <t>Kean Thornton</t>
  </si>
  <si>
    <t>Buffalo</t>
  </si>
  <si>
    <t>OFF-EN-10003055</t>
  </si>
  <si>
    <t>Blue String-Tie &amp; Button Interoffice Envelopes, 10 x 13</t>
  </si>
  <si>
    <t>CA-2013-153682</t>
  </si>
  <si>
    <t>BG-11695</t>
  </si>
  <si>
    <t>Brooke Gillingham</t>
  </si>
  <si>
    <t>TEC-CO-10001046</t>
  </si>
  <si>
    <t>Canon Imageclass D680 Copier / Fax</t>
  </si>
  <si>
    <t>CA-2013-144344</t>
  </si>
  <si>
    <t>Boynton Beach</t>
  </si>
  <si>
    <t>FUR-FU-10000076</t>
  </si>
  <si>
    <t>24-Hour Round Wall Clock</t>
  </si>
  <si>
    <t>FUR-FU-10003268</t>
  </si>
  <si>
    <t>Eldon Radial Chair Mat for Low to Medium Pile Carpets</t>
  </si>
  <si>
    <t>CA-2011-127012</t>
  </si>
  <si>
    <t>GM-14680</t>
  </si>
  <si>
    <t>Greg Matthias</t>
  </si>
  <si>
    <t>FUR-FU-10003691</t>
  </si>
  <si>
    <t>Eldon Image Series Desk Accessories, Ebony</t>
  </si>
  <si>
    <t>OFF-AR-10003903</t>
  </si>
  <si>
    <t>Sanford 52201 APSCO Electric Pencil Sharpener</t>
  </si>
  <si>
    <t>CA-2013-128727</t>
  </si>
  <si>
    <t>TEC-PH-10003442</t>
  </si>
  <si>
    <t>Samsung Replacement EH64AVFWE Premium Headset</t>
  </si>
  <si>
    <t>US-2013-162859</t>
  </si>
  <si>
    <t>OFF-BI-10004519</t>
  </si>
  <si>
    <t>GBC DocuBind P100 Manual Binding Machine</t>
  </si>
  <si>
    <t>CA-2014-133641</t>
  </si>
  <si>
    <t>EJ-14155</t>
  </si>
  <si>
    <t>Eva Jacobs</t>
  </si>
  <si>
    <t>Gulfport</t>
  </si>
  <si>
    <t>OFF-EN-10004955</t>
  </si>
  <si>
    <t>Fashion Color Clasp Envelopes</t>
  </si>
  <si>
    <t>CA-2011-168494</t>
  </si>
  <si>
    <t>NP-18700</t>
  </si>
  <si>
    <t>Nora Preis</t>
  </si>
  <si>
    <t>Fresno</t>
  </si>
  <si>
    <t>FUR-TA-10004619</t>
  </si>
  <si>
    <t>Hon Non-Folding Utility Tables</t>
  </si>
  <si>
    <t>FUR-BO-10004467</t>
  </si>
  <si>
    <t>Bestar Classic Bookcase</t>
  </si>
  <si>
    <t>CA-2014-115602</t>
  </si>
  <si>
    <t>OFF-AR-10002280</t>
  </si>
  <si>
    <t>FUR-CH-10001708</t>
  </si>
  <si>
    <t>Office Star - Contemporary Swivel Chair with Padded Adjustable Arms and Flex Back</t>
  </si>
  <si>
    <t>OFF-AR-10000462</t>
  </si>
  <si>
    <t>Sanford Pocket Accent Highlighters</t>
  </si>
  <si>
    <t>CA-2012-154956</t>
  </si>
  <si>
    <t>TEC-PH-10004165</t>
  </si>
  <si>
    <t>Mitel MiVoice 5330e IP Phone</t>
  </si>
  <si>
    <t>CA-2014-144638</t>
  </si>
  <si>
    <t>MH-18115</t>
  </si>
  <si>
    <t>Mick Hernandez</t>
  </si>
  <si>
    <t>FUR-FU-10003724</t>
  </si>
  <si>
    <t>Westinghouse Clip-On Gooseneck Lamps</t>
  </si>
  <si>
    <t>FUR-FU-10003535</t>
  </si>
  <si>
    <t>Howard Miller Distant Time Traveler Alarm Clock</t>
  </si>
  <si>
    <t>US-2013-168620</t>
  </si>
  <si>
    <t>OFF-ST-10003716</t>
  </si>
  <si>
    <t>Tennsco Double-Tier Lockers</t>
  </si>
  <si>
    <t>CA-2014-117079</t>
  </si>
  <si>
    <t>JR-15700</t>
  </si>
  <si>
    <t>Jocasta Rupert</t>
  </si>
  <si>
    <t>TEC-PH-10004586</t>
  </si>
  <si>
    <t>Wilson SignalBoost 841262 DB PRO Amplifier Kit</t>
  </si>
  <si>
    <t>US-2013-144393</t>
  </si>
  <si>
    <t>SM-20950</t>
  </si>
  <si>
    <t>Suzanne McNair</t>
  </si>
  <si>
    <t>Greenville</t>
  </si>
  <si>
    <t>OFF-BI-10004236</t>
  </si>
  <si>
    <t>XtraLife ClearVue Slant-D Ring Binder, White, 3"</t>
  </si>
  <si>
    <t>CA-2014-105053</t>
  </si>
  <si>
    <t>CA-2013-155992</t>
  </si>
  <si>
    <t>CC-12220</t>
  </si>
  <si>
    <t>Chris Cortes</t>
  </si>
  <si>
    <t>CA-2014-110380</t>
  </si>
  <si>
    <t>PF-19225</t>
  </si>
  <si>
    <t>Phillip Flathmann</t>
  </si>
  <si>
    <t>OFF-AR-10000422</t>
  </si>
  <si>
    <t>Pencil and Crayon Sharpener</t>
  </si>
  <si>
    <t>US-2011-167738</t>
  </si>
  <si>
    <t>CA-2014-121412</t>
  </si>
  <si>
    <t>CA-2014-100426</t>
  </si>
  <si>
    <t>DC-12850</t>
  </si>
  <si>
    <t>Dan Campbell</t>
  </si>
  <si>
    <t>OFF-PA-10002870</t>
  </si>
  <si>
    <t>Ampad Phone Message Book, Recycled, 400 Message Capacity, 5 ¾” x 11”</t>
  </si>
  <si>
    <t>US-2013-103646</t>
  </si>
  <si>
    <t>OFF-ST-10000563</t>
  </si>
  <si>
    <t>Fellowes Bankers Box Stor/Drawer Steel Plus</t>
  </si>
  <si>
    <t>OFF-BI-10002854</t>
  </si>
  <si>
    <t>Performers Binder/Pad Holder, Black</t>
  </si>
  <si>
    <t>CA-2013-119186</t>
  </si>
  <si>
    <t>FUR-CH-10001973</t>
  </si>
  <si>
    <t>Office Star Flex Back Scooter Chair with White Frame</t>
  </si>
  <si>
    <t>TEC-AC-10000580</t>
  </si>
  <si>
    <t>Logitech G13 Programmable Gameboard with LCD Display</t>
  </si>
  <si>
    <t>CA-2013-148698</t>
  </si>
  <si>
    <t>BD-11770</t>
  </si>
  <si>
    <t>Bryan Davis</t>
  </si>
  <si>
    <t>OFF-AR-10004022</t>
  </si>
  <si>
    <t>Panasonic KP-380BK Classic Electric Pencil Sharpener</t>
  </si>
  <si>
    <t>CA-2011-163293</t>
  </si>
  <si>
    <t>Macon</t>
  </si>
  <si>
    <t>TEC-AC-10004209</t>
  </si>
  <si>
    <t>Memorex Froggy Flash Drive 4 GB</t>
  </si>
  <si>
    <t>TEC-AC-10000023</t>
  </si>
  <si>
    <t>Maxell 74 Minute CD-R Spindle, 50/Pack</t>
  </si>
  <si>
    <t>CA-2013-160815</t>
  </si>
  <si>
    <t>Cedar Rapids</t>
  </si>
  <si>
    <t>TEC-PH-10003505</t>
  </si>
  <si>
    <t>Geemarc AmpliPOWER60</t>
  </si>
  <si>
    <t>CA-2014-122154</t>
  </si>
  <si>
    <t>OFF-LA-10000121</t>
  </si>
  <si>
    <t>Avery 48</t>
  </si>
  <si>
    <t>OFF-BI-10002026</t>
  </si>
  <si>
    <t>Avery Arch Ring Binders</t>
  </si>
  <si>
    <t>OFF-PA-10000994</t>
  </si>
  <si>
    <t>Xerox 1915</t>
  </si>
  <si>
    <t>US-2012-149692</t>
  </si>
  <si>
    <t>OFF-BI-10002813</t>
  </si>
  <si>
    <t>Avery Reinforcements for Hole-Punch Pages</t>
  </si>
  <si>
    <t>CA-2013-119445</t>
  </si>
  <si>
    <t>GM-14500</t>
  </si>
  <si>
    <t>Gene McClure</t>
  </si>
  <si>
    <t>Providence</t>
  </si>
  <si>
    <t>CA-2012-124268</t>
  </si>
  <si>
    <t>OFF-AR-10004817</t>
  </si>
  <si>
    <t>Colorific Watercolor Pencils</t>
  </si>
  <si>
    <t>CA-2013-154711</t>
  </si>
  <si>
    <t>TB-21355</t>
  </si>
  <si>
    <t>Todd Boyes</t>
  </si>
  <si>
    <t>OFF-AR-10001860</t>
  </si>
  <si>
    <t>BIC Liqua Brite Liner</t>
  </si>
  <si>
    <t>CA-2013-163384</t>
  </si>
  <si>
    <t>OFF-BI-10004970</t>
  </si>
  <si>
    <t>ACCOHIDE 3-Ring Binder, Blue, 1"</t>
  </si>
  <si>
    <t>CA-2012-101707</t>
  </si>
  <si>
    <t>OFF-PA-10002968</t>
  </si>
  <si>
    <t>Xerox 1973</t>
  </si>
  <si>
    <t>CA-2012-138898</t>
  </si>
  <si>
    <t>JH-16180</t>
  </si>
  <si>
    <t>Justin Hirsh</t>
  </si>
  <si>
    <t>Pueblo</t>
  </si>
  <si>
    <t>CA-2014-115427</t>
  </si>
  <si>
    <t>EB-13975</t>
  </si>
  <si>
    <t>Erica Bern</t>
  </si>
  <si>
    <t>GBC Binding covers</t>
  </si>
  <si>
    <t>CA-2013-134425</t>
  </si>
  <si>
    <t>QJ-19255</t>
  </si>
  <si>
    <t>Quincy Jones</t>
  </si>
  <si>
    <t>CA-2012-121391</t>
  </si>
  <si>
    <t>CA-2013-137043</t>
  </si>
  <si>
    <t>CA-2012-115847</t>
  </si>
  <si>
    <t>TC-21535</t>
  </si>
  <si>
    <t>Tracy Collins</t>
  </si>
  <si>
    <t>FUR-BO-10003433</t>
  </si>
  <si>
    <t>Sauder Cornerstone Collection Library</t>
  </si>
  <si>
    <t>US-2014-126179</t>
  </si>
  <si>
    <t>CS-12460</t>
  </si>
  <si>
    <t>Chuck Sachs</t>
  </si>
  <si>
    <t>FUR-FU-10002554</t>
  </si>
  <si>
    <t>Westinghouse Floor Lamp with Metal Mesh Shade, Black</t>
  </si>
  <si>
    <t>CA-2013-101966</t>
  </si>
  <si>
    <t>TEC-PH-10003437</t>
  </si>
  <si>
    <t>Blue Parrot B250XT Professional Grade Wireless Bluetooth Headset with</t>
  </si>
  <si>
    <t>CA-2013-141397</t>
  </si>
  <si>
    <t>OFF-AP-10003971</t>
  </si>
  <si>
    <t>Belkin 6 Outlet Metallic Surge Strip</t>
  </si>
  <si>
    <t>FUR-CH-10003846</t>
  </si>
  <si>
    <t>Hon Valutask Swivel Chairs</t>
  </si>
  <si>
    <t>CA-2013-141082</t>
  </si>
  <si>
    <t>OFF-LA-10001404</t>
  </si>
  <si>
    <t>Avery 517</t>
  </si>
  <si>
    <t>OFF-LA-10001474</t>
  </si>
  <si>
    <t>Avery 477</t>
  </si>
  <si>
    <t>US-2013-134488</t>
  </si>
  <si>
    <t>CA-2013-145919</t>
  </si>
  <si>
    <t>HG-14965</t>
  </si>
  <si>
    <t>Henry Goldwyn</t>
  </si>
  <si>
    <t>OFF-PA-10003072</t>
  </si>
  <si>
    <t>Eureka Recycled Copy Paper 8 1/2" x 11", Ream</t>
  </si>
  <si>
    <t>FUR-FU-10004960</t>
  </si>
  <si>
    <t>Seth Thomas 12" Clock w/ Goldtone Case</t>
  </si>
  <si>
    <t>CA-2014-157651</t>
  </si>
  <si>
    <t>TEC-AC-10003116</t>
  </si>
  <si>
    <t>Memorex Froggy Flash Drive 8 GB</t>
  </si>
  <si>
    <t>CA-2011-160773</t>
  </si>
  <si>
    <t>LW-16825</t>
  </si>
  <si>
    <t>Laurel Workman</t>
  </si>
  <si>
    <t>Deltona</t>
  </si>
  <si>
    <t>CA-2014-167703</t>
  </si>
  <si>
    <t>MC-17575</t>
  </si>
  <si>
    <t>Matt Collins</t>
  </si>
  <si>
    <t>CA-2014-121804</t>
  </si>
  <si>
    <t>LP-17095</t>
  </si>
  <si>
    <t>Liz Preis</t>
  </si>
  <si>
    <t>Murray</t>
  </si>
  <si>
    <t>OFF-AP-10004859</t>
  </si>
  <si>
    <t>Acco 6 Outlet Guardian Premium Surge Suppressor</t>
  </si>
  <si>
    <t>CA-2014-162635</t>
  </si>
  <si>
    <t>EB-14170</t>
  </si>
  <si>
    <t>Evan Bailliet</t>
  </si>
  <si>
    <t>OFF-PA-10002659</t>
  </si>
  <si>
    <t>Avoid Verbal Orders Carbonless Minifold Book</t>
  </si>
  <si>
    <t>CA-2011-107153</t>
  </si>
  <si>
    <t>GZ-14545</t>
  </si>
  <si>
    <t>George Zrebassa</t>
  </si>
  <si>
    <t>US-2011-117058</t>
  </si>
  <si>
    <t>OFF-BI-10004139</t>
  </si>
  <si>
    <t>Fellowes Presentation Covers for Comb Binding Machines</t>
  </si>
  <si>
    <t>CA-2012-120439</t>
  </si>
  <si>
    <t>CA-2013-128258</t>
  </si>
  <si>
    <t>CP-12085</t>
  </si>
  <si>
    <t>Cathy Prescott</t>
  </si>
  <si>
    <t>CA-2014-106033</t>
  </si>
  <si>
    <t>FG-14260</t>
  </si>
  <si>
    <t>Frank Gastineau</t>
  </si>
  <si>
    <t>OFF-AR-10002818</t>
  </si>
  <si>
    <t>Panasonic KP-310 Heavy-Duty Electric Pencil Sharpener</t>
  </si>
  <si>
    <t>CA-2013-142762</t>
  </si>
  <si>
    <t>LD-17005</t>
  </si>
  <si>
    <t>Lisa DeCherney</t>
  </si>
  <si>
    <t>CA-2014-127705</t>
  </si>
  <si>
    <t>AB-10255</t>
  </si>
  <si>
    <t>Alejandro Ballentine</t>
  </si>
  <si>
    <t>CA-2011-122567</t>
  </si>
  <si>
    <t>MN-17935</t>
  </si>
  <si>
    <t>Michael Nguyen</t>
  </si>
  <si>
    <t>OFF-AP-10001303</t>
  </si>
  <si>
    <t>Holmes Cool Mist Humidifier for the Whole House with 8-Gallon Output per Day, Extended Life Filter</t>
  </si>
  <si>
    <t>CA-2011-121664</t>
  </si>
  <si>
    <t>CA-2013-122133</t>
  </si>
  <si>
    <t>JR-15670</t>
  </si>
  <si>
    <t>Jim Radford</t>
  </si>
  <si>
    <t>Middletown</t>
  </si>
  <si>
    <t>OFF-ST-10002574</t>
  </si>
  <si>
    <t>SAFCO Commercial Wire Shelving, Black</t>
  </si>
  <si>
    <t>US-2014-123281</t>
  </si>
  <si>
    <t>JF-15190</t>
  </si>
  <si>
    <t>Jamie Frazer</t>
  </si>
  <si>
    <t>CA-2014-100524</t>
  </si>
  <si>
    <t>CM-12115</t>
  </si>
  <si>
    <t>Chad McGuire</t>
  </si>
  <si>
    <t>FUR-FU-10004018</t>
  </si>
  <si>
    <t>Tensor Computer Mounted Lamp</t>
  </si>
  <si>
    <t>TEC-PH-10002549</t>
  </si>
  <si>
    <t>Polycom SoundPoint IP 450 VoIP phone</t>
  </si>
  <si>
    <t>OFF-PA-10004911</t>
  </si>
  <si>
    <t>Rediform S.O.S. 1-Up Phone Message Bk, 4-1/4x3-1/16 Bk, 1 Form/Pg, 40 Messages/Bk, 3/Pk</t>
  </si>
  <si>
    <t>CA-2014-113481</t>
  </si>
  <si>
    <t>AS-10045</t>
  </si>
  <si>
    <t>Aaron Smayling</t>
  </si>
  <si>
    <t>TEC-MA-10002178</t>
  </si>
  <si>
    <t>Cisco CP-7937G Unified IP Conference Station Phone</t>
  </si>
  <si>
    <t>CA-2012-131758</t>
  </si>
  <si>
    <t>Freeport</t>
  </si>
  <si>
    <t>OFF-AR-10000411</t>
  </si>
  <si>
    <t>Boston 16701 Slimline Battery Pencil Sharpener</t>
  </si>
  <si>
    <t>OFF-LA-10000262</t>
  </si>
  <si>
    <t>Avery 494</t>
  </si>
  <si>
    <t>CA-2011-118339</t>
  </si>
  <si>
    <t>OFF-PA-10000466</t>
  </si>
  <si>
    <t>Memo Book, 100 Message Capacity, 5 3/8” x 11”</t>
  </si>
  <si>
    <t>OFF-AR-10003829</t>
  </si>
  <si>
    <t>Newell 35</t>
  </si>
  <si>
    <t>OFF-BI-10001758</t>
  </si>
  <si>
    <t>Wilson Jones 14 Line Acrylic Coated Pressboard Data Binders</t>
  </si>
  <si>
    <t>OFF-BI-10000136</t>
  </si>
  <si>
    <t>Avery Non-Stick Heavy Duty View Round Locking Ring Binders</t>
  </si>
  <si>
    <t>CA-2011-153976</t>
  </si>
  <si>
    <t>BP-11290</t>
  </si>
  <si>
    <t>Beth Paige</t>
  </si>
  <si>
    <t>CA-2013-162901</t>
  </si>
  <si>
    <t>OFF-ST-10000649</t>
  </si>
  <si>
    <t>Hanging Personal Folder File</t>
  </si>
  <si>
    <t>CA-2014-162978</t>
  </si>
  <si>
    <t>US-2011-160444</t>
  </si>
  <si>
    <t>CA-2013-145247</t>
  </si>
  <si>
    <t>ND-18370</t>
  </si>
  <si>
    <t>Natalie DeCherney</t>
  </si>
  <si>
    <t>OFF-PA-10003641</t>
  </si>
  <si>
    <t>Xerox 1909</t>
  </si>
  <si>
    <t>CA-2014-160045</t>
  </si>
  <si>
    <t>LB-16735</t>
  </si>
  <si>
    <t>Larry Blacks</t>
  </si>
  <si>
    <t>US-2011-151925</t>
  </si>
  <si>
    <t>KT-16465</t>
  </si>
  <si>
    <t>Kean Takahito</t>
  </si>
  <si>
    <t>FUR-CH-10002961</t>
  </si>
  <si>
    <t>Leather Task Chair, Black</t>
  </si>
  <si>
    <t>CA-2014-125199</t>
  </si>
  <si>
    <t>HM-14860</t>
  </si>
  <si>
    <t>Harry Marie</t>
  </si>
  <si>
    <t>OFF-PA-10004041</t>
  </si>
  <si>
    <t>It's Hot Message Books with Stickers, 2 3/4" x 5"</t>
  </si>
  <si>
    <t>TEC-PH-10001336</t>
  </si>
  <si>
    <t>Digium D40 VoIP phone</t>
  </si>
  <si>
    <t>US-2014-155425</t>
  </si>
  <si>
    <t>AB-10600</t>
  </si>
  <si>
    <t>Ann Blume</t>
  </si>
  <si>
    <t>TEC-MA-10003183</t>
  </si>
  <si>
    <t>DYMO CardScan Personal V9 Business Card Scanner</t>
  </si>
  <si>
    <t>TEC-AC-10001314</t>
  </si>
  <si>
    <t>Case Logic 2.4GHz Wireless Keyboard</t>
  </si>
  <si>
    <t>CA-2014-133249</t>
  </si>
  <si>
    <t>SZ-20035</t>
  </si>
  <si>
    <t>Sam Zeldin</t>
  </si>
  <si>
    <t>Pico Rivera</t>
  </si>
  <si>
    <t>US-2012-103471</t>
  </si>
  <si>
    <t>CA-2014-136672</t>
  </si>
  <si>
    <t>MG-17890</t>
  </si>
  <si>
    <t>Michael Granlund</t>
  </si>
  <si>
    <t>TEC-AC-10004510</t>
  </si>
  <si>
    <t>Logitech Desktop MK120 Mouse and keyboard Combo</t>
  </si>
  <si>
    <t>US-2011-157021</t>
  </si>
  <si>
    <t>OFF-BI-10000042</t>
  </si>
  <si>
    <t>Pressboard Data Binder, Crimson, 12" X 8 1/2"</t>
  </si>
  <si>
    <t>CA-2012-120362</t>
  </si>
  <si>
    <t>Provo</t>
  </si>
  <si>
    <t>FUR-TA-10003008</t>
  </si>
  <si>
    <t>Lesro Round Back Collection Coffee Table, End Table</t>
  </si>
  <si>
    <t>CA-2011-126361</t>
  </si>
  <si>
    <t>Pleasant Grove</t>
  </si>
  <si>
    <t>OFF-AP-10003590</t>
  </si>
  <si>
    <t>Hoover WindTunnel Plus Canister Vacuum</t>
  </si>
  <si>
    <t>OFF-PA-10000806</t>
  </si>
  <si>
    <t>Xerox 1934</t>
  </si>
  <si>
    <t>OFF-AR-10000896</t>
  </si>
  <si>
    <t>Newell 329</t>
  </si>
  <si>
    <t>TEC-PH-10002310</t>
  </si>
  <si>
    <t>Panasonic KX T7731-B Digital phone</t>
  </si>
  <si>
    <t>OFF-ST-10002289</t>
  </si>
  <si>
    <t>Safco Wire Cube Shelving System, For Use as 4 or 5 14" Cubes, Black</t>
  </si>
  <si>
    <t>US-2013-100566</t>
  </si>
  <si>
    <t>JK-16120</t>
  </si>
  <si>
    <t>Julie Kriz</t>
  </si>
  <si>
    <t>US-2013-108504</t>
  </si>
  <si>
    <t>PP-18955</t>
  </si>
  <si>
    <t>Paul Prost</t>
  </si>
  <si>
    <t>Smyrna</t>
  </si>
  <si>
    <t>OFF-PA-10001289</t>
  </si>
  <si>
    <t>White Computer Printout Paper by Universal</t>
  </si>
  <si>
    <t>OFF-FA-10000053</t>
  </si>
  <si>
    <t>Revere Boxed Rubber Bands by Revere</t>
  </si>
  <si>
    <t>Eldon 200 Class Desk Accessories, Black</t>
  </si>
  <si>
    <t>OFF-EN-10003001</t>
  </si>
  <si>
    <t>Ames Color-File Green Diamond Border X-ray Mailers</t>
  </si>
  <si>
    <t>CA-2014-124828</t>
  </si>
  <si>
    <t>YS-21880</t>
  </si>
  <si>
    <t>Yana Sorensen</t>
  </si>
  <si>
    <t>US-2014-117247</t>
  </si>
  <si>
    <t>FUR-TA-10002958</t>
  </si>
  <si>
    <t>Bevis Oval Conference Table, Walnut</t>
  </si>
  <si>
    <t>FUR-TA-10001676</t>
  </si>
  <si>
    <t>Hon 61000 Series Interactive Training Tables</t>
  </si>
  <si>
    <t>CA-2013-124485</t>
  </si>
  <si>
    <t>OFF-BI-10000822</t>
  </si>
  <si>
    <t>Acco PRESSTEX Data Binder with Storage Hooks, Light Blue, 9 1/2" X 11"</t>
  </si>
  <si>
    <t>OFF-PA-10004888</t>
  </si>
  <si>
    <t>Xerox 217</t>
  </si>
  <si>
    <t>CA-2013-159212</t>
  </si>
  <si>
    <t>KM-16375</t>
  </si>
  <si>
    <t>Katherine Murray</t>
  </si>
  <si>
    <t>US-2013-161396</t>
  </si>
  <si>
    <t>FUR-TA-10002622</t>
  </si>
  <si>
    <t>Bush Andora Conference Table, Maple/Graphite Gray Finish</t>
  </si>
  <si>
    <t>OFF-PA-10000418</t>
  </si>
  <si>
    <t>Xerox 189</t>
  </si>
  <si>
    <t>US-2011-118486</t>
  </si>
  <si>
    <t>FUR-TA-10001039</t>
  </si>
  <si>
    <t>CA-2013-130407</t>
  </si>
  <si>
    <t>OFF-AR-10002240</t>
  </si>
  <si>
    <t>Panasonic KP-150 Electric Pencil Sharpener</t>
  </si>
  <si>
    <t>US-2013-122245</t>
  </si>
  <si>
    <t>AB-10105</t>
  </si>
  <si>
    <t>Adrian Barton</t>
  </si>
  <si>
    <t>CA-2014-105144</t>
  </si>
  <si>
    <t>CA-2013-136329</t>
  </si>
  <si>
    <t>CA-2011-146640</t>
  </si>
  <si>
    <t>HA-14905</t>
  </si>
  <si>
    <t>Helen Abelman</t>
  </si>
  <si>
    <t>OFF-BI-10002867</t>
  </si>
  <si>
    <t>GBC Recycled Regency Composition Covers</t>
  </si>
  <si>
    <t>CA-2014-115994</t>
  </si>
  <si>
    <t>BT-11305</t>
  </si>
  <si>
    <t>Beth Thompson</t>
  </si>
  <si>
    <t>FUR-FU-10003976</t>
  </si>
  <si>
    <t>DAX Executive Solid Wood Document Frame, Desktop or Hang, Mahogany, 5 x 7</t>
  </si>
  <si>
    <t>CA-2012-126697</t>
  </si>
  <si>
    <t>SV-20815</t>
  </si>
  <si>
    <t>Stuart Van</t>
  </si>
  <si>
    <t>TEC-PH-10002922</t>
  </si>
  <si>
    <t>ShoreTel ShorePhone IP 230 VoIP phone</t>
  </si>
  <si>
    <t>CA-2012-124800</t>
  </si>
  <si>
    <t>RW-19540</t>
  </si>
  <si>
    <t>Rick Wilson</t>
  </si>
  <si>
    <t>OFF-PA-10000501</t>
  </si>
  <si>
    <t>Petty Cash Envelope</t>
  </si>
  <si>
    <t>OFF-AP-10004980</t>
  </si>
  <si>
    <t>3M Replacement Filter for Office Air Cleaner for 20' x 33' Room</t>
  </si>
  <si>
    <t>TEC-PH-10001750</t>
  </si>
  <si>
    <t>Samsung Rugby III</t>
  </si>
  <si>
    <t>US-2012-164448</t>
  </si>
  <si>
    <t>DK-12835</t>
  </si>
  <si>
    <t>Damala Kotsonis</t>
  </si>
  <si>
    <t>OFF-BI-10003708</t>
  </si>
  <si>
    <t>Acco Four Pocket Poly Ring Binder with Label Holder, Smoke, 1"</t>
  </si>
  <si>
    <t>CA-2014-122700</t>
  </si>
  <si>
    <t>CA-2011-120768</t>
  </si>
  <si>
    <t>OFF-BI-10001191</t>
  </si>
  <si>
    <t>Canvas Sectional Post Binders</t>
  </si>
  <si>
    <t>US-2013-153129</t>
  </si>
  <si>
    <t>OFF-PA-10003673</t>
  </si>
  <si>
    <t>Strathmore Photo Mount Cards</t>
  </si>
  <si>
    <t>CA-2014-106852</t>
  </si>
  <si>
    <t>ST-20530</t>
  </si>
  <si>
    <t>Shui Tom</t>
  </si>
  <si>
    <t>Parma</t>
  </si>
  <si>
    <t>OFF-PA-10001639</t>
  </si>
  <si>
    <t>Xerox 203</t>
  </si>
  <si>
    <t>CA-2012-139731</t>
  </si>
  <si>
    <t>TEC-AC-10004975</t>
  </si>
  <si>
    <t>Plantronics Audio 995 Wireless Stereo Headset</t>
  </si>
  <si>
    <t>CA-2014-122735</t>
  </si>
  <si>
    <t>OFF-BI-10004364</t>
  </si>
  <si>
    <t>OFF-PA-10001712</t>
  </si>
  <si>
    <t>Xerox 1948</t>
  </si>
  <si>
    <t>CA-2014-128160</t>
  </si>
  <si>
    <t>MM-17920</t>
  </si>
  <si>
    <t>Michael Moore</t>
  </si>
  <si>
    <t>CA-2014-117695</t>
  </si>
  <si>
    <t>PW-19030</t>
  </si>
  <si>
    <t>Pauline Webber</t>
  </si>
  <si>
    <t>CA-2012-166135</t>
  </si>
  <si>
    <t>SC-20440</t>
  </si>
  <si>
    <t>Shaun Chance</t>
  </si>
  <si>
    <t>CA-2013-133725</t>
  </si>
  <si>
    <t>CA-2014-102337</t>
  </si>
  <si>
    <t>FUR-CH-10004289</t>
  </si>
  <si>
    <t>Global Super Steno Chair</t>
  </si>
  <si>
    <t>TEC-PH-10002564</t>
  </si>
  <si>
    <t>OtterBox Defender Series Case - Samsung Galaxy S4</t>
  </si>
  <si>
    <t>US-2011-112564</t>
  </si>
  <si>
    <t>OFF-BI-10004876</t>
  </si>
  <si>
    <t>Wilson Jones Suede Grain Vinyl Binders</t>
  </si>
  <si>
    <t>CA-2012-145821</t>
  </si>
  <si>
    <t>TEC-PH-10004348</t>
  </si>
  <si>
    <t>OtterBox Defender Series Case - iPhone 5c</t>
  </si>
  <si>
    <t>US-2012-160150</t>
  </si>
  <si>
    <t>TS-21085</t>
  </si>
  <si>
    <t>Thais Sissman</t>
  </si>
  <si>
    <t>OFF-BI-10004352</t>
  </si>
  <si>
    <t>Wilson Jones DublLock D-Ring Binders</t>
  </si>
  <si>
    <t>CA-2013-133711</t>
  </si>
  <si>
    <t>MC-17425</t>
  </si>
  <si>
    <t>Mark Cousins</t>
  </si>
  <si>
    <t>Mobile</t>
  </si>
  <si>
    <t>OFF-BI-10000666</t>
  </si>
  <si>
    <t>Surelock Post Binders</t>
  </si>
  <si>
    <t>TEC-MA-10000010</t>
  </si>
  <si>
    <t>Hewlett-Packard Deskjet 3050a All-in-One Color Inkjet Printer</t>
  </si>
  <si>
    <t>CA-2014-148474</t>
  </si>
  <si>
    <t>ME-17320</t>
  </si>
  <si>
    <t>Maria Etezadi</t>
  </si>
  <si>
    <t>OFF-BI-10000977</t>
  </si>
  <si>
    <t>Ibico Plastic Spiral Binding Combs</t>
  </si>
  <si>
    <t>FUR-TA-10002530</t>
  </si>
  <si>
    <t>Iceberg OfficeWorks 42" Round Tables</t>
  </si>
  <si>
    <t>CA-2012-111297</t>
  </si>
  <si>
    <t>New Bedford</t>
  </si>
  <si>
    <t>CA-2013-123722</t>
  </si>
  <si>
    <t>NH-18610</t>
  </si>
  <si>
    <t>Nicole Hansen</t>
  </si>
  <si>
    <t>Irving</t>
  </si>
  <si>
    <t>CA-2011-155271</t>
  </si>
  <si>
    <t>FUR-FU-10001473</t>
  </si>
  <si>
    <t>DAX Wood Document Frame</t>
  </si>
  <si>
    <t>CA-2012-119907</t>
  </si>
  <si>
    <t>OFF-BI-10001765</t>
  </si>
  <si>
    <t>Wilson Jones Heavy-Duty Casebound Ring Binders with Metal Hinges</t>
  </si>
  <si>
    <t>US-2013-128902</t>
  </si>
  <si>
    <t>MB-18085</t>
  </si>
  <si>
    <t>Mick Brown</t>
  </si>
  <si>
    <t>Vineland</t>
  </si>
  <si>
    <t>CA-2013-152289</t>
  </si>
  <si>
    <t>US-2013-104794</t>
  </si>
  <si>
    <t>KD-16495</t>
  </si>
  <si>
    <t>Keith Dawkins</t>
  </si>
  <si>
    <t>CA-2011-151708</t>
  </si>
  <si>
    <t>Glendale</t>
  </si>
  <si>
    <t>CA-2012-100769</t>
  </si>
  <si>
    <t>CA-2014-139199</t>
  </si>
  <si>
    <t>FUR-CH-10000847</t>
  </si>
  <si>
    <t>Global Executive Mid-Back Manager's Chair</t>
  </si>
  <si>
    <t>OFF-PA-10001293</t>
  </si>
  <si>
    <t>Xerox 1946</t>
  </si>
  <si>
    <t>US-2012-161466</t>
  </si>
  <si>
    <t>OFF-AR-10000634</t>
  </si>
  <si>
    <t>Newell 320</t>
  </si>
  <si>
    <t>CA-2014-164959</t>
  </si>
  <si>
    <t>KN-16390</t>
  </si>
  <si>
    <t>Katherine Nockton</t>
  </si>
  <si>
    <t>US-2012-105676</t>
  </si>
  <si>
    <t>FUR-FU-10004270</t>
  </si>
  <si>
    <t>Eldon Image Series Desk Accessories, Burgundy</t>
  </si>
  <si>
    <t>CA-2013-113138</t>
  </si>
  <si>
    <t>NP-18685</t>
  </si>
  <si>
    <t>Nora Pelletier</t>
  </si>
  <si>
    <t>Niagara Falls</t>
  </si>
  <si>
    <t>OFF-AR-10003770</t>
  </si>
  <si>
    <t>Newell 340</t>
  </si>
  <si>
    <t>US-2014-104955</t>
  </si>
  <si>
    <t>OFF-LA-10003121</t>
  </si>
  <si>
    <t>Avery 506</t>
  </si>
  <si>
    <t>CA-2013-121958</t>
  </si>
  <si>
    <t>CS-12505</t>
  </si>
  <si>
    <t>Cindy Stewart</t>
  </si>
  <si>
    <t>Thomasville</t>
  </si>
  <si>
    <t>CA-2014-121468</t>
  </si>
  <si>
    <t>Westminster</t>
  </si>
  <si>
    <t>US-2013-108455</t>
  </si>
  <si>
    <t>OFF-PA-10002262</t>
  </si>
  <si>
    <t>Xerox 192</t>
  </si>
  <si>
    <t>OFF-PA-10002464</t>
  </si>
  <si>
    <t>HP Office Recycled Paper (20Lb. and 87 Bright)</t>
  </si>
  <si>
    <t>OFF-ST-10002214</t>
  </si>
  <si>
    <t>X-Rack File for Hanging Folders</t>
  </si>
  <si>
    <t>CA-2014-101210</t>
  </si>
  <si>
    <t>OFF-PA-10000130</t>
  </si>
  <si>
    <t>Xerox 199</t>
  </si>
  <si>
    <t>US-2013-108098</t>
  </si>
  <si>
    <t>TEC-AC-10000865</t>
  </si>
  <si>
    <t>WD My Passport Ultra 500GB Portable External Hard Drive</t>
  </si>
  <si>
    <t>CA-2011-119032</t>
  </si>
  <si>
    <t>MS-17770</t>
  </si>
  <si>
    <t>Maxwell Schwartz</t>
  </si>
  <si>
    <t>OFF-FA-10003021</t>
  </si>
  <si>
    <t>CA-2012-140410</t>
  </si>
  <si>
    <t>CM-12655</t>
  </si>
  <si>
    <t>Corinna Mitchell</t>
  </si>
  <si>
    <t>TEC-PH-10003580</t>
  </si>
  <si>
    <t>Cisco IP Phone 7961G-GE VoIP phone</t>
  </si>
  <si>
    <t>TEC-AC-10001109</t>
  </si>
  <si>
    <t>Logitech Trackman Marble Mouse</t>
  </si>
  <si>
    <t>CA-2011-136280</t>
  </si>
  <si>
    <t>Co-12640</t>
  </si>
  <si>
    <t>Corey-Lock</t>
  </si>
  <si>
    <t>CA-2014-151911</t>
  </si>
  <si>
    <t>CA-2014-166436</t>
  </si>
  <si>
    <t>TS-21370</t>
  </si>
  <si>
    <t>Todd Sumrall</t>
  </si>
  <si>
    <t>OFF-PA-10001838</t>
  </si>
  <si>
    <t>Adams Telephone Message Book W/Dividers/Space For Phone Numbers, 5 1/4"X8 1/2", 300/Messages</t>
  </si>
  <si>
    <t>CA-2014-139661</t>
  </si>
  <si>
    <t>JW-15220</t>
  </si>
  <si>
    <t>Jane Waco</t>
  </si>
  <si>
    <t>CA-2011-123925</t>
  </si>
  <si>
    <t>CA-2014-152485</t>
  </si>
  <si>
    <t>JD-15790</t>
  </si>
  <si>
    <t>John Dryer</t>
  </si>
  <si>
    <t>Coppell</t>
  </si>
  <si>
    <t>OFF-ST-10004950</t>
  </si>
  <si>
    <t>Acco Perma 3000 Stacking Storage Drawers</t>
  </si>
  <si>
    <t>CA-2013-141586</t>
  </si>
  <si>
    <t>CA-2014-130386</t>
  </si>
  <si>
    <t>OFF-PA-10003823</t>
  </si>
  <si>
    <t>Xerox 197</t>
  </si>
  <si>
    <t>CA-2013-100468</t>
  </si>
  <si>
    <t>TEC-PH-10001300</t>
  </si>
  <si>
    <t>iKross Bluetooth Portable Keyboard + Cell Phone Stand Holder + Brush for Apple iPhone 5S 5C 5, 4S 4</t>
  </si>
  <si>
    <t>CA-2012-153388</t>
  </si>
  <si>
    <t>PC-19000</t>
  </si>
  <si>
    <t>Pauline Chand</t>
  </si>
  <si>
    <t>FUR-TA-10003715</t>
  </si>
  <si>
    <t>Hon 2111 Invitation Series Corner Table</t>
  </si>
  <si>
    <t>CA-2014-154935</t>
  </si>
  <si>
    <t>AR-10540</t>
  </si>
  <si>
    <t>Andy Reiter</t>
  </si>
  <si>
    <t>CA-2013-134208</t>
  </si>
  <si>
    <t>TEC-MA-10004458</t>
  </si>
  <si>
    <t>Lexmark X 9575 Professional All-in-One Color Printer</t>
  </si>
  <si>
    <t>CA-2014-108294</t>
  </si>
  <si>
    <t>OFF-BI-10004965</t>
  </si>
  <si>
    <t>Ibico Covers for Plastic or Wire Binding Elements</t>
  </si>
  <si>
    <t>CA-2014-103611</t>
  </si>
  <si>
    <t>CA-2014-100384</t>
  </si>
  <si>
    <t>Pomona</t>
  </si>
  <si>
    <t>CA-2014-112809</t>
  </si>
  <si>
    <t>US-2014-160759</t>
  </si>
  <si>
    <t>AI-10855</t>
  </si>
  <si>
    <t>Arianne Irving</t>
  </si>
  <si>
    <t>CA-2014-148446</t>
  </si>
  <si>
    <t>North Las Vegas</t>
  </si>
  <si>
    <t>CA-2011-111059</t>
  </si>
  <si>
    <t>TB-21400</t>
  </si>
  <si>
    <t>Tom Boeckenhauer</t>
  </si>
  <si>
    <t>CA-2014-116204</t>
  </si>
  <si>
    <t>CA-2014-109946</t>
  </si>
  <si>
    <t>PL-18925</t>
  </si>
  <si>
    <t>Paul Lucas</t>
  </si>
  <si>
    <t>OFF-AR-10001419</t>
  </si>
  <si>
    <t>Newell 325</t>
  </si>
  <si>
    <t>CA-2012-144806</t>
  </si>
  <si>
    <t>GH-14425</t>
  </si>
  <si>
    <t>Gary Hwang</t>
  </si>
  <si>
    <t>OFF-PA-10002586</t>
  </si>
  <si>
    <t>Xerox 1970</t>
  </si>
  <si>
    <t>CA-2013-122392</t>
  </si>
  <si>
    <t>Allentown</t>
  </si>
  <si>
    <t>OFF-AR-10002221</t>
  </si>
  <si>
    <t>12 Colored Short Pencils</t>
  </si>
  <si>
    <t>FUR-FU-10002456</t>
  </si>
  <si>
    <t>Master Caster Door Stop, Large Neon Orange</t>
  </si>
  <si>
    <t>Sum of Sales</t>
  </si>
  <si>
    <t>Sum of Profit</t>
  </si>
  <si>
    <t>Month</t>
  </si>
  <si>
    <t>Delivery Time</t>
  </si>
  <si>
    <t>Row Labels</t>
  </si>
  <si>
    <t>May</t>
  </si>
  <si>
    <t>Grand Total</t>
  </si>
  <si>
    <t>Catagary percentage</t>
  </si>
  <si>
    <t>Top 5 Subsales Category by sales</t>
  </si>
  <si>
    <t>Sum of Quantity</t>
  </si>
  <si>
    <t>Count of Order ID</t>
  </si>
  <si>
    <t>Nov</t>
  </si>
  <si>
    <t>Jun</t>
  </si>
  <si>
    <t>Oct</t>
  </si>
  <si>
    <t>Apr</t>
  </si>
  <si>
    <t>Dec</t>
  </si>
  <si>
    <t>Aug</t>
  </si>
  <si>
    <t>Jul</t>
  </si>
  <si>
    <t>Sep</t>
  </si>
  <si>
    <t>Jan</t>
  </si>
  <si>
    <t>Mar</t>
  </si>
  <si>
    <t>Feb</t>
  </si>
  <si>
    <t>Sum of Delivery Time</t>
  </si>
  <si>
    <t>Revnue</t>
  </si>
  <si>
    <t>Logistic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</si>
</sst>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2" formatCode="[Green]\ \▲0.00%;[Red]\ \▼0.00%"/>
  </numFmts>
  <fonts count="7" x14ac:knownFonts="1">
    <font>
      <sz val="11"/>
      <color theme="1"/>
      <name val="Calibri"/>
      <family val="2"/>
      <scheme val="minor"/>
    </font>
    <font>
      <sz val="11"/>
      <color theme="1"/>
      <name val="Calibri"/>
      <family val="2"/>
      <scheme val="minor"/>
    </font>
    <font>
      <b/>
      <sz val="11"/>
      <color theme="1"/>
      <name val="Calibri"/>
      <family val="2"/>
      <scheme val="minor"/>
    </font>
    <font>
      <sz val="12"/>
      <color rgb="FF000000"/>
      <name val="Calibri"/>
    </font>
    <font>
      <sz val="11"/>
      <color theme="1"/>
      <name val="Calibri"/>
    </font>
    <font>
      <sz val="12"/>
      <color rgb="FF000000"/>
      <name val="Calibri"/>
      <family val="2"/>
    </font>
    <font>
      <sz val="14"/>
      <color rgb="FF595959"/>
      <name val="Calibri"/>
      <family val="2"/>
      <scheme val="minor"/>
    </font>
  </fonts>
  <fills count="5">
    <fill>
      <patternFill patternType="none"/>
    </fill>
    <fill>
      <patternFill patternType="gray125"/>
    </fill>
    <fill>
      <patternFill patternType="solid">
        <fgColor theme="4"/>
        <bgColor theme="4"/>
      </patternFill>
    </fill>
    <fill>
      <patternFill patternType="solid">
        <fgColor rgb="FFDEEAF6"/>
        <bgColor rgb="FFDEEAF6"/>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2">
    <xf numFmtId="0" fontId="0" fillId="0" borderId="0"/>
    <xf numFmtId="9" fontId="1" fillId="0" borderId="0" applyFont="0" applyFill="0" applyBorder="0" applyAlignment="0" applyProtection="0"/>
  </cellStyleXfs>
  <cellXfs count="21">
    <xf numFmtId="0" fontId="0" fillId="0" borderId="0" xfId="0"/>
    <xf numFmtId="0" fontId="3" fillId="2" borderId="0" xfId="0" applyFont="1" applyFill="1"/>
    <xf numFmtId="0" fontId="0" fillId="3" borderId="0" xfId="0" applyFill="1"/>
    <xf numFmtId="14" fontId="4" fillId="3" borderId="0" xfId="0" applyNumberFormat="1" applyFont="1" applyFill="1"/>
    <xf numFmtId="0" fontId="0" fillId="0" borderId="0" xfId="0" applyNumberFormat="1"/>
    <xf numFmtId="0" fontId="2" fillId="4" borderId="1" xfId="0" applyFont="1" applyFill="1" applyBorder="1"/>
    <xf numFmtId="0" fontId="5" fillId="2" borderId="0" xfId="0" applyFont="1" applyFill="1"/>
    <xf numFmtId="1" fontId="5" fillId="2" borderId="0" xfId="0" applyNumberFormat="1" applyFont="1" applyFill="1"/>
    <xf numFmtId="1" fontId="4" fillId="3" borderId="0" xfId="0" applyNumberFormat="1" applyFont="1" applyFill="1"/>
    <xf numFmtId="1"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6" fillId="0" borderId="0" xfId="0" applyFont="1" applyAlignment="1">
      <alignment horizontal="center" vertical="center" readingOrder="1"/>
    </xf>
    <xf numFmtId="9" fontId="5" fillId="2" borderId="0" xfId="1" applyFont="1" applyFill="1"/>
    <xf numFmtId="9" fontId="0" fillId="0" borderId="0" xfId="1" applyFont="1"/>
    <xf numFmtId="172" fontId="0" fillId="0" borderId="0" xfId="1" applyNumberFormat="1" applyFont="1"/>
    <xf numFmtId="2" fontId="5" fillId="2" borderId="0" xfId="1" applyNumberFormat="1" applyFont="1" applyFill="1"/>
    <xf numFmtId="2" fontId="0" fillId="3" borderId="0" xfId="1" applyNumberFormat="1" applyFont="1" applyFill="1"/>
    <xf numFmtId="2" fontId="0" fillId="0" borderId="0" xfId="1" applyNumberFormat="1" applyFont="1"/>
    <xf numFmtId="0" fontId="0" fillId="3" borderId="0" xfId="1" applyNumberFormat="1" applyFont="1" applyFill="1"/>
  </cellXfs>
  <cellStyles count="2">
    <cellStyle name="Normal" xfId="0" builtinId="0"/>
    <cellStyle name="Percent" xfId="1" builtinId="5"/>
  </cellStyles>
  <dxfs count="29">
    <dxf>
      <fill>
        <patternFill patternType="solid">
          <bgColor theme="4" tint="0.39994506668294322"/>
        </patternFill>
      </fill>
      <border diagonalUp="0" diagonalDown="0">
        <left style="thin">
          <color auto="1"/>
        </left>
        <right style="thin">
          <color auto="1"/>
        </right>
        <top style="thin">
          <color auto="1"/>
        </top>
        <bottom style="thin">
          <color auto="1"/>
        </bottom>
        <vertical/>
        <horizontal/>
      </border>
    </dxf>
    <dxf>
      <numFmt numFmtId="0" formatCode="General"/>
      <fill>
        <patternFill patternType="solid">
          <fgColor rgb="FFDEEAF6"/>
          <bgColor rgb="FFDEEAF6"/>
        </patternFill>
      </fill>
    </dxf>
    <dxf>
      <font>
        <b val="0"/>
        <i val="0"/>
        <strike val="0"/>
        <condense val="0"/>
        <extend val="0"/>
        <outline val="0"/>
        <shadow val="0"/>
        <u val="none"/>
        <vertAlign val="baseline"/>
        <sz val="11"/>
        <color theme="1"/>
        <name val="Calibri"/>
        <family val="2"/>
        <scheme val="minor"/>
      </font>
      <numFmt numFmtId="2" formatCode="0.00"/>
      <fill>
        <patternFill patternType="solid">
          <fgColor rgb="FFDEEAF6"/>
          <bgColor rgb="FFDEEAF6"/>
        </patternFill>
      </fill>
    </dxf>
    <dxf>
      <fill>
        <patternFill patternType="solid">
          <fgColor rgb="FFDEEAF6"/>
          <bgColor rgb="FFDEEAF6"/>
        </patternFill>
      </fill>
    </dxf>
    <dxf>
      <fill>
        <patternFill patternType="solid">
          <fgColor rgb="FFDEEAF6"/>
          <bgColor rgb="FFDEEAF6"/>
        </patternFill>
      </fill>
    </dxf>
    <dxf>
      <font>
        <b val="0"/>
        <i val="0"/>
        <strike val="0"/>
        <condense val="0"/>
        <extend val="0"/>
        <outline val="0"/>
        <shadow val="0"/>
        <u val="none"/>
        <vertAlign val="baseline"/>
        <sz val="11"/>
        <color theme="1"/>
        <name val="Calibri"/>
        <scheme val="none"/>
      </font>
      <numFmt numFmtId="19" formatCode="dd/mm/yyyy"/>
      <fill>
        <patternFill patternType="solid">
          <fgColor rgb="FFDEEAF6"/>
          <bgColor rgb="FFDEEAF6"/>
        </patternFill>
      </fill>
    </dxf>
    <dxf>
      <font>
        <b val="0"/>
        <i val="0"/>
        <strike val="0"/>
        <condense val="0"/>
        <extend val="0"/>
        <outline val="0"/>
        <shadow val="0"/>
        <u val="none"/>
        <vertAlign val="baseline"/>
        <sz val="11"/>
        <color theme="1"/>
        <name val="Calibri"/>
        <scheme val="none"/>
      </font>
      <numFmt numFmtId="1" formatCode="0"/>
      <fill>
        <patternFill patternType="solid">
          <fgColor rgb="FFDEEAF6"/>
          <bgColor rgb="FFDEEAF6"/>
        </patternFill>
      </fill>
    </dxf>
    <dxf>
      <fill>
        <patternFill patternType="solid">
          <fgColor rgb="FFDEEAF6"/>
          <bgColor rgb="FFDEEAF6"/>
        </patternFill>
      </fill>
    </dxf>
    <dxf>
      <font>
        <b val="0"/>
        <i val="0"/>
        <strike val="0"/>
        <condense val="0"/>
        <extend val="0"/>
        <outline val="0"/>
        <shadow val="0"/>
        <u val="none"/>
        <vertAlign val="baseline"/>
        <sz val="11"/>
        <color theme="1"/>
        <name val="Calibri"/>
        <scheme val="none"/>
      </font>
      <numFmt numFmtId="19" formatCode="dd/mm/yyyy"/>
      <fill>
        <patternFill patternType="solid">
          <fgColor rgb="FFDEEAF6"/>
          <bgColor rgb="FFDEEAF6"/>
        </patternFill>
      </fill>
    </dxf>
    <dxf>
      <font>
        <b val="0"/>
        <i val="0"/>
        <strike val="0"/>
        <condense val="0"/>
        <extend val="0"/>
        <outline val="0"/>
        <shadow val="0"/>
        <u val="none"/>
        <vertAlign val="baseline"/>
        <sz val="12"/>
        <color rgb="FF000000"/>
        <name val="Calibri"/>
        <scheme val="none"/>
      </font>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rgb="FFDEEAF6"/>
          <bgColor rgb="FFDEEAF6"/>
        </patternFill>
      </fill>
    </dxf>
    <dxf>
      <fill>
        <patternFill patternType="solid">
          <fgColor rgb="FFDEEAF6"/>
          <bgColor rgb="FFDEEAF6"/>
        </patternFill>
      </fill>
    </dxf>
    <dxf>
      <fill>
        <patternFill patternType="solid">
          <fgColor rgb="FFDEEAF6"/>
          <bgColor rgb="FFDEEAF6"/>
        </patternFill>
      </fill>
    </dxf>
    <dxf>
      <fill>
        <patternFill patternType="solid">
          <fgColor rgb="FFDEEAF6"/>
          <bgColor rgb="FFDEEAF6"/>
        </patternFill>
      </fill>
    </dxf>
    <dxf>
      <fill>
        <patternFill patternType="solid">
          <fgColor rgb="FFDEEAF6"/>
          <bgColor rgb="FFDEEAF6"/>
        </patternFill>
      </fill>
    </dxf>
    <dxf>
      <fill>
        <patternFill patternType="solid">
          <fgColor rgb="FFDEEAF6"/>
          <bgColor rgb="FFDEEAF6"/>
        </patternFill>
      </fill>
    </dxf>
    <dxf>
      <fill>
        <patternFill patternType="solid">
          <fgColor rgb="FFDEEAF6"/>
          <bgColor rgb="FFDEEAF6"/>
        </patternFill>
      </fill>
    </dxf>
    <dxf>
      <fill>
        <patternFill patternType="solid">
          <fgColor rgb="FFDEEAF6"/>
          <bgColor rgb="FFDEEAF6"/>
        </patternFill>
      </fill>
    </dxf>
    <dxf>
      <fill>
        <patternFill patternType="solid">
          <fgColor rgb="FFDEEAF6"/>
          <bgColor rgb="FFDEEAF6"/>
        </patternFill>
      </fill>
    </dxf>
    <dxf>
      <fill>
        <patternFill patternType="solid">
          <fgColor rgb="FFDEEAF6"/>
          <bgColor rgb="FFDEEAF6"/>
        </patternFill>
      </fill>
    </dxf>
    <dxf>
      <fill>
        <patternFill patternType="solid">
          <fgColor rgb="FFDEEAF6"/>
          <bgColor rgb="FFDEEAF6"/>
        </patternFill>
      </fill>
    </dxf>
    <dxf>
      <fill>
        <patternFill patternType="solid">
          <fgColor rgb="FFDEEAF6"/>
          <bgColor rgb="FFDEEAF6"/>
        </patternFill>
      </fill>
    </dxf>
    <dxf>
      <fill>
        <patternFill patternType="solid">
          <fgColor rgb="FFDEEAF6"/>
          <bgColor rgb="FFDEEAF6"/>
        </patternFill>
      </fill>
    </dxf>
    <dxf>
      <font>
        <b val="0"/>
        <i val="0"/>
        <strike val="0"/>
        <condense val="0"/>
        <extend val="0"/>
        <outline val="0"/>
        <shadow val="0"/>
        <u val="none"/>
        <vertAlign val="baseline"/>
        <sz val="11"/>
        <color theme="1"/>
        <name val="Calibri"/>
        <scheme val="none"/>
      </font>
      <numFmt numFmtId="19" formatCode="dd/mm/yyyy"/>
      <fill>
        <patternFill patternType="solid">
          <fgColor rgb="FFDEEAF6"/>
          <bgColor rgb="FFDEEAF6"/>
        </patternFill>
      </fill>
    </dxf>
    <dxf>
      <fill>
        <patternFill patternType="solid">
          <fgColor rgb="FFDEEAF6"/>
          <bgColor rgb="FFDEEAF6"/>
        </patternFill>
      </fill>
    </dxf>
    <dxf>
      <fill>
        <patternFill patternType="solid">
          <fgColor rgb="FFDEEAF6"/>
          <bgColor rgb="FFDEEAF6"/>
        </patternFill>
      </fill>
    </dxf>
    <dxf>
      <fill>
        <patternFill patternType="solid">
          <fgColor rgb="FFDEEAF6"/>
          <bgColor rgb="FFDEEAF6"/>
        </patternFill>
      </fill>
    </dxf>
  </dxfs>
  <tableStyles count="3" defaultTableStyle="TableStyleMedium2" defaultPivotStyle="PivotStyleLight16">
    <tableStyle name="a" pivot="0" table="0" count="0" xr9:uid="{8638EB63-F7B1-4AF0-A2AA-E5AE6623CCE3}"/>
    <tableStyle name="ab" pivot="0" table="0" count="1" xr9:uid="{E7DCA43B-4FAD-4429-A768-A55E7135171B}">
      <tableStyleElement type="wholeTable" dxfId="0"/>
    </tableStyle>
    <tableStyle name="Invisible" pivot="0" table="0" count="0" xr9:uid="{92CC6E5F-D721-40D3-B985-8C6654396D8A}"/>
  </tableStyles>
  <extLst>
    <ext xmlns:x14="http://schemas.microsoft.com/office/spreadsheetml/2009/9/main" uri="{EB79DEF2-80B8-43e5-95BD-54CBDDF9020C}">
      <x14:slicerStyles defaultSlicerStyle="SlicerStyleLight1">
        <x14:slicerStyle name="a"/>
        <x14:slicerStyle name="ab"/>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externalLink" Target="externalLinks/externalLink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[logistics.xlsx]PIvort_tables!PivotTable4</c:name>
    <c:fmtId val="9"/>
  </c:pivotSource>
  <c:chart>
    <c:title>
      <c:tx>
        <c:rich>
          <a:bodyPr rot="0" spcFirstLastPara="1" vertOverflow="ellipsis" vert="horz" wrap="square" anchor="ctr" anchorCtr="1"/>
          <a:lstStyle/>
          <a:p>
            <a:pPr>
              <a:defRPr sz="1800" b="0" i="0" u="none" strike="noStrike" kern="1200" spc="0" baseline="0">
                <a:solidFill>
                  <a:schemeClr val="bg1"/>
                </a:solidFill>
                <a:latin typeface="+mn-lt"/>
                <a:ea typeface="+mn-ea"/>
                <a:cs typeface="+mn-cs"/>
              </a:defRPr>
            </a:pPr>
            <a:r>
              <a:rPr lang="en-US" sz="1800">
                <a:solidFill>
                  <a:schemeClr val="bg1"/>
                </a:solidFill>
              </a:rPr>
              <a:t>Catagary percentage</a:t>
            </a:r>
            <a:endParaRPr lang="en-US" sz="1800" baseline="0">
              <a:solidFill>
                <a:schemeClr val="bg1"/>
              </a:solidFill>
            </a:endParaRP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rial Black" panose="020B0A04020102020204" pitchFamily="34" charset="0"/>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7"/>
        <c:spPr>
          <a:solidFill>
            <a:schemeClr val="accent1">
              <a:lumMod val="60000"/>
              <a:lumOff val="40000"/>
            </a:schemeClr>
          </a:solidFill>
          <a:ln w="19050">
            <a:solidFill>
              <a:schemeClr val="lt1"/>
            </a:solidFill>
          </a:ln>
          <a:effectLst/>
        </c:spPr>
        <c:dLbl>
          <c:idx val="0"/>
          <c:layout>
            <c:manualLayout>
              <c:x val="0.12394127295690005"/>
              <c:y val="0.15101942831640258"/>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bg1"/>
                  </a:solidFill>
                  <a:latin typeface="Arial Black" panose="020B0A04020102020204" pitchFamily="34" charset="0"/>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44432760570143259"/>
                  <c:h val="0.39950370157202503"/>
                </c:manualLayout>
              </c15:layout>
            </c:ext>
          </c:extLst>
        </c:dLbl>
      </c:pivotFmt>
      <c:pivotFmt>
        <c:idx val="18"/>
        <c:spPr>
          <a:solidFill>
            <a:schemeClr val="accent1"/>
          </a:solidFill>
          <a:ln w="19050">
            <a:solidFill>
              <a:schemeClr val="lt1"/>
            </a:solidFill>
          </a:ln>
          <a:effectLst/>
        </c:spPr>
        <c:dLbl>
          <c:idx val="0"/>
          <c:layout>
            <c:manualLayout>
              <c:x val="-0.17542366599413051"/>
              <c:y val="0.15027307713730786"/>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bg1"/>
                  </a:solidFill>
                  <a:latin typeface="Arial Black" panose="020B0A04020102020204" pitchFamily="34" charset="0"/>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34289138333644059"/>
                  <c:h val="0.21878928189657712"/>
                </c:manualLayout>
              </c15:layout>
            </c:ext>
          </c:extLst>
        </c:dLbl>
      </c:pivotFmt>
      <c:pivotFmt>
        <c:idx val="19"/>
        <c:spPr>
          <a:solidFill>
            <a:schemeClr val="accent1"/>
          </a:solidFill>
          <a:ln w="19050">
            <a:solidFill>
              <a:schemeClr val="lt1"/>
            </a:solidFill>
          </a:ln>
          <a:effectLst/>
        </c:spPr>
        <c:dLbl>
          <c:idx val="0"/>
          <c:layout>
            <c:manualLayout>
              <c:x val="-0.18453841934518087"/>
              <c:y val="-4.9788317581644231E-3"/>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bg1"/>
                  </a:solidFill>
                  <a:latin typeface="Arial Black" panose="020B0A04020102020204" pitchFamily="34" charset="0"/>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49227970122068171"/>
                  <c:h val="0.37690212856536887"/>
                </c:manualLayout>
              </c15:layout>
            </c:ext>
          </c:extLst>
        </c:dLbl>
      </c:pivotFmt>
      <c:pivotFmt>
        <c:idx val="20"/>
        <c:spPr>
          <a:solidFill>
            <a:schemeClr val="accent3"/>
          </a:solidFill>
          <a:ln w="19050">
            <a:solidFill>
              <a:schemeClr val="lt1"/>
            </a:solidFill>
          </a:ln>
          <a:effectLst/>
        </c:spPr>
        <c:dLbl>
          <c:idx val="0"/>
          <c:layout>
            <c:manualLayout>
              <c:x val="-0.20728337129349939"/>
              <c:y val="-7.7215812622961399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rial Black" panose="020B0A04020102020204" pitchFamily="34" charset="0"/>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31442964177448968"/>
                  <c:h val="0.29148969265167918"/>
                </c:manualLayout>
              </c15:layout>
            </c:ext>
          </c:extLst>
        </c:dLbl>
      </c:pivotFmt>
      <c:pivotFmt>
        <c:idx val="21"/>
        <c:spPr>
          <a:solidFill>
            <a:schemeClr val="accent1">
              <a:lumMod val="40000"/>
              <a:lumOff val="60000"/>
            </a:schemeClr>
          </a:solidFill>
          <a:ln w="19050">
            <a:solidFill>
              <a:schemeClr val="lt1"/>
            </a:solidFill>
          </a:ln>
          <a:effectLst/>
        </c:spPr>
        <c:dLbl>
          <c:idx val="0"/>
          <c:layout>
            <c:manualLayout>
              <c:x val="0.3034457600379063"/>
              <c:y val="-2.5738604207653761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rial Black" panose="020B0A04020102020204" pitchFamily="34" charset="0"/>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35477510620769864"/>
                  <c:h val="0.29148969265167918"/>
                </c:manualLayout>
              </c15:layout>
            </c:ext>
          </c:extLst>
        </c:dLbl>
      </c:pivotFmt>
      <c:pivotFmt>
        <c:idx val="22"/>
        <c:spPr>
          <a:solidFill>
            <a:schemeClr val="accent2"/>
          </a:solidFill>
          <a:ln w="19050">
            <a:solidFill>
              <a:schemeClr val="lt1"/>
            </a:solidFill>
          </a:ln>
          <a:effectLst/>
        </c:spPr>
        <c:dLbl>
          <c:idx val="0"/>
          <c:layout>
            <c:manualLayout>
              <c:x val="0.13566721049315911"/>
              <c:y val="0.1560283813711279"/>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bg1"/>
                  </a:solidFill>
                  <a:latin typeface="Arial Black" panose="020B0A04020102020204" pitchFamily="34" charset="0"/>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44260342126092372"/>
                  <c:h val="0.25671825703036294"/>
                </c:manualLayout>
              </c15:layout>
            </c:ext>
          </c:extLst>
        </c:dLbl>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rial Black" panose="020B0A04020102020204" pitchFamily="34" charset="0"/>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4"/>
        <c:spPr>
          <a:solidFill>
            <a:schemeClr val="accent1">
              <a:lumMod val="40000"/>
              <a:lumOff val="60000"/>
            </a:schemeClr>
          </a:solidFill>
          <a:ln w="19050">
            <a:solidFill>
              <a:schemeClr val="lt1"/>
            </a:solidFill>
          </a:ln>
          <a:effectLst/>
        </c:spPr>
        <c:dLbl>
          <c:idx val="0"/>
          <c:layout>
            <c:manualLayout>
              <c:x val="0.3034457600379063"/>
              <c:y val="-2.5738604207653761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rial Black" panose="020B0A04020102020204" pitchFamily="34" charset="0"/>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35477510620769864"/>
                  <c:h val="0.29148969265167918"/>
                </c:manualLayout>
              </c15:layout>
            </c:ext>
          </c:extLst>
        </c:dLbl>
      </c:pivotFmt>
      <c:pivotFmt>
        <c:idx val="25"/>
        <c:spPr>
          <a:solidFill>
            <a:schemeClr val="accent1"/>
          </a:solidFill>
          <a:ln w="19050">
            <a:solidFill>
              <a:schemeClr val="lt1"/>
            </a:solidFill>
          </a:ln>
          <a:effectLst/>
        </c:spPr>
        <c:dLbl>
          <c:idx val="0"/>
          <c:layout>
            <c:manualLayout>
              <c:x val="0.13566721049315911"/>
              <c:y val="0.1560283813711279"/>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bg1"/>
                  </a:solidFill>
                  <a:latin typeface="Arial Black" panose="020B0A04020102020204" pitchFamily="34" charset="0"/>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44260342126092372"/>
                  <c:h val="0.25671825703036294"/>
                </c:manualLayout>
              </c15:layout>
            </c:ext>
          </c:extLst>
        </c:dLbl>
      </c:pivotFmt>
      <c:pivotFmt>
        <c:idx val="26"/>
        <c:spPr>
          <a:solidFill>
            <a:schemeClr val="accent1"/>
          </a:solidFill>
          <a:ln w="19050">
            <a:solidFill>
              <a:schemeClr val="lt1"/>
            </a:solidFill>
          </a:ln>
          <a:effectLst/>
        </c:spPr>
        <c:dLbl>
          <c:idx val="0"/>
          <c:layout>
            <c:manualLayout>
              <c:x val="-0.20728337129349939"/>
              <c:y val="-7.7215812622961399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rial Black" panose="020B0A04020102020204" pitchFamily="34" charset="0"/>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31442964177448968"/>
                  <c:h val="0.29148969265167918"/>
                </c:manualLayout>
              </c15:layout>
            </c:ext>
          </c:extLst>
        </c:dLbl>
      </c:pivotFmt>
      <c:pivotFmt>
        <c:idx val="2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rial Black" panose="020B0A04020102020204" pitchFamily="34" charset="0"/>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8"/>
        <c:spPr>
          <a:solidFill>
            <a:schemeClr val="accent1">
              <a:lumMod val="40000"/>
              <a:lumOff val="60000"/>
            </a:schemeClr>
          </a:solidFill>
          <a:ln w="19050">
            <a:solidFill>
              <a:schemeClr val="lt1"/>
            </a:solidFill>
          </a:ln>
          <a:effectLst/>
        </c:spPr>
        <c:dLbl>
          <c:idx val="0"/>
          <c:layout>
            <c:manualLayout>
              <c:x val="0.3034457600379063"/>
              <c:y val="-2.5738604207653761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rial Black" panose="020B0A04020102020204" pitchFamily="34" charset="0"/>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35477510620769864"/>
                  <c:h val="0.29148969265167918"/>
                </c:manualLayout>
              </c15:layout>
            </c:ext>
          </c:extLst>
        </c:dLbl>
      </c:pivotFmt>
      <c:pivotFmt>
        <c:idx val="29"/>
        <c:spPr>
          <a:solidFill>
            <a:schemeClr val="accent1"/>
          </a:solidFill>
          <a:ln w="19050">
            <a:solidFill>
              <a:schemeClr val="lt1"/>
            </a:solidFill>
          </a:ln>
          <a:effectLst/>
        </c:spPr>
        <c:dLbl>
          <c:idx val="0"/>
          <c:layout>
            <c:manualLayout>
              <c:x val="0.13566721049315911"/>
              <c:y val="0.1560283813711279"/>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bg1"/>
                  </a:solidFill>
                  <a:latin typeface="Arial Black" panose="020B0A04020102020204" pitchFamily="34" charset="0"/>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44260342126092372"/>
                  <c:h val="0.25671825703036294"/>
                </c:manualLayout>
              </c15:layout>
            </c:ext>
          </c:extLst>
        </c:dLbl>
      </c:pivotFmt>
      <c:pivotFmt>
        <c:idx val="30"/>
        <c:spPr>
          <a:solidFill>
            <a:schemeClr val="accent1"/>
          </a:solidFill>
          <a:ln w="19050">
            <a:solidFill>
              <a:schemeClr val="lt1"/>
            </a:solidFill>
          </a:ln>
          <a:effectLst/>
        </c:spPr>
        <c:dLbl>
          <c:idx val="0"/>
          <c:layout>
            <c:manualLayout>
              <c:x val="-0.20728337129349939"/>
              <c:y val="-7.7215812622961399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rial Black" panose="020B0A04020102020204" pitchFamily="34" charset="0"/>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31442964177448968"/>
                  <c:h val="0.29148969265167918"/>
                </c:manualLayout>
              </c15:layout>
            </c:ext>
          </c:extLst>
        </c:dLbl>
      </c:pivotFmt>
      <c:pivotFmt>
        <c:idx val="31"/>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rial Black" panose="020B0A04020102020204" pitchFamily="34" charset="0"/>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2"/>
        <c:spPr>
          <a:solidFill>
            <a:schemeClr val="accent1">
              <a:lumMod val="40000"/>
              <a:lumOff val="60000"/>
            </a:schemeClr>
          </a:solidFill>
          <a:ln w="19050">
            <a:solidFill>
              <a:schemeClr val="lt1"/>
            </a:solidFill>
          </a:ln>
          <a:effectLst/>
        </c:spPr>
        <c:dLbl>
          <c:idx val="0"/>
          <c:layout>
            <c:manualLayout>
              <c:x val="0.3034457600379063"/>
              <c:y val="-2.5738604207653761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rial Black" panose="020B0A04020102020204" pitchFamily="34" charset="0"/>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35477510620769864"/>
                  <c:h val="0.29148969265167918"/>
                </c:manualLayout>
              </c15:layout>
            </c:ext>
          </c:extLst>
        </c:dLbl>
      </c:pivotFmt>
      <c:pivotFmt>
        <c:idx val="33"/>
        <c:spPr>
          <a:solidFill>
            <a:schemeClr val="accent2"/>
          </a:solidFill>
          <a:ln w="19050">
            <a:solidFill>
              <a:schemeClr val="lt1"/>
            </a:solidFill>
          </a:ln>
          <a:effectLst/>
        </c:spPr>
        <c:dLbl>
          <c:idx val="0"/>
          <c:layout>
            <c:manualLayout>
              <c:x val="0.13566721049315911"/>
              <c:y val="0.1560283813711279"/>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bg1"/>
                  </a:solidFill>
                  <a:latin typeface="Arial Black" panose="020B0A04020102020204" pitchFamily="34" charset="0"/>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44260342126092372"/>
                  <c:h val="0.25671825703036294"/>
                </c:manualLayout>
              </c15:layout>
            </c:ext>
          </c:extLst>
        </c:dLbl>
      </c:pivotFmt>
      <c:pivotFmt>
        <c:idx val="34"/>
        <c:spPr>
          <a:solidFill>
            <a:schemeClr val="accent3"/>
          </a:solidFill>
          <a:ln w="19050">
            <a:solidFill>
              <a:schemeClr val="lt1"/>
            </a:solidFill>
          </a:ln>
          <a:effectLst/>
        </c:spPr>
        <c:dLbl>
          <c:idx val="0"/>
          <c:layout>
            <c:manualLayout>
              <c:x val="-0.20728337129349939"/>
              <c:y val="-7.7215812622961399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rial Black" panose="020B0A04020102020204" pitchFamily="34" charset="0"/>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31442964177448968"/>
                  <c:h val="0.29148969265167918"/>
                </c:manualLayout>
              </c15:layout>
            </c:ext>
          </c:extLst>
        </c:dLbl>
      </c:pivotFmt>
    </c:pivotFmts>
    <c:plotArea>
      <c:layout/>
      <c:doughnutChart>
        <c:varyColors val="1"/>
        <c:ser>
          <c:idx val="0"/>
          <c:order val="0"/>
          <c:tx>
            <c:strRef>
              <c:f>PIvort_tables!$B$38</c:f>
              <c:strCache>
                <c:ptCount val="1"/>
                <c:pt idx="0">
                  <c:v>Total</c:v>
                </c:pt>
              </c:strCache>
            </c:strRef>
          </c:tx>
          <c:dPt>
            <c:idx val="0"/>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E-A385-42C0-8360-A0F6A913D7A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0-A385-42C0-8360-A0F6A913D7A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2-A385-42C0-8360-A0F6A913D7AD}"/>
              </c:ext>
            </c:extLst>
          </c:dPt>
          <c:dLbls>
            <c:dLbl>
              <c:idx val="0"/>
              <c:layout>
                <c:manualLayout>
                  <c:x val="0.3034457600379063"/>
                  <c:y val="-2.5738604207653761E-2"/>
                </c:manualLayout>
              </c:layout>
              <c:showLegendKey val="0"/>
              <c:showVal val="1"/>
              <c:showCatName val="1"/>
              <c:showSerName val="0"/>
              <c:showPercent val="0"/>
              <c:showBubbleSize val="0"/>
              <c:extLst>
                <c:ext xmlns:c15="http://schemas.microsoft.com/office/drawing/2012/chart" uri="{CE6537A1-D6FC-4f65-9D91-7224C49458BB}">
                  <c15:layout>
                    <c:manualLayout>
                      <c:w val="0.35477510620769864"/>
                      <c:h val="0.29148969265167918"/>
                    </c:manualLayout>
                  </c15:layout>
                </c:ext>
                <c:ext xmlns:c16="http://schemas.microsoft.com/office/drawing/2014/chart" uri="{C3380CC4-5D6E-409C-BE32-E72D297353CC}">
                  <c16:uniqueId val="{0000000E-A385-42C0-8360-A0F6A913D7AD}"/>
                </c:ext>
              </c:extLst>
            </c:dLbl>
            <c:dLbl>
              <c:idx val="1"/>
              <c:layout>
                <c:manualLayout>
                  <c:x val="0.13566721049315911"/>
                  <c:y val="0.1560283813711279"/>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bg1"/>
                      </a:solidFill>
                      <a:latin typeface="Arial Black" panose="020B0A04020102020204" pitchFamily="34" charset="0"/>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44260342126092372"/>
                      <c:h val="0.25671825703036294"/>
                    </c:manualLayout>
                  </c15:layout>
                </c:ext>
                <c:ext xmlns:c16="http://schemas.microsoft.com/office/drawing/2014/chart" uri="{C3380CC4-5D6E-409C-BE32-E72D297353CC}">
                  <c16:uniqueId val="{00000010-A385-42C0-8360-A0F6A913D7AD}"/>
                </c:ext>
              </c:extLst>
            </c:dLbl>
            <c:dLbl>
              <c:idx val="2"/>
              <c:layout>
                <c:manualLayout>
                  <c:x val="-0.20728337129349939"/>
                  <c:y val="-7.7215812622961399E-2"/>
                </c:manualLayout>
              </c:layout>
              <c:showLegendKey val="0"/>
              <c:showVal val="1"/>
              <c:showCatName val="1"/>
              <c:showSerName val="0"/>
              <c:showPercent val="0"/>
              <c:showBubbleSize val="0"/>
              <c:extLst>
                <c:ext xmlns:c15="http://schemas.microsoft.com/office/drawing/2012/chart" uri="{CE6537A1-D6FC-4f65-9D91-7224C49458BB}">
                  <c15:layout>
                    <c:manualLayout>
                      <c:w val="0.31442964177448968"/>
                      <c:h val="0.29148969265167918"/>
                    </c:manualLayout>
                  </c15:layout>
                </c:ext>
                <c:ext xmlns:c16="http://schemas.microsoft.com/office/drawing/2014/chart" uri="{C3380CC4-5D6E-409C-BE32-E72D297353CC}">
                  <c16:uniqueId val="{00000012-A385-42C0-8360-A0F6A913D7A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rial Black" panose="020B0A04020102020204" pitchFamily="34" charset="0"/>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PIvort_tables!$A$39:$A$41</c:f>
              <c:strCache>
                <c:ptCount val="3"/>
                <c:pt idx="0">
                  <c:v>Furniture</c:v>
                </c:pt>
                <c:pt idx="1">
                  <c:v>Office Supplies</c:v>
                </c:pt>
                <c:pt idx="2">
                  <c:v>Technology</c:v>
                </c:pt>
              </c:strCache>
            </c:strRef>
          </c:cat>
          <c:val>
            <c:numRef>
              <c:f>PIvort_tables!$B$39:$B$41</c:f>
              <c:numCache>
                <c:formatCode>0.00%</c:formatCode>
                <c:ptCount val="3"/>
                <c:pt idx="0">
                  <c:v>0.34097215285937488</c:v>
                </c:pt>
                <c:pt idx="1">
                  <c:v>0.2919505240008522</c:v>
                </c:pt>
                <c:pt idx="2">
                  <c:v>0.36707732313977293</c:v>
                </c:pt>
              </c:numCache>
            </c:numRef>
          </c:val>
          <c:extLst>
            <c:ext xmlns:c16="http://schemas.microsoft.com/office/drawing/2014/chart" uri="{C3380CC4-5D6E-409C-BE32-E72D297353CC}">
              <c16:uniqueId val="{00000013-A385-42C0-8360-A0F6A913D7AD}"/>
            </c:ext>
          </c:extLst>
        </c:ser>
        <c:dLbls>
          <c:showLegendKey val="0"/>
          <c:showVal val="1"/>
          <c:showCatName val="0"/>
          <c:showSerName val="0"/>
          <c:showPercent val="0"/>
          <c:showBubbleSize val="0"/>
          <c:showLeaderLines val="1"/>
        </c:dLbls>
        <c:firstSliceAng val="303"/>
        <c:holeSize val="75"/>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[logistics.xlsx]PIvort_tables!PivotTable5</c:name>
    <c:fmtId val="8"/>
  </c:pivotSource>
  <c:chart>
    <c:title>
      <c:tx>
        <c:rich>
          <a:bodyPr rot="0" spcFirstLastPara="1" vertOverflow="ellipsis" vert="horz" wrap="square" anchor="ctr" anchorCtr="1"/>
          <a:lstStyle/>
          <a:p>
            <a:pPr>
              <a:defRPr sz="1800" b="0" i="0" u="none" strike="noStrike" kern="1200" spc="0" baseline="0">
                <a:solidFill>
                  <a:schemeClr val="bg1">
                    <a:lumMod val="95000"/>
                  </a:schemeClr>
                </a:solidFill>
                <a:latin typeface="+mn-lt"/>
                <a:ea typeface="+mn-ea"/>
                <a:cs typeface="+mn-cs"/>
              </a:defRPr>
            </a:pPr>
            <a:r>
              <a:rPr lang="en-US" sz="1800">
                <a:solidFill>
                  <a:schemeClr val="bg1">
                    <a:lumMod val="95000"/>
                  </a:schemeClr>
                </a:solidFill>
              </a:rPr>
              <a:t>Top 5</a:t>
            </a:r>
            <a:r>
              <a:rPr lang="en-US" sz="1800" baseline="0">
                <a:solidFill>
                  <a:schemeClr val="bg1">
                    <a:lumMod val="95000"/>
                  </a:schemeClr>
                </a:solidFill>
              </a:rPr>
              <a:t> Subcatageries by Sales</a:t>
            </a:r>
            <a:endParaRPr lang="en-US" sz="1800">
              <a:solidFill>
                <a:schemeClr val="bg1">
                  <a:lumMod val="95000"/>
                </a:schemeClr>
              </a:solidFill>
            </a:endParaRP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bg1">
                  <a:lumMod val="9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noFill/>
          </a:ln>
          <a:effectLst/>
        </c:spPr>
        <c:marker>
          <c:symbol val="none"/>
        </c:marker>
        <c:dLbl>
          <c:idx val="0"/>
          <c:numFmt formatCode="0.00,&quot;K&quot;" sourceLinked="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PIvort_tables!$I$23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PIvort_tables!$H$24:$H$28</c:f>
              <c:strCache>
                <c:ptCount val="5"/>
                <c:pt idx="0">
                  <c:v>Chairs</c:v>
                </c:pt>
                <c:pt idx="1">
                  <c:v>Machines</c:v>
                </c:pt>
                <c:pt idx="2">
                  <c:v>Phones</c:v>
                </c:pt>
                <c:pt idx="3">
                  <c:v>Storage</c:v>
                </c:pt>
                <c:pt idx="4">
                  <c:v>Tables</c:v>
                </c:pt>
              </c:strCache>
            </c:strRef>
          </c:cat>
          <c:val>
            <c:numRef>
              <c:f>PIvort_tables!$I$24:$I$28</c:f>
              <c:numCache>
                <c:formatCode>General</c:formatCode>
                <c:ptCount val="5"/>
                <c:pt idx="0">
                  <c:v>50092.050999999999</c:v>
                </c:pt>
                <c:pt idx="1">
                  <c:v>43815.979999999989</c:v>
                </c:pt>
                <c:pt idx="2">
                  <c:v>51065.421999999999</c:v>
                </c:pt>
                <c:pt idx="3">
                  <c:v>31384.447999999986</c:v>
                </c:pt>
                <c:pt idx="4">
                  <c:v>42643.76249999999</c:v>
                </c:pt>
              </c:numCache>
            </c:numRef>
          </c:val>
          <c:extLst>
            <c:ext xmlns:c16="http://schemas.microsoft.com/office/drawing/2014/chart" uri="{C3380CC4-5D6E-409C-BE32-E72D297353CC}">
              <c16:uniqueId val="{00000001-8C23-4240-BA02-8CA1513E4AC2}"/>
            </c:ext>
          </c:extLst>
        </c:ser>
        <c:dLbls>
          <c:dLblPos val="outEnd"/>
          <c:showLegendKey val="0"/>
          <c:showVal val="1"/>
          <c:showCatName val="0"/>
          <c:showSerName val="0"/>
          <c:showPercent val="0"/>
          <c:showBubbleSize val="0"/>
        </c:dLbls>
        <c:gapWidth val="182"/>
        <c:axId val="840997792"/>
        <c:axId val="840988192"/>
      </c:barChart>
      <c:catAx>
        <c:axId val="8409977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840988192"/>
        <c:crosses val="autoZero"/>
        <c:auto val="1"/>
        <c:lblAlgn val="ctr"/>
        <c:lblOffset val="100"/>
        <c:noMultiLvlLbl val="0"/>
      </c:catAx>
      <c:valAx>
        <c:axId val="840988192"/>
        <c:scaling>
          <c:orientation val="minMax"/>
        </c:scaling>
        <c:delete val="0"/>
        <c:axPos val="b"/>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840997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[logistics.xlsx]KPI!PivotTable7</c:name>
    <c:fmtId val="8"/>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8928563142777959E-2"/>
          <c:y val="0.19642829523580535"/>
          <c:w val="0.88214287371444411"/>
          <c:h val="0.78571458701548502"/>
        </c:manualLayout>
      </c:layout>
      <c:lineChart>
        <c:grouping val="standard"/>
        <c:varyColors val="0"/>
        <c:ser>
          <c:idx val="0"/>
          <c:order val="0"/>
          <c:tx>
            <c:strRef>
              <c:f>KPI!$B$13</c:f>
              <c:strCache>
                <c:ptCount val="1"/>
                <c:pt idx="0">
                  <c:v>Total</c:v>
                </c:pt>
              </c:strCache>
            </c:strRef>
          </c:tx>
          <c:spPr>
            <a:ln w="28575" cap="rnd">
              <a:solidFill>
                <a:schemeClr val="accent2"/>
              </a:solidFill>
              <a:round/>
            </a:ln>
            <a:effectLst/>
          </c:spPr>
          <c:marker>
            <c:symbol val="none"/>
          </c:marker>
          <c:cat>
            <c:strRef>
              <c:f>KPI!$A$14:$A$25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KPI!$B$14:$B$25</c:f>
              <c:numCache>
                <c:formatCode>General</c:formatCode>
                <c:ptCount val="12"/>
                <c:pt idx="0">
                  <c:v>1963.9232999999992</c:v>
                </c:pt>
                <c:pt idx="1">
                  <c:v>1608.1686000000004</c:v>
                </c:pt>
                <c:pt idx="2">
                  <c:v>4717.1776000000118</c:v>
                </c:pt>
                <c:pt idx="3">
                  <c:v>2227.1272999999974</c:v>
                </c:pt>
                <c:pt idx="4">
                  <c:v>4631.9936000000007</c:v>
                </c:pt>
                <c:pt idx="5">
                  <c:v>4028.5442999999991</c:v>
                </c:pt>
                <c:pt idx="6">
                  <c:v>2290.9607999999994</c:v>
                </c:pt>
                <c:pt idx="7">
                  <c:v>1525.0230999999987</c:v>
                </c:pt>
                <c:pt idx="8">
                  <c:v>5519.129899999999</c:v>
                </c:pt>
                <c:pt idx="9">
                  <c:v>1781.2308999999984</c:v>
                </c:pt>
                <c:pt idx="10">
                  <c:v>2624.1261999999992</c:v>
                </c:pt>
                <c:pt idx="11">
                  <c:v>13073.733999999984</c:v>
                </c:pt>
              </c:numCache>
            </c:numRef>
          </c:val>
          <c:smooth val="0"/>
          <c:extLst>
            <c:ext xmlns:c16="http://schemas.microsoft.com/office/drawing/2014/chart" uri="{C3380CC4-5D6E-409C-BE32-E72D297353CC}">
              <c16:uniqueId val="{00000000-B5A0-41AE-8C59-88FFD9B4C702}"/>
            </c:ext>
          </c:extLst>
        </c:ser>
        <c:dLbls>
          <c:showLegendKey val="0"/>
          <c:showVal val="0"/>
          <c:showCatName val="0"/>
          <c:showSerName val="0"/>
          <c:showPercent val="0"/>
          <c:showBubbleSize val="0"/>
        </c:dLbls>
        <c:smooth val="0"/>
        <c:axId val="1475796720"/>
        <c:axId val="1475801040"/>
      </c:lineChart>
      <c:catAx>
        <c:axId val="1475796720"/>
        <c:scaling>
          <c:orientation val="minMax"/>
        </c:scaling>
        <c:delete val="1"/>
        <c:axPos val="b"/>
        <c:numFmt formatCode="General" sourceLinked="1"/>
        <c:majorTickMark val="none"/>
        <c:minorTickMark val="none"/>
        <c:tickLblPos val="nextTo"/>
        <c:crossAx val="1475801040"/>
        <c:crosses val="autoZero"/>
        <c:auto val="1"/>
        <c:lblAlgn val="ctr"/>
        <c:lblOffset val="100"/>
        <c:noMultiLvlLbl val="0"/>
      </c:catAx>
      <c:valAx>
        <c:axId val="1475801040"/>
        <c:scaling>
          <c:orientation val="minMax"/>
        </c:scaling>
        <c:delete val="1"/>
        <c:axPos val="l"/>
        <c:numFmt formatCode="General" sourceLinked="1"/>
        <c:majorTickMark val="none"/>
        <c:minorTickMark val="none"/>
        <c:tickLblPos val="nextTo"/>
        <c:crossAx val="1475796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[logistics.xlsx]KPI!PivotTable8</c:name>
    <c:fmtId val="8"/>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
          <c:w val="0.93858179787828033"/>
          <c:h val="0.89814814814814814"/>
        </c:manualLayout>
      </c:layout>
      <c:lineChart>
        <c:grouping val="standard"/>
        <c:varyColors val="0"/>
        <c:ser>
          <c:idx val="0"/>
          <c:order val="0"/>
          <c:tx>
            <c:strRef>
              <c:f>KPI!$E$13</c:f>
              <c:strCache>
                <c:ptCount val="1"/>
                <c:pt idx="0">
                  <c:v>Total</c:v>
                </c:pt>
              </c:strCache>
            </c:strRef>
          </c:tx>
          <c:spPr>
            <a:ln w="28575" cap="rnd">
              <a:solidFill>
                <a:schemeClr val="accent2"/>
              </a:solidFill>
              <a:round/>
            </a:ln>
            <a:effectLst/>
          </c:spPr>
          <c:marker>
            <c:symbol val="none"/>
          </c:marker>
          <c:cat>
            <c:strRef>
              <c:f>KPI!$D$14:$D$25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KPI!$E$14:$E$25</c:f>
              <c:numCache>
                <c:formatCode>General</c:formatCode>
                <c:ptCount val="12"/>
                <c:pt idx="0">
                  <c:v>17501.91599999999</c:v>
                </c:pt>
                <c:pt idx="1">
                  <c:v>7415.9629999999997</c:v>
                </c:pt>
                <c:pt idx="2">
                  <c:v>21539.843000000008</c:v>
                </c:pt>
                <c:pt idx="3">
                  <c:v>22902.87330000001</c:v>
                </c:pt>
                <c:pt idx="4">
                  <c:v>23069.359999999986</c:v>
                </c:pt>
                <c:pt idx="5">
                  <c:v>29599.186999999987</c:v>
                </c:pt>
                <c:pt idx="6">
                  <c:v>20560.939000000006</c:v>
                </c:pt>
                <c:pt idx="7">
                  <c:v>19189.718999999994</c:v>
                </c:pt>
                <c:pt idx="8">
                  <c:v>62573.766600000017</c:v>
                </c:pt>
                <c:pt idx="9">
                  <c:v>23476.820499999991</c:v>
                </c:pt>
                <c:pt idx="10">
                  <c:v>47460.118499999997</c:v>
                </c:pt>
                <c:pt idx="11">
                  <c:v>68270.67750000002</c:v>
                </c:pt>
              </c:numCache>
            </c:numRef>
          </c:val>
          <c:smooth val="0"/>
          <c:extLst>
            <c:ext xmlns:c16="http://schemas.microsoft.com/office/drawing/2014/chart" uri="{C3380CC4-5D6E-409C-BE32-E72D297353CC}">
              <c16:uniqueId val="{00000001-BA99-44DE-B486-2B61FC512A4A}"/>
            </c:ext>
          </c:extLst>
        </c:ser>
        <c:dLbls>
          <c:showLegendKey val="0"/>
          <c:showVal val="0"/>
          <c:showCatName val="0"/>
          <c:showSerName val="0"/>
          <c:showPercent val="0"/>
          <c:showBubbleSize val="0"/>
        </c:dLbls>
        <c:smooth val="0"/>
        <c:axId val="836201984"/>
        <c:axId val="836200064"/>
      </c:lineChart>
      <c:catAx>
        <c:axId val="836201984"/>
        <c:scaling>
          <c:orientation val="minMax"/>
        </c:scaling>
        <c:delete val="1"/>
        <c:axPos val="b"/>
        <c:numFmt formatCode="General" sourceLinked="1"/>
        <c:majorTickMark val="none"/>
        <c:minorTickMark val="none"/>
        <c:tickLblPos val="nextTo"/>
        <c:crossAx val="836200064"/>
        <c:crosses val="autoZero"/>
        <c:auto val="1"/>
        <c:lblAlgn val="ctr"/>
        <c:lblOffset val="100"/>
        <c:noMultiLvlLbl val="0"/>
      </c:catAx>
      <c:valAx>
        <c:axId val="836200064"/>
        <c:scaling>
          <c:orientation val="minMax"/>
        </c:scaling>
        <c:delete val="1"/>
        <c:axPos val="l"/>
        <c:numFmt formatCode="General" sourceLinked="1"/>
        <c:majorTickMark val="none"/>
        <c:minorTickMark val="none"/>
        <c:tickLblPos val="nextTo"/>
        <c:crossAx val="836201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[logistics.xlsx]KPI!PivotTable9</c:name>
    <c:fmtId val="8"/>
  </c:pivotSource>
  <c:chart>
    <c:autoTitleDeleted val="1"/>
    <c:pivotFmts>
      <c:pivotFmt>
        <c:idx val="0"/>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KPI!$H$13</c:f>
              <c:strCache>
                <c:ptCount val="1"/>
                <c:pt idx="0">
                  <c:v>Total</c:v>
                </c:pt>
              </c:strCache>
            </c:strRef>
          </c:tx>
          <c:spPr>
            <a:ln w="28575" cap="rnd">
              <a:solidFill>
                <a:schemeClr val="accent2"/>
              </a:solidFill>
              <a:round/>
            </a:ln>
            <a:effectLst/>
          </c:spPr>
          <c:marker>
            <c:symbol val="none"/>
          </c:marker>
          <c:cat>
            <c:strRef>
              <c:f>KPI!$G$14:$G$25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KPI!$H$14:$H$25</c:f>
              <c:numCache>
                <c:formatCode>General</c:formatCode>
                <c:ptCount val="12"/>
                <c:pt idx="0">
                  <c:v>263</c:v>
                </c:pt>
                <c:pt idx="1">
                  <c:v>155</c:v>
                </c:pt>
                <c:pt idx="2">
                  <c:v>252</c:v>
                </c:pt>
                <c:pt idx="3">
                  <c:v>480</c:v>
                </c:pt>
                <c:pt idx="4">
                  <c:v>350</c:v>
                </c:pt>
                <c:pt idx="5">
                  <c:v>588</c:v>
                </c:pt>
                <c:pt idx="6">
                  <c:v>382</c:v>
                </c:pt>
                <c:pt idx="7">
                  <c:v>393</c:v>
                </c:pt>
                <c:pt idx="8">
                  <c:v>699</c:v>
                </c:pt>
                <c:pt idx="9">
                  <c:v>517</c:v>
                </c:pt>
                <c:pt idx="10">
                  <c:v>805</c:v>
                </c:pt>
                <c:pt idx="11">
                  <c:v>963</c:v>
                </c:pt>
              </c:numCache>
            </c:numRef>
          </c:val>
          <c:smooth val="0"/>
          <c:extLst>
            <c:ext xmlns:c16="http://schemas.microsoft.com/office/drawing/2014/chart" uri="{C3380CC4-5D6E-409C-BE32-E72D297353CC}">
              <c16:uniqueId val="{00000000-BED9-4776-95C3-3B09DBE5C879}"/>
            </c:ext>
          </c:extLst>
        </c:ser>
        <c:dLbls>
          <c:showLegendKey val="0"/>
          <c:showVal val="0"/>
          <c:showCatName val="0"/>
          <c:showSerName val="0"/>
          <c:showPercent val="0"/>
          <c:showBubbleSize val="0"/>
        </c:dLbls>
        <c:smooth val="0"/>
        <c:axId val="1420689728"/>
        <c:axId val="1420685408"/>
      </c:lineChart>
      <c:catAx>
        <c:axId val="1420689728"/>
        <c:scaling>
          <c:orientation val="minMax"/>
        </c:scaling>
        <c:delete val="1"/>
        <c:axPos val="b"/>
        <c:numFmt formatCode="General" sourceLinked="1"/>
        <c:majorTickMark val="none"/>
        <c:minorTickMark val="none"/>
        <c:tickLblPos val="nextTo"/>
        <c:crossAx val="1420685408"/>
        <c:crosses val="autoZero"/>
        <c:auto val="1"/>
        <c:lblAlgn val="ctr"/>
        <c:lblOffset val="100"/>
        <c:noMultiLvlLbl val="0"/>
      </c:catAx>
      <c:valAx>
        <c:axId val="1420685408"/>
        <c:scaling>
          <c:orientation val="minMax"/>
        </c:scaling>
        <c:delete val="1"/>
        <c:axPos val="l"/>
        <c:numFmt formatCode="General" sourceLinked="1"/>
        <c:majorTickMark val="none"/>
        <c:minorTickMark val="none"/>
        <c:tickLblPos val="nextTo"/>
        <c:crossAx val="1420689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[logistics.xlsx]KPI!PivotTable10</c:name>
    <c:fmtId val="6"/>
  </c:pivotSource>
  <c:chart>
    <c:autoTitleDeleted val="1"/>
    <c:pivotFmts>
      <c:pivotFmt>
        <c:idx val="0"/>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KPI!$K$13</c:f>
              <c:strCache>
                <c:ptCount val="1"/>
                <c:pt idx="0">
                  <c:v>Total</c:v>
                </c:pt>
              </c:strCache>
            </c:strRef>
          </c:tx>
          <c:spPr>
            <a:ln w="28575" cap="rnd">
              <a:solidFill>
                <a:schemeClr val="accent2"/>
              </a:solidFill>
              <a:round/>
            </a:ln>
            <a:effectLst/>
          </c:spPr>
          <c:marker>
            <c:symbol val="none"/>
          </c:marker>
          <c:cat>
            <c:strRef>
              <c:f>KPI!$J$14:$J$25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KPI!$K$14:$K$25</c:f>
              <c:numCache>
                <c:formatCode>General</c:formatCode>
                <c:ptCount val="12"/>
                <c:pt idx="0">
                  <c:v>17501.91599999999</c:v>
                </c:pt>
                <c:pt idx="1">
                  <c:v>7415.9629999999997</c:v>
                </c:pt>
                <c:pt idx="2">
                  <c:v>21539.843000000008</c:v>
                </c:pt>
                <c:pt idx="3">
                  <c:v>22902.87330000001</c:v>
                </c:pt>
                <c:pt idx="4">
                  <c:v>23069.359999999986</c:v>
                </c:pt>
                <c:pt idx="5">
                  <c:v>29599.186999999987</c:v>
                </c:pt>
                <c:pt idx="6">
                  <c:v>20560.939000000006</c:v>
                </c:pt>
                <c:pt idx="7">
                  <c:v>19189.718999999994</c:v>
                </c:pt>
                <c:pt idx="8">
                  <c:v>62573.766600000017</c:v>
                </c:pt>
                <c:pt idx="9">
                  <c:v>23476.820499999991</c:v>
                </c:pt>
                <c:pt idx="10">
                  <c:v>47460.118499999997</c:v>
                </c:pt>
                <c:pt idx="11">
                  <c:v>68270.67750000002</c:v>
                </c:pt>
              </c:numCache>
            </c:numRef>
          </c:val>
          <c:smooth val="0"/>
          <c:extLst>
            <c:ext xmlns:c16="http://schemas.microsoft.com/office/drawing/2014/chart" uri="{C3380CC4-5D6E-409C-BE32-E72D297353CC}">
              <c16:uniqueId val="{00000000-0548-4CEF-B8B6-A630B42436FD}"/>
            </c:ext>
          </c:extLst>
        </c:ser>
        <c:dLbls>
          <c:showLegendKey val="0"/>
          <c:showVal val="0"/>
          <c:showCatName val="0"/>
          <c:showSerName val="0"/>
          <c:showPercent val="0"/>
          <c:showBubbleSize val="0"/>
        </c:dLbls>
        <c:smooth val="0"/>
        <c:axId val="981808720"/>
        <c:axId val="981809680"/>
      </c:lineChart>
      <c:catAx>
        <c:axId val="981808720"/>
        <c:scaling>
          <c:orientation val="minMax"/>
        </c:scaling>
        <c:delete val="1"/>
        <c:axPos val="b"/>
        <c:numFmt formatCode="General" sourceLinked="1"/>
        <c:majorTickMark val="none"/>
        <c:minorTickMark val="none"/>
        <c:tickLblPos val="nextTo"/>
        <c:crossAx val="981809680"/>
        <c:crosses val="autoZero"/>
        <c:auto val="1"/>
        <c:lblAlgn val="ctr"/>
        <c:lblOffset val="100"/>
        <c:noMultiLvlLbl val="0"/>
      </c:catAx>
      <c:valAx>
        <c:axId val="981809680"/>
        <c:scaling>
          <c:orientation val="minMax"/>
        </c:scaling>
        <c:delete val="1"/>
        <c:axPos val="l"/>
        <c:numFmt formatCode="General" sourceLinked="1"/>
        <c:majorTickMark val="none"/>
        <c:minorTickMark val="none"/>
        <c:tickLblPos val="nextTo"/>
        <c:crossAx val="981808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[logistics.xlsx]KPI!PivotTable11</c:name>
    <c:fmtId val="6"/>
  </c:pivotSource>
  <c:chart>
    <c:autoTitleDeleted val="1"/>
    <c:pivotFmts>
      <c:pivotFmt>
        <c:idx val="0"/>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KPI!$N$13</c:f>
              <c:strCache>
                <c:ptCount val="1"/>
                <c:pt idx="0">
                  <c:v>Total</c:v>
                </c:pt>
              </c:strCache>
            </c:strRef>
          </c:tx>
          <c:spPr>
            <a:ln w="28575" cap="rnd">
              <a:solidFill>
                <a:schemeClr val="accent2"/>
              </a:solidFill>
              <a:round/>
            </a:ln>
            <a:effectLst/>
          </c:spPr>
          <c:marker>
            <c:symbol val="none"/>
          </c:marker>
          <c:cat>
            <c:strRef>
              <c:f>KPI!$M$14:$M$25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KPI!$N$14:$N$25</c:f>
              <c:numCache>
                <c:formatCode>General</c:formatCode>
                <c:ptCount val="12"/>
                <c:pt idx="0">
                  <c:v>1963.9232999999992</c:v>
                </c:pt>
                <c:pt idx="1">
                  <c:v>1608.1686000000004</c:v>
                </c:pt>
                <c:pt idx="2">
                  <c:v>4717.1776000000118</c:v>
                </c:pt>
                <c:pt idx="3">
                  <c:v>2227.1272999999974</c:v>
                </c:pt>
                <c:pt idx="4">
                  <c:v>4631.9936000000007</c:v>
                </c:pt>
                <c:pt idx="5">
                  <c:v>4028.5442999999991</c:v>
                </c:pt>
                <c:pt idx="6">
                  <c:v>2290.9607999999994</c:v>
                </c:pt>
                <c:pt idx="7">
                  <c:v>1525.0230999999987</c:v>
                </c:pt>
                <c:pt idx="8">
                  <c:v>5519.129899999999</c:v>
                </c:pt>
                <c:pt idx="9">
                  <c:v>1781.2308999999984</c:v>
                </c:pt>
                <c:pt idx="10">
                  <c:v>2624.1261999999992</c:v>
                </c:pt>
                <c:pt idx="11">
                  <c:v>13073.733999999984</c:v>
                </c:pt>
              </c:numCache>
            </c:numRef>
          </c:val>
          <c:smooth val="0"/>
          <c:extLst>
            <c:ext xmlns:c16="http://schemas.microsoft.com/office/drawing/2014/chart" uri="{C3380CC4-5D6E-409C-BE32-E72D297353CC}">
              <c16:uniqueId val="{00000000-186B-4DD8-B421-6111B596DC46}"/>
            </c:ext>
          </c:extLst>
        </c:ser>
        <c:dLbls>
          <c:showLegendKey val="0"/>
          <c:showVal val="0"/>
          <c:showCatName val="0"/>
          <c:showSerName val="0"/>
          <c:showPercent val="0"/>
          <c:showBubbleSize val="0"/>
        </c:dLbls>
        <c:smooth val="0"/>
        <c:axId val="1031210640"/>
        <c:axId val="1031219760"/>
      </c:lineChart>
      <c:catAx>
        <c:axId val="1031210640"/>
        <c:scaling>
          <c:orientation val="minMax"/>
        </c:scaling>
        <c:delete val="1"/>
        <c:axPos val="b"/>
        <c:numFmt formatCode="General" sourceLinked="1"/>
        <c:majorTickMark val="none"/>
        <c:minorTickMark val="none"/>
        <c:tickLblPos val="nextTo"/>
        <c:crossAx val="1031219760"/>
        <c:crosses val="autoZero"/>
        <c:auto val="1"/>
        <c:lblAlgn val="ctr"/>
        <c:lblOffset val="100"/>
        <c:noMultiLvlLbl val="0"/>
      </c:catAx>
      <c:valAx>
        <c:axId val="1031219760"/>
        <c:scaling>
          <c:orientation val="minMax"/>
        </c:scaling>
        <c:delete val="1"/>
        <c:axPos val="l"/>
        <c:numFmt formatCode="General" sourceLinked="1"/>
        <c:majorTickMark val="none"/>
        <c:minorTickMark val="none"/>
        <c:tickLblPos val="nextTo"/>
        <c:crossAx val="1031210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dLbls>
          <c:showLegendKey val="0"/>
          <c:showVal val="0"/>
          <c:showCatName val="0"/>
          <c:showSerName val="0"/>
          <c:showPercent val="0"/>
          <c:showBubbleSize val="0"/>
        </c:dLbls>
        <c:marker val="1"/>
        <c:smooth val="0"/>
        <c:axId val="995752880"/>
        <c:axId val="995750480"/>
      </c:lineChart>
      <c:catAx>
        <c:axId val="995752880"/>
        <c:scaling>
          <c:orientation val="minMax"/>
        </c:scaling>
        <c:delete val="1"/>
        <c:axPos val="b"/>
        <c:numFmt formatCode="General" sourceLinked="1"/>
        <c:majorTickMark val="none"/>
        <c:minorTickMark val="none"/>
        <c:tickLblPos val="nextTo"/>
        <c:crossAx val="995750480"/>
        <c:crosses val="autoZero"/>
        <c:auto val="1"/>
        <c:lblAlgn val="ctr"/>
        <c:lblOffset val="100"/>
        <c:noMultiLvlLbl val="0"/>
      </c:catAx>
      <c:valAx>
        <c:axId val="995750480"/>
        <c:scaling>
          <c:orientation val="minMax"/>
        </c:scaling>
        <c:delete val="1"/>
        <c:axPos val="l"/>
        <c:numFmt formatCode="General" sourceLinked="1"/>
        <c:majorTickMark val="none"/>
        <c:minorTickMark val="none"/>
        <c:tickLblPos val="nextTo"/>
        <c:crossAx val="995752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[logistics.xlsx]PIvort_tables!PivotTable13</c:name>
    <c:fmtId val="4"/>
  </c:pivotSource>
  <c:chart>
    <c:title>
      <c:tx>
        <c:rich>
          <a:bodyPr rot="0" spcFirstLastPara="1" vertOverflow="ellipsis" vert="horz" wrap="square" anchor="ctr" anchorCtr="1"/>
          <a:lstStyle/>
          <a:p>
            <a:pPr algn="l">
              <a:defRPr sz="1800" b="0" i="0" u="none" strike="noStrike" kern="1200" spc="0" baseline="0">
                <a:solidFill>
                  <a:schemeClr val="tx1">
                    <a:lumMod val="65000"/>
                    <a:lumOff val="35000"/>
                  </a:schemeClr>
                </a:solidFill>
                <a:latin typeface="+mn-lt"/>
                <a:ea typeface="+mn-ea"/>
                <a:cs typeface="+mn-cs"/>
              </a:defRPr>
            </a:pPr>
            <a:r>
              <a:rPr lang="en-IN" sz="1800">
                <a:solidFill>
                  <a:schemeClr val="bg1"/>
                </a:solidFill>
              </a:rPr>
              <a:t>Months</a:t>
            </a:r>
            <a:r>
              <a:rPr lang="en-IN" sz="1800" baseline="0">
                <a:solidFill>
                  <a:schemeClr val="bg1"/>
                </a:solidFill>
              </a:rPr>
              <a:t> VS Sale and Profit</a:t>
            </a:r>
            <a:endParaRPr lang="en-IN" sz="1800">
              <a:solidFill>
                <a:schemeClr val="bg1"/>
              </a:solidFill>
            </a:endParaRPr>
          </a:p>
        </c:rich>
      </c:tx>
      <c:layout>
        <c:manualLayout>
          <c:xMode val="edge"/>
          <c:yMode val="edge"/>
          <c:x val="1.0512242645615822E-3"/>
          <c:y val="8.0493922602650986E-4"/>
        </c:manualLayout>
      </c:layout>
      <c:overlay val="0"/>
      <c:spPr>
        <a:noFill/>
        <a:ln>
          <a:noFill/>
        </a:ln>
        <a:effectLst/>
      </c:spPr>
      <c:txPr>
        <a:bodyPr rot="0" spcFirstLastPara="1" vertOverflow="ellipsis" vert="horz" wrap="square" anchor="ctr" anchorCtr="1"/>
        <a:lstStyle/>
        <a:p>
          <a:pPr algn="l">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3579695836630419E-2"/>
          <c:y val="0.17171296296296296"/>
          <c:w val="0.8657281951247896"/>
          <c:h val="0.72088764946048411"/>
        </c:manualLayout>
      </c:layout>
      <c:barChart>
        <c:barDir val="col"/>
        <c:grouping val="clustered"/>
        <c:varyColors val="0"/>
        <c:ser>
          <c:idx val="1"/>
          <c:order val="1"/>
          <c:tx>
            <c:strRef>
              <c:f>PIvort_tables!$C$2</c:f>
              <c:strCache>
                <c:ptCount val="1"/>
                <c:pt idx="0">
                  <c:v>Sum of Sales</c:v>
                </c:pt>
              </c:strCache>
            </c:strRef>
          </c:tx>
          <c:spPr>
            <a:solidFill>
              <a:schemeClr val="accent1">
                <a:lumMod val="60000"/>
                <a:lumOff val="40000"/>
              </a:schemeClr>
            </a:solidFill>
            <a:ln>
              <a:noFill/>
            </a:ln>
            <a:effectLst/>
          </c:spPr>
          <c:invertIfNegative val="0"/>
          <c:cat>
            <c:strRef>
              <c:f>PIvort_tables!$A$3:$A$15</c:f>
              <c:strCache>
                <c:ptCount val="12"/>
                <c:pt idx="0">
                  <c:v>Jan</c:v>
                </c:pt>
                <c:pt idx="1">
                  <c:v>Feb</c:v>
                </c:pt>
                <c:pt idx="2">
                  <c:v>Mar</c:v>
                </c:pt>
                <c:pt idx="3">
                  <c:v>Apr</c:v>
                </c:pt>
                <c:pt idx="4">
                  <c:v>Jun</c:v>
                </c:pt>
                <c:pt idx="5">
                  <c:v>Jul</c:v>
                </c:pt>
                <c:pt idx="6">
                  <c:v>Aug</c:v>
                </c:pt>
                <c:pt idx="7">
                  <c:v>May</c:v>
                </c:pt>
                <c:pt idx="8">
                  <c:v>Sep</c:v>
                </c:pt>
                <c:pt idx="9">
                  <c:v>Oct</c:v>
                </c:pt>
                <c:pt idx="10">
                  <c:v>Nov</c:v>
                </c:pt>
                <c:pt idx="11">
                  <c:v>Dec</c:v>
                </c:pt>
              </c:strCache>
            </c:strRef>
          </c:cat>
          <c:val>
            <c:numRef>
              <c:f>PIvort_tables!$C$3:$C$15</c:f>
              <c:numCache>
                <c:formatCode>General</c:formatCode>
                <c:ptCount val="12"/>
                <c:pt idx="0">
                  <c:v>17501.91599999999</c:v>
                </c:pt>
                <c:pt idx="1">
                  <c:v>7415.9629999999997</c:v>
                </c:pt>
                <c:pt idx="2">
                  <c:v>21539.843000000008</c:v>
                </c:pt>
                <c:pt idx="3">
                  <c:v>22902.87330000001</c:v>
                </c:pt>
                <c:pt idx="4">
                  <c:v>29599.186999999987</c:v>
                </c:pt>
                <c:pt idx="5">
                  <c:v>20560.939000000006</c:v>
                </c:pt>
                <c:pt idx="6">
                  <c:v>19189.718999999994</c:v>
                </c:pt>
                <c:pt idx="7">
                  <c:v>23069.359999999986</c:v>
                </c:pt>
                <c:pt idx="8">
                  <c:v>62573.766600000017</c:v>
                </c:pt>
                <c:pt idx="9">
                  <c:v>23476.820499999991</c:v>
                </c:pt>
                <c:pt idx="10">
                  <c:v>47460.118499999997</c:v>
                </c:pt>
                <c:pt idx="11">
                  <c:v>68270.67750000002</c:v>
                </c:pt>
              </c:numCache>
            </c:numRef>
          </c:val>
          <c:extLst>
            <c:ext xmlns:c16="http://schemas.microsoft.com/office/drawing/2014/chart" uri="{C3380CC4-5D6E-409C-BE32-E72D297353CC}">
              <c16:uniqueId val="{00000000-FE50-426A-9C46-BD063DCA6F8E}"/>
            </c:ext>
          </c:extLst>
        </c:ser>
        <c:dLbls>
          <c:showLegendKey val="0"/>
          <c:showVal val="0"/>
          <c:showCatName val="0"/>
          <c:showSerName val="0"/>
          <c:showPercent val="0"/>
          <c:showBubbleSize val="0"/>
        </c:dLbls>
        <c:gapWidth val="219"/>
        <c:axId val="841605888"/>
        <c:axId val="841600608"/>
      </c:barChart>
      <c:lineChart>
        <c:grouping val="standard"/>
        <c:varyColors val="0"/>
        <c:ser>
          <c:idx val="0"/>
          <c:order val="0"/>
          <c:tx>
            <c:strRef>
              <c:f>PIvort_tables!$B$2</c:f>
              <c:strCache>
                <c:ptCount val="1"/>
                <c:pt idx="0">
                  <c:v>Sum of Profit</c:v>
                </c:pt>
              </c:strCache>
            </c:strRef>
          </c:tx>
          <c:spPr>
            <a:ln w="28575" cap="rnd">
              <a:solidFill>
                <a:schemeClr val="accent2"/>
              </a:solidFill>
              <a:round/>
            </a:ln>
            <a:effectLst/>
          </c:spPr>
          <c:marker>
            <c:symbol val="none"/>
          </c:marker>
          <c:cat>
            <c:strRef>
              <c:f>PIvort_tables!$A$3:$A$15</c:f>
              <c:strCache>
                <c:ptCount val="12"/>
                <c:pt idx="0">
                  <c:v>Jan</c:v>
                </c:pt>
                <c:pt idx="1">
                  <c:v>Feb</c:v>
                </c:pt>
                <c:pt idx="2">
                  <c:v>Mar</c:v>
                </c:pt>
                <c:pt idx="3">
                  <c:v>Apr</c:v>
                </c:pt>
                <c:pt idx="4">
                  <c:v>Jun</c:v>
                </c:pt>
                <c:pt idx="5">
                  <c:v>Jul</c:v>
                </c:pt>
                <c:pt idx="6">
                  <c:v>Aug</c:v>
                </c:pt>
                <c:pt idx="7">
                  <c:v>May</c:v>
                </c:pt>
                <c:pt idx="8">
                  <c:v>Sep</c:v>
                </c:pt>
                <c:pt idx="9">
                  <c:v>Oct</c:v>
                </c:pt>
                <c:pt idx="10">
                  <c:v>Nov</c:v>
                </c:pt>
                <c:pt idx="11">
                  <c:v>Dec</c:v>
                </c:pt>
              </c:strCache>
            </c:strRef>
          </c:cat>
          <c:val>
            <c:numRef>
              <c:f>PIvort_tables!$B$3:$B$15</c:f>
              <c:numCache>
                <c:formatCode>General</c:formatCode>
                <c:ptCount val="12"/>
                <c:pt idx="0">
                  <c:v>1963.9232999999992</c:v>
                </c:pt>
                <c:pt idx="1">
                  <c:v>1608.1686000000004</c:v>
                </c:pt>
                <c:pt idx="2">
                  <c:v>4717.1776000000118</c:v>
                </c:pt>
                <c:pt idx="3">
                  <c:v>2227.1272999999974</c:v>
                </c:pt>
                <c:pt idx="4">
                  <c:v>4028.5442999999991</c:v>
                </c:pt>
                <c:pt idx="5">
                  <c:v>2290.9607999999994</c:v>
                </c:pt>
                <c:pt idx="6">
                  <c:v>1525.0230999999987</c:v>
                </c:pt>
                <c:pt idx="7">
                  <c:v>4631.9936000000007</c:v>
                </c:pt>
                <c:pt idx="8">
                  <c:v>5519.129899999999</c:v>
                </c:pt>
                <c:pt idx="9">
                  <c:v>1781.2308999999984</c:v>
                </c:pt>
                <c:pt idx="10">
                  <c:v>2624.1261999999992</c:v>
                </c:pt>
                <c:pt idx="11">
                  <c:v>13073.733999999984</c:v>
                </c:pt>
              </c:numCache>
            </c:numRef>
          </c:val>
          <c:smooth val="0"/>
          <c:extLst>
            <c:ext xmlns:c16="http://schemas.microsoft.com/office/drawing/2014/chart" uri="{C3380CC4-5D6E-409C-BE32-E72D297353CC}">
              <c16:uniqueId val="{00000001-FE50-426A-9C46-BD063DCA6F8E}"/>
            </c:ext>
          </c:extLst>
        </c:ser>
        <c:dLbls>
          <c:showLegendKey val="0"/>
          <c:showVal val="0"/>
          <c:showCatName val="0"/>
          <c:showSerName val="0"/>
          <c:showPercent val="0"/>
          <c:showBubbleSize val="0"/>
        </c:dLbls>
        <c:marker val="1"/>
        <c:smooth val="0"/>
        <c:axId val="841616928"/>
        <c:axId val="841608288"/>
      </c:lineChart>
      <c:catAx>
        <c:axId val="841605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41600608"/>
        <c:crosses val="autoZero"/>
        <c:auto val="1"/>
        <c:lblAlgn val="ctr"/>
        <c:lblOffset val="100"/>
        <c:noMultiLvlLbl val="0"/>
      </c:catAx>
      <c:valAx>
        <c:axId val="841600608"/>
        <c:scaling>
          <c:orientation val="minMax"/>
        </c:scaling>
        <c:delete val="0"/>
        <c:axPos val="l"/>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41605888"/>
        <c:crosses val="autoZero"/>
        <c:crossBetween val="between"/>
      </c:valAx>
      <c:valAx>
        <c:axId val="841608288"/>
        <c:scaling>
          <c:orientation val="minMax"/>
        </c:scaling>
        <c:delete val="0"/>
        <c:axPos val="r"/>
        <c:numFmt formatCode="0,&quot;K&quot;" sourceLinked="0"/>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841616928"/>
        <c:crosses val="max"/>
        <c:crossBetween val="between"/>
      </c:valAx>
      <c:catAx>
        <c:axId val="841616928"/>
        <c:scaling>
          <c:orientation val="minMax"/>
        </c:scaling>
        <c:delete val="1"/>
        <c:axPos val="b"/>
        <c:numFmt formatCode="General" sourceLinked="1"/>
        <c:majorTickMark val="out"/>
        <c:minorTickMark val="none"/>
        <c:tickLblPos val="nextTo"/>
        <c:crossAx val="841608288"/>
        <c:crosses val="autoZero"/>
        <c:auto val="1"/>
        <c:lblAlgn val="ctr"/>
        <c:lblOffset val="100"/>
        <c:noMultiLvlLbl val="0"/>
      </c:catAx>
      <c:spPr>
        <a:noFill/>
        <a:ln>
          <a:noFill/>
        </a:ln>
        <a:effectLst/>
      </c:spPr>
    </c:plotArea>
    <c:legend>
      <c:legendPos val="r"/>
      <c:layout>
        <c:manualLayout>
          <c:xMode val="edge"/>
          <c:yMode val="edge"/>
          <c:x val="0.33617957130358705"/>
          <c:y val="7.8630796150478571E-4"/>
          <c:w val="0.63604265091863521"/>
          <c:h val="8.217701953922425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[logistics.xlsx]KPI!PivotTable15</c:name>
    <c:fmtId val="7"/>
  </c:pivotSource>
  <c:chart>
    <c:autoTitleDeleted val="1"/>
    <c:pivotFmts>
      <c:pivotFmt>
        <c:idx val="0"/>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KPI!$Q$13</c:f>
              <c:strCache>
                <c:ptCount val="1"/>
                <c:pt idx="0">
                  <c:v>Total</c:v>
                </c:pt>
              </c:strCache>
            </c:strRef>
          </c:tx>
          <c:spPr>
            <a:ln w="28575" cap="rnd">
              <a:solidFill>
                <a:schemeClr val="accent2"/>
              </a:solidFill>
              <a:round/>
            </a:ln>
            <a:effectLst/>
          </c:spPr>
          <c:marker>
            <c:symbol val="none"/>
          </c:marker>
          <c:cat>
            <c:strRef>
              <c:f>KPI!$P$14:$P$25</c:f>
              <c:strCache>
                <c:ptCount val="12"/>
                <c:pt idx="0">
                  <c:v>Jan</c:v>
                </c:pt>
                <c:pt idx="1">
                  <c:v>Feb</c:v>
                </c:pt>
                <c:pt idx="2">
                  <c:v>Mar</c:v>
                </c:pt>
                <c:pt idx="3">
                  <c:v>Apr</c:v>
                </c:pt>
                <c:pt idx="4">
                  <c:v>Jun</c:v>
                </c:pt>
                <c:pt idx="5">
                  <c:v>Jul</c:v>
                </c:pt>
                <c:pt idx="6">
                  <c:v>Aug</c:v>
                </c:pt>
                <c:pt idx="7">
                  <c:v>May</c:v>
                </c:pt>
                <c:pt idx="8">
                  <c:v>Sep</c:v>
                </c:pt>
                <c:pt idx="9">
                  <c:v>Oct</c:v>
                </c:pt>
                <c:pt idx="10">
                  <c:v>Nov</c:v>
                </c:pt>
                <c:pt idx="11">
                  <c:v>Dec</c:v>
                </c:pt>
              </c:strCache>
            </c:strRef>
          </c:cat>
          <c:val>
            <c:numRef>
              <c:f>KPI!$Q$14:$Q$25</c:f>
              <c:numCache>
                <c:formatCode>General</c:formatCode>
                <c:ptCount val="12"/>
                <c:pt idx="0">
                  <c:v>75</c:v>
                </c:pt>
                <c:pt idx="1">
                  <c:v>42</c:v>
                </c:pt>
                <c:pt idx="2">
                  <c:v>76</c:v>
                </c:pt>
                <c:pt idx="3">
                  <c:v>136</c:v>
                </c:pt>
                <c:pt idx="4">
                  <c:v>152</c:v>
                </c:pt>
                <c:pt idx="5">
                  <c:v>101</c:v>
                </c:pt>
                <c:pt idx="6">
                  <c:v>99</c:v>
                </c:pt>
                <c:pt idx="7">
                  <c:v>89</c:v>
                </c:pt>
                <c:pt idx="8">
                  <c:v>198</c:v>
                </c:pt>
                <c:pt idx="9">
                  <c:v>123</c:v>
                </c:pt>
                <c:pt idx="10">
                  <c:v>200</c:v>
                </c:pt>
                <c:pt idx="11">
                  <c:v>237</c:v>
                </c:pt>
              </c:numCache>
            </c:numRef>
          </c:val>
          <c:smooth val="0"/>
          <c:extLst>
            <c:ext xmlns:c16="http://schemas.microsoft.com/office/drawing/2014/chart" uri="{C3380CC4-5D6E-409C-BE32-E72D297353CC}">
              <c16:uniqueId val="{00000000-111E-4B92-854D-D939CB47FF72}"/>
            </c:ext>
          </c:extLst>
        </c:ser>
        <c:dLbls>
          <c:showLegendKey val="0"/>
          <c:showVal val="0"/>
          <c:showCatName val="0"/>
          <c:showSerName val="0"/>
          <c:showPercent val="0"/>
          <c:showBubbleSize val="0"/>
        </c:dLbls>
        <c:smooth val="0"/>
        <c:axId val="845485104"/>
        <c:axId val="845485584"/>
      </c:lineChart>
      <c:catAx>
        <c:axId val="845485104"/>
        <c:scaling>
          <c:orientation val="minMax"/>
        </c:scaling>
        <c:delete val="1"/>
        <c:axPos val="b"/>
        <c:numFmt formatCode="General" sourceLinked="1"/>
        <c:majorTickMark val="none"/>
        <c:minorTickMark val="none"/>
        <c:tickLblPos val="nextTo"/>
        <c:crossAx val="845485584"/>
        <c:crosses val="autoZero"/>
        <c:auto val="1"/>
        <c:lblAlgn val="ctr"/>
        <c:lblOffset val="100"/>
        <c:noMultiLvlLbl val="0"/>
      </c:catAx>
      <c:valAx>
        <c:axId val="845485584"/>
        <c:scaling>
          <c:orientation val="minMax"/>
        </c:scaling>
        <c:delete val="1"/>
        <c:axPos val="l"/>
        <c:numFmt formatCode="General" sourceLinked="1"/>
        <c:majorTickMark val="none"/>
        <c:minorTickMark val="none"/>
        <c:tickLblPos val="nextTo"/>
        <c:crossAx val="845485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Segment  Vs Profit</cx:v>
        </cx:txData>
      </cx:tx>
      <cx:txPr>
        <a:bodyPr spcFirstLastPara="1" vertOverflow="ellipsis" horzOverflow="overflow" wrap="square" lIns="0" tIns="0" rIns="0" bIns="0" anchor="ctr" anchorCtr="1"/>
        <a:lstStyle/>
        <a:p>
          <a:pPr algn="ctr" rtl="0">
            <a:defRPr sz="1800"/>
          </a:pPr>
          <a:r>
            <a:rPr lang="en-US" sz="1800" b="0" i="0" u="none" strike="noStrike" baseline="0">
              <a:solidFill>
                <a:schemeClr val="bg1"/>
              </a:solidFill>
              <a:latin typeface="Calibri" panose="020F0502020204030204"/>
            </a:rPr>
            <a:t>Segment  Vs Profit</a:t>
          </a:r>
        </a:p>
      </cx:txPr>
    </cx:title>
    <cx:plotArea>
      <cx:plotAreaRegion>
        <cx:series layoutId="treemap" uniqueId="{49803364-B437-476F-BC65-0D8459E393C0}">
          <cx:tx>
            <cx:txData>
              <cx:f>_xlchart.v1.1</cx:f>
              <cx:v>Sum of Profit</cx:v>
            </cx:txData>
          </cx:tx>
          <cx:spPr>
            <a:solidFill>
              <a:schemeClr val="accent1">
                <a:lumMod val="60000"/>
                <a:lumOff val="40000"/>
              </a:schemeClr>
            </a:solidFill>
            <a:ln>
              <a:noFill/>
            </a:ln>
          </cx:spPr>
          <cx:dataPt idx="1">
            <cx:spPr>
              <a:solidFill>
                <a:srgbClr val="ED7D31"/>
              </a:solidFill>
            </cx:spPr>
          </cx:dataPt>
          <cx:dataPt idx="2">
            <cx:spPr>
              <a:solidFill>
                <a:srgbClr val="4472C4">
                  <a:lumMod val="40000"/>
                  <a:lumOff val="60000"/>
                </a:srgbClr>
              </a:solidFill>
            </cx:spPr>
          </cx:dataPt>
          <cx:dataLabels>
            <cx:numFmt formatCode="0.00,&quot;K&quot;" sourceLinked="0"/>
            <cx:txPr>
              <a:bodyPr spcFirstLastPara="1" vertOverflow="ellipsis" horzOverflow="overflow" wrap="square" lIns="0" tIns="0" rIns="0" bIns="0" anchor="ctr" anchorCtr="1"/>
              <a:lstStyle/>
              <a:p>
                <a:pPr algn="ctr" rtl="0">
                  <a:defRPr sz="1600"/>
                </a:pPr>
                <a:endParaRPr lang="en-US" sz="1600" b="0" i="0" u="none" strike="noStrike" baseline="0">
                  <a:solidFill>
                    <a:sysClr val="window" lastClr="FFFFFF"/>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_xlchart.v5.4</cx:f>
        <cx:nf>_xlchart.v5.3</cx:nf>
      </cx:strDim>
      <cx:numDim type="colorVal">
        <cx:f>_xlchart.v5.6</cx:f>
        <cx:nf>_xlchart.v5.5</cx:nf>
      </cx:numDim>
    </cx:data>
  </cx:chartData>
  <cx:chart>
    <cx:title pos="t" align="ctr" overlay="0">
      <cx:tx>
        <cx:txData>
          <cx:v>Sales by States</cx:v>
        </cx:txData>
      </cx:tx>
      <cx:txPr>
        <a:bodyPr spcFirstLastPara="1" vertOverflow="ellipsis" horzOverflow="overflow" wrap="square" lIns="0" tIns="0" rIns="0" bIns="0" anchor="ctr" anchorCtr="1"/>
        <a:lstStyle/>
        <a:p>
          <a:pPr algn="ctr" rtl="0">
            <a:defRPr>
              <a:solidFill>
                <a:schemeClr val="bg1"/>
              </a:solidFill>
            </a:defRPr>
          </a:pPr>
          <a:r>
            <a:rPr lang="en-US" sz="1400" b="0" i="0" u="none" strike="noStrike" baseline="0">
              <a:solidFill>
                <a:schemeClr val="bg1"/>
              </a:solidFill>
              <a:latin typeface="Calibri" panose="020F0502020204030204"/>
            </a:rPr>
            <a:t>Sales by States</a:t>
          </a:r>
        </a:p>
      </cx:txPr>
    </cx:title>
    <cx:plotArea>
      <cx:plotAreaRegion>
        <cx:plotSurface>
          <cx:spPr>
            <a:noFill/>
            <a:ln>
              <a:noFill/>
            </a:ln>
          </cx:spPr>
        </cx:plotSurface>
        <cx:series layoutId="regionMap" uniqueId="{48E74E28-A763-44F4-AD38-2F9E0F0CE393}">
          <cx:tx>
            <cx:txData>
              <cx:f>_xlchart.v5.5</cx:f>
              <cx:v>Sum of Sales</cx:v>
            </cx:txData>
          </cx:tx>
          <cx:dataId val="0"/>
          <cx:layoutPr>
            <cx:geography cultureLanguage="en-US" cultureRegion="IN" attribution="Powered by Bing">
              <cx:geoCache provider="{E9337A44-BEBE-4D9F-B70C-5C5E7DAFC167}">
                <cx:binary>7Hxrb9u4tvZfKfr5VUYkRZHc2LOBkWQ7zsVJk97SL4InSSXqQkoidf31Z7lJ2kTjTrMxOTgI8BrF
DByZ0hIfrtuzFvnv6+Ff18XttnkzlIUy/7oefn+bWlv967ffzHV6W27NQSmvG230V3twrcvf9Nev
8vr2t5tm20uV/IZd5P12nW4bezu8/c+/4W7JrT7R11srtXrX3jbjxa1pC2v+5treS2+2N6VUkTS2
kdcW/f7209ak8ESr1ds3t8pKO74fq9vf3z753ds3v83v9pcnvylAONvewFiPHXgIEco4E98+7O2b
Qqvk/rKDsHtAqe9x10Pu7oMenr3ZljD+eTJ9k2h7c9PcGgOv9e3/T8c+eQe49MfbN9e6VXY3ewlM
5O9vPyhpb2/eXNqtvTVv30ijw7sfhHr3Ih8uv735b0/n/z//nv0B5mL2l0cQzSfuV5f+gtAfxfbP
bbl9mKJ/Dg/BB8z3Pey74tvsu+QpPNw/4J5LCHbxHXzi4dl38DxDoP3YfB84A+aPk1cJzEUKi+TN
2hRbdfMwQ/8cHQ8d+JhjQfn95POn6DB0QBHnru/Rux8AeneKe4fOc6XaD9HT0TOcLtavEqc/Gjlp
9ZIK5B1gQTDmyLuDYG7fEGC4w8en/j779gyB9qPzfeAMmD++vFJg8q0yWzC8L+V5iHcAasNdgu6V
Y6Y8Ah94RCBKKb8zffTh2femrfm1RD+D5mHkHJuLV4lNuC3kV90o+ZJ6ww4w9XxfoHvHg56aNoTE
gY8YZshDd4r1FJ3nybQfn8djZwiFf7xKhC51a9M34bbRhXxR60YOhEuEh9FdcPaX8MAFHfNcjgCu
bx//KUrPl2s/UvPxM7Quw1eJVnRbbPttc/swV/88UCDiwHU58zG5t3UQpj2Oshk98HzuewTdRxIz
W/ccifYj9GPkDJto8SqxCXWhm+2NfkFs+AG4IUpdD9/5mbmlc+kB9Rgn/ix6e44o+0H5MXIGSnj2
SkFR6vbayuvWvhwuEFxTRhElhO7FhUFqRDgEdnimLKF+ljQ/g+bR4Dk6718lOh/sNn05WMCUEUwY
xGT3pmxfQM04xtifOZtfybEfkLtRMyQ+vE4kHricN/rrG7ABbfnni4ZsYMhcMFSIeDPvwg5c5GPh
k3vvAtcfp6H/rVj7gdp/lxlw0euMCJbgdOTNC4bXmB9QQSnCZBYJcMh6OCMe5uTO6s2czjMk2Q/P
94EzRJavk9A5y4ttql+UagM3z4nn+ffuZsd0Po7RBDug7g4Vds+Uzqi250i0H5ofI2fYnB2/Soez
ue3fHG7LCtjqlwyiPXLgc+oj8RAQgGo8BmjHtjGIscUDV4qfmrlni7UfpdnwGVSbw1cJ1am8TmWy
fcmCAtA6zGMC/NBdyjmjdTiFsM0VoEP7U9LnSLQfoB8jZ9icvk4udHWrm+RFAwR8AIUczDm7LxbM
QjdODjzPIwwIg72+5xkC7Ufm+8AZMKvXyeasC2BxtDQP5uWf8wOee4CwhzzIQvcrjThAHvcJ5T/4
g8cR3HMk2g/Nj5EzbNavMy7YWenT20FevyRD4B0Aw0aA6rwrEcxZNuT6BwhCAwFE28OauOOonyfN
fmQej51hszl9lc5mrW7k9kXpT3Gw8yIMPP7952lEANVR4Aeg/ibuY7pZ4vMMgfZj833gDJj15nUC
o/sXzG08fOAyCKOZ5313I4/jNEEgkHZdH7n312c8wfoX0vwEkm+j5ni8TgdzDLa9vc7HB2Pyzx0M
geQFM4KBZZ6pCAUVYcyFvOdOhWYq8hxR9gPyY+QMlOOrV6kkp1rZF7Ve0HoDnRsUCQi4vn1m+Qxy
ocTmAUfg7widx+7+GaLsx+T7wBkkp+9fJSQnupXmhV2KeyA4FNM4naEhEJTSEPCa/N7ZzDB5liz7
UXk0dIbLyeu0X6fbZnzZThsC3ObOgFEgXR77EuYfMBdBh4e4b+8A1J5oyjMk2Q/Kj3eYYXIavUpd
OZVQ2DDavqSj9w+IJxB0adzni+gpOMI7QAIYM2i/maHyHFl+AsuPoXNcXmfsdbo1ZnudtubW2pfM
KPEBdGdALg9ky7fPDBsgy3yXgv/hQAI81ZhnyvMTfJ6+zhyjV2rPpDG7f1UlHybrBUIyqF9iaAr4
ntLPTBsH7099DGXp+7r0LEw+fZ5QP4Hp8eA5SJev1MAZo9vmJRHiB8Rn0H523/rsghl77Hx2HWqM
QV/AQ//nHoR+JdHP4bkbOcfmdTYIbHTzv9P/BDUbIggTaAYNA8IMQjju+/eUzQya5wu0H6D5+BlM
m/BVqtDm9s9ma/KXDBGgJgM9ggTqMnduaIaTEAcQbe/46P1Nns+R6CcIfX+XOTavo/Hp+m93P9x5
7Dsn9OSX/+X2D+jmgCCAMpeCgjyxbdCxhqAcih61eTwOE2a7MX4uz350ZsOfvMLr2Oqxue22L9kR
sOurgX02EE/vD9gQ8iEeAGsHXQMPAd1jQH4tz34kHsbNteTjK7Vg/Zuj28bcji8XqO2KM8DtC0ru
m2xnNox5Bz5EcbAP7J6EnjEDOyL/1zL9DJ0fY+cIHb1ahK50k78gPvgA8n/s7XZBffsAB/DYlEFz
LYTRYOEetoDMYwHA51cS/Rydu5FzbK5eJTZnqXzBshnojQfbN4AiYHtxgVYn5kIzB8cPivOwJu6K
Z7+SZj8md6NmeJy9zu6Ms+Y2edHNnrBdAGJiKCTfk/2zlPNusyfsFiDAFjx2Lr8W5Cdg3L/AHI6L
V6ke57dKmbHoti+60wbUhAsfWMwd7bz7zM0XO+CEcwFFmjv/AhWcx9g8V6r9CD0dPcPp/HXSNe8B
J9hofHv7MFEvQNZQ2GcLWYoLuzm/fWYxAFSaiUdgx9RPes+eJdJ+hB4NncHz/nUynu9vhxfdR4hg
7wzhHpitO2jAdj12/5BiEggNQH/uu55m+vNLcX4Gy7e3mEPy+VVato8SOs1e1KrtCs5Ql3F328++
feZWjR/4AAn3HnbdzDZxPEei/cD8GDnD5uPrtGafpLnWysiX7dH0iYCEBo4VuPs8VRmgnqFXADJN
sb8J/Vki7Ufn0dAZPJ/W/zeq8/PjIL6fmxFt7Xbx7cCNRydC/P3Vb28PB4HMht577r0O6c6pr29+
f0tgU637iMnZ3eR+5F1ofLl3P+mjobdbY39/6zDYZgC3giMkfBdBMQGUrL/9dgV6PYFuoC70FrBd
mQGuqB1JCw+HjhAX9l1xTAicPAEng7x9Y3bPg0vQ2QMngcC2LEimKIZm+e8HnpzrYoRY9fuk3H9/
o9ryXEtlze9vqQCnWd39bicqhcSAQg3KY3BPn+x4D7h+vb2AM07g5+j/tRLnqsmkPhw6hvqFSHPS
h0pJsUpVXS19hb02VEnG3wlJpi7AYMM2vT/oqCtSzqOGtOh9FkvyyTfpeK59rC4748dfhIeG82oi
fXXI+okeVg0p40DAHB1Lp9MRy5Uewn7I/TKyzpCZIAWSmZzwwkk3OdJOHhQeJUftVBf1ohYymYJm
HHsU5q2fDtHUZeqrKVtZBUyM3jJ3jHeWomw4z9PYCx09dM7CrR1y1MSjKgOAQGWRQ1KcrrvBVEGn
R/8UO01chRbHZN2WhBz1EydrMUhXLYai7q7cEoSK6jK2t/AU1AWNpwQK41YZEvCqlincuBgXYqRk
PcTKb8LctzpfSKenhxJsM1uQyS2/SgD8kMZ0OPcV7ZMFmmR8M/m0roMc9eZTNTkM7guSffIqaj6p
3s0vRO4O5/Eg07O+jdX7ynB9Zk3TjcdDPSQ08lrspkGcMm6CoixQHLqo1m4wpRV/N+QgV+1XMJEZ
iuMycImMh8DLBvZuklP1BSWcn8eF7nUwTI2LohjaZFQkil4vGS9NQCe2HqqyOstRLc4p7DVITzJP
0EMD87fsdC1OCl/WqylN+5O0FXg5pF1ZhpIqfYlQzd85HqyWLE/LUIycHpYoKcMybtD7WOfeWo6A
jlNIbz20TJ/lTd05l5NXjgufZejIM30f1kXeepGkmJrDySktvDMiS6Jk/Wc/lfVV02r8qXJHj4Ri
qqkf0oSaG+SUfAGqZv2A96N4N1RJGoyjJy5xI5N3A5mGZCGGxhEh7cgXHA/GBLDyKI5s6vRbPuU8
zA0SJ1VFWLJsRzc58oZMycOY1XZat+2Ix5WMW+cEx07Xhz1m5YK4A1dpYIjI7DqlOe2DpK/aC4YE
zU9SMojzijuIBKjx/Q8Kjd5pahy3T0JSeI4b8CzTEw191ExklQyjK+LAybK+GgMHJqI5HKnU/Kru
dBc4VvR1mFY+iQEfp+8CT5C27hdQ7uTLpEETbg9j3Tj2yPpV666Luh7lJ1wZYY/gxAfaBAqWz2cW
J87l2DcmxHl8ysqyO5adNZ/SutzEgiQnsIdOiuuMOlmHA0xK7TlHSekyFTFcuB8oceVSTmMauJOd
FnEz5kvXh6+WuMW6npL+o7RYRo5I9anJ0nphKnuRtSiNZFFhP2AZRjzIYQ199P048Q9BvZ33KiHx
SjfN1AQtJWUVQuNvFckM15GfD8nSsdgkN1SBDIejK4c26FrcRqMdhmOHu9laty6NRqEu9MRPbGbi
ddYhEwquh6NeZu2CDbJYeDZNg1oPq97xnBs6gaUp4ias42k1cJStRolRMFaWbcw4XNrJJBFL+hW3
Gf2ImmYMsrZtg2ls9VnP3QsEUXDQNRPAZkQaJV6dBF0RV2Aq/GQZKxOajKpjV1XmNhvZxp1wfFU3
eX849HVxqfyOn2WdNuGYe1PgFaY7R21MlrV2iqCX6bjy/Gkjaz6uCs+1YZqaYjmiHAWDA6NQPuah
bBpdRTmfrnTMaDgW7GyqmlPb53FY4bQLc6KbVR2rZpn5jnvaNHF/5puCB3De058CrO1KScQXMh7j
JfirLFQxNaFGuD6ctJZh0XXOUVZKdDwWYxe0LPmiJTZRglIZ5mxUERatDgqrm099VveHbpnYD1nb
WFgYvbNKmuFr2/jFakyzcWGbHr3vEI6/kJw6ZTDEqbf2M6/MAodjd936us8PSenRY1XLailE48ig
SrRcVW3uHfHYKcLBcdi7tkrFSk7gmrLSyJWlXgmrwp/YZjS1UkGXTzJb8FraC2Hq+KOoKagsLeMF
+N50Mwle/6l0rvNgGmT+uWJFuURt1wSxxHxZGitWeuqqq6qP3U+iSZyF7VoV6l5NG8WxPh7rvjks
ScnfEbhwavzBOTM8+ciSunRDJOp2mZjJ3zQ4RkPQDjZHR3TIkhORl1wEiaJ1WFjZsjDHRMug9uUU
eX05BtR6OuygQX5D4jgNpjIdmsCplFwxHfMVq1h+5DRJETVV0ga10zofbeWaT7DiVB3Jtq+OXdJc
+HGm3w2TdTcky1XELcx0W8Ay8PqlO2ATDij1DjFu4qAznrNuYpbdEuOVt23ZlJGfknIKOxv3FPyg
Px4p2KdHwmysaeRTiT7otO0uUpHzm4G3yaISNT+pY/zFEe1XCSHHZx/7Q+CMyg2NRz8ojzqnoFN5
iEneBR0COzeNdfwhabzVQLIvsd9ec1zT1aQ9G0zx1IVEjp/HbhSRLTSOGGu2dVnkQUfcdZ4O+aJB
uLpNYtYFeeboCPZ4ZocdbpUO8TR6i8mP0Xlh/GaRmz5/p5C/gdPe1Ek5Ne2itNgdA5x00oZ92vTV
wqBy2iSjjRdVaW7aLH0/6mh3UFvoyImgoCddcchQNkU0dnEdiJ1xzWm9C2ZqHlqvMcEAXm6Rqlhu
cZ6/d7CvI9LX7pcUM3moJWe3DWou2g59jcs64I2sQ+GwK1UgN6qplashd9mRGOPppHJbL2CkvtLJ
VC0n0R71Ko/BdlbVolN1HvGkI4fZMJZr0lVrOro4yHz0QfZjflLAmg+U9NESNUascGbTsHKzVdMV
1ZG2w6U3pWaJplQFRUfDNs2mGwvxZ2hJqy9jPnShNBPMdVySMSpG1S2or20wKlMuh1aXQePw6zjB
n1GdxFduTckZEawIS07f1cjCuqLXJS7RWk6tWVSprI4r1enjtsa3rOxDiAtuDM/rNGpBpBAp0x/y
Ks4C41XeQtZpFnTcT1cQsbAL5IxJlBZ9tnQhejzDisXnTayPGgBdF81Kpu4mHY0XUlbBEkU8icZ0
wFGDMrQhVfZhyCv/Ih7SdlX1krYBw0pftGmrw8w4Aet8eLtEBx649BOnNn5k/OmjzeRqF2zWSJ1p
ZpPQ68UxrvRXKpPDGpdFkDruWdybs6mQQZFaEzaGBVlVfmkKoYLJDO97055XyJ5ZR51CtCZDuPEI
eh8P4Ti2OcSAbRKOGag55UXaRZRIGgcD8+iJyjg/8ctahanfBHhk1AROXk7nuFE5bGSFYwnvU60n
ucK1rkYIe0CabynT96//ea9L+PdtzI8/7o5X/PENdvzdncv4t7+C3We7rMnMf7ST5vu94On30u2S
rSdf/pL5/SS3uzvm8ScXn5f4YcjEgCj5foLjXxK/8z0U9C6Xuh/4kPZBRVLAzhfmw6mOfHdGxo+8
D45zRAKOA8Jg7nYlTcjJ7hM/2LcBf/KB4MQENtl+67V9SPyAEICEz2dAUhMBmwj/q8QPTi+cJX6w
QxTKdQy52GNQ2IbbPUn8ipKYqYTA+ZAylY9Ri7REES16soFoWIuFwBkiYVnKplz21q9FgE3TrD2u
kbuc6qbPwrRwIYCujS1olArqO4HJkzZqxHUFTuKs9/3xuBzBjHmyHRB4LU5RUDrGLDIIfaPJL3AV
OMQgZ8EmCLICnMYIL5osnVZwKqb+2JixORqzOt0gOIJxwZxp+hBjh0gIjVi6aIRbZQvYol5fJnkz
qEO3Bo8TocFl2ykjvgohjwSroaEY0wduJfKobIc4alN1KNkkbx2Ekut+cuTpAGM+01FnbSQc4Z2k
ZQGGBzHjgmUgwhQQhSZ4oSGrOxc8KY47iPHPpE7tadcbZ4XibApjN/aKQNtuWPA+zpcZS7IupDAp
4TD0beA0/i5PK8UQiCp2ITKk5ANvYJqRw3J4BE7dI+Un7UIxf+eH62SBBcy8Jz0Eqakoz61D/KX1
p/KdOxX6PGt5c5bGwJsHnZurI8pwFWZ8isO8T9kSCwxBYsPLU8VQ4i5G5vdp0OTVBEEddT8hxuxJ
q73Phib2Ehmj+Io3sSgi7GRJFZQtz1eqacnHocjxMmsJX5VVkg1hN8XxqadzGY3EzcNSq+mU0s5c
MF/zbAGBPD0iTu9+NY6vFl6JLlh3XopCRab36pWXuOde20odGo3JBjmmvUJjlXxoSjKcdRAkh6L0
F47hNqRlDvY4teWKqKE4EkUTn4gqU++oa73T3MOfZO/5Ua7dPBr9dlwqcD+XY0vrhe/Q8rB3y9DV
yIZ5nmUXcVu7Z61jWBQPXr9OfL3KM8IXpQfJZtq6OoonXcpAdDo+zERMl61f5l9F31+jWDhL7Xmx
DlJboAtY5ElghqFemwmVwVQIsoCOuD7KYRNQBGn+Ow2rLURMHGsXzHnJaz9yUvN5KiWFGJM5yxT7
KKAjBylNSsOkTeIAtUgeFV3qfIbOx2RdFWl9QYuqOh3hCMUjSPXrKHPSESId8MiF16Qb0tWwbmDZ
9sHgj3hVjWkctCqVUeZ6cR5WfksXHNHhYuwtDbpEejpZ+ZBoJ+gDj4tBLo1APakCiibPb6OsT5OU
XwDNU/hVODqCt5cYQzp7SQ20NHsBrfMUfUQerIWFSzN57Dcue2d5GqefBm8qbdCirCBLJTQE60AS
jPD8Tm4EH/EnQSrgKIoMNV3YxCRtFh7QPfTzIIjK1r3GaRUUesrgbTJ38tSq0U7TXXZSev2lzWVL
qyBJnIxscuJ22VWe22ZSQAjlik1BSg0Ox8oXU9QZPIBla2WSXJVIJkWYpUgCPo4uYXn2enQXwzgh
4AaQHOD1gStgSVRkivNFXRKbJ4ej5d5Vq1Vvr1kuUO5fwRyJtguK1uojaRWhQ6Di3JIBErTSOUxE
IiWsELe18XsFXNUYujXBfogtxP2gWGhY/H9P/fOjlX9QtMCNQ/H854768RmG81H3Xhoh2B8BhSsg
YSH63G3t/u6lYTP4gQfUKJwc63I4g9EDB/7DS7uIQREfupKFAHbiCT0Lp2VxOAIIypRwRJNA/w09
i+AZj9lZaPzzEQbn7MMWAjiQxgOK+DE7ayeiq7pth43qiVh0fQyqoUnGcsiz++4d2LfxKBs6lS9c
N7dXVnvdh9wzQx0YoepPj2ZvD1mMYFvCXBoormLGYLccHGLg76R9xBV7aqxyASneBtcKbZJ8UmBm
mPbTcOisFkHXe+0V6ypQ+abktg7rrMmTIJ4M80JgQtWNsNY9g3ukbYSLAn2YqMPRavRpfItG0Izl
30uMd0HMI3Z7N3+eDyGYgEoKc4EumEksWQrYjnZDBpokkT9MxYfOgw0zS8tGDaZwHFAWSRbzYGL+
KIMxd8mq7JoRRU2n7U0KxCAKpVPRyMBh411gy9TtAtbQPFkkOkvP81YclUD2mAhacMRHk9bHedHT
YSHB9Z3KBhjR1d+/1V9hYB5xGQDhw9oAX/L0pdjoJL1TFWajbCw+6gSOZwu8fGc1K9UO5/3QiMsq
RgXUSb8rzx74d2vt8VwyiAYQnIskMKxF+M9OrEfoU3dIvMokCriOCW1QnrYbZZpQ8jiFRsa/exKo
z1+eJFwMO5g5HDXDdqHz4ydVyhshwEz1hleut6173RSr2ILrCPIqBU6/LaaQuCOHVI3QvvzVoplF
xi68JZzlTaGbDQ5fBeswezxsN5Bpokq5YXVOt2XW0m0Oh1MVKzqVZuE3WgejC9Cv+qLucVDnmt3a
Qph1D6nhyeCTxg1Jn+k8zJgqP5CmwiRK+TjeVk5XRa4zlSykQnvNIZQHpzb4+9lDfwUKjrkEswEd
RhDbMw9s2uPpc8HbK0pj5xSow3IrG2uSADm5VV5AxlElR30q8z8TLqqTYarTpa+9QYYYdeyrZdOk
wzFNWOjprLuVDWE3Ha1SBp2QfwexR/8C8q5Zg7BdFxQ0BVIGOddjKf2GS7dJLTnNvLqKBY+sgLB/
sAMRS+DV2rAZavddV46Qm6dpysIGqZXBTQXMZ4XDvKjLi6qg5RCwok+AaCz1ejTWBhWtqw++yXkU
1yoOW51lMpCWQDwRZ0Zt+soxZ7UzkUWSIAEs4xSrMsRdWh5S3xYXOEvOk1GBPy9aVm9sXL+3uHRI
5HcYJlKOGGyD105T4PY8OylSyq9iIGaOUp+jkykZOhH2buqVcPzcKNcOb8Yy6Ec+RainTjRlw3Vl
anvZug5Lg760bBmbul17Mcbv6xT1+SpmDpJQxcnjP6E83HSBVLXzpS1ZGVWVwetcq2oNNZniRnaV
D3pPyvxSinhgQVd7CVS8mjYcYR5WCDpqzuq+HBZe39RLhAbULQoK2UDY9QmvgVRM40VpSBO1lYBU
wkncCCFtD8HVYKgEuhmUUCwrPg+lmx7jRlSXlFi6akXm4KXxy2nLfd0sjDtk07LLOVDzkExtsSn6
ryapKhpO2EIWpRLcJcvBZhqUo+8XY9K1fNnoOI0KS8pDBT8NwJw3Gia67IA0MVnmhCzuWcA0HYAO
t0UcEqBNylXj54vEg6rMux4KuXAsXuMWQQYryS6J7YUB9pANJ34+TUX8ru1rW5bBKIGzam4gRMV4
ujK9M7AyDUQDplxf47HMLIFag23byt3Y3Jb5cCRkPa06AZHcumwkVBozXOhLlzlknY2EtGELGMTB
WLuQ0k1pCfVQFcfgD22R95B+5H3ihk1hUXyW1q7P9GE+sj6NxqEQ9sQ3lsCK6mONTB+24AuXvpNm
8VkHquMnYc0rDguO5MCvqUI2IoCKpCfixdBJP3RiOJeDBmPsKi/UJoa6WyraPl72BRDXCxNDVLCk
KgHGlk8ULKbCOZRyy7SBUkJnxsScG+mU5UInkn912o5JN3I1tivp8ZZvqBMn8ZEizDIK2eJg6mk8
NFBEbtIFVNOg2hWbbqqXojFKLsfCL8dD1xio1FA8FjJkAx2LFbCZ0gkBVvzJqcoJRVDwzoFJzkvX
OSsy1zEw5Up9yiArBtKyEbZY5FC2u5haS8gSKFyMjtM+NUxBDohTu4qbrlKX4IzJUZZMOF+2FUiw
0LZIJkgyhkmEPBur/rTkkAYtHFCVJooRao8aQmkRJTEBjoKpDuCUDHLzQAFXMN0WObAuEQcByoiM
ZVqvkSu9w0SyHGL3PK9JJLWMo6mNcxo4fVOJ8yzuMw8o6TqbgrLKJufYjQtviao4oSCuYNUCjemk
16lEUPPNhZf2we53ARJSKFg+CanDoZfOFNhBOl8aNerRCSToEd6gSclJBrzzHPJ+LHrcbvxKAAGt
RG1PaavAJSWG5TBAQO2aLGOZInU1oUKlR/VYFsPS9HSSx8gm9r2XYbqlQwxFeI5g8S5bNTCyAPJR
gvCQrpVRQerchEBdLCSS9VXR9xBZZMBhXBrq939WTUoOO9Yn8YLnFKhlxWO4Dy10NixV06HNNFTE
e2csRe+RdeAXvQ8pfGjRyIZFh8tMHjYDxv1ascTgM+kw8VG59W5xZlltVqwwqTkfRs9ySJp6wCbt
FQimDRjdY/Bg4iPhLqzuEqxkE8HxZ4NeWyNifJ41bZ5fYK4EVJO9rG9PLdRXIPhMx+Gc5o4/LHRf
wqO1nqCNYcClnVZuznYvvxO9B/sEclUl2nhUwVu0UB2KgxTKQVMo8g5UpyqSXL5TDQOVb1qIChK4
BjYVW5We1cgbGxWQKnUB7r4Z2tPSSSsTSLethyXQSy5ZjF2Nd0YDlCmENwIDMgi0i5OtKj/GcFDl
EYcslwccasewLsbE3/Zq1zYxNNl4QezgmuMEwtzsWFcqzy45eIuVUS7a1CKprzwX+3WQeqnER5on
oj2OU5100diwuocAdySrCsO0hi6rx+u8+B/2vqw7T1tt+xepC4SYTuGZ7MfjY8eJc8Ky4wSBhBCI
QejXfxdud2u73cnb73ifNF3Jshkk3bp1TYjwxo7Gaw+dt0zi8xw1pTk0BWl+LC5da0jVSb7BOSAJ
thVdwA7oqEk/E69ods2syy6LGcrc0s/8VLWDOaaNqMNNSHtaouwh0TmbOE0f+ppM5VZShWXiSBGk
Z0y1fve9QUFezoGhYm3Ma8XegmXGG7WTm7bYZObu6Pcjjs5ApIYJO20weWi9u/prn07pPVnQpp+7
dABvMBi1mKzx/Xg6q8DF261tfO6Az5cRMBQMy5wTkUY7107TcGmXWN7VkwHfEpsDa+wUHtwcYXCE
5xu311K07aWKLLsgg8faLe8UiPFymTXPk9A0/B6diHnxUoUygtJpwDdxM5ssnaekwy6wdHey7Pzq
i9+6IJkyhw5s+aSHgKT4ZabotzwmojwnhZ6feekRYDmxicRZBYnMrTUEDHQ/dqbagi3BJK3oUAc3
0HS48KqJtJRZpycvumRg7EAcoLsx25lrjNqcqKrMehcDxUqMkVvfBraHXIcm/d4lHWa/YLaMN0ux
eCYvtIm6z3O4QMbDe8w17HTpA+Z6Y25UqnwUWKrTepc0HCCqHR9pMs6JnwkxxZ9Cqrp5MwM9ZJes
kMl06gqT9tjcMaO3GoqhboeDw2IvKqAp7UXcax7cUOvJ6GxFmfFc1pLyUvREz5vGgETL0I2Nw6WU
Be6/T0W5MzwRfDNbzztbOoZ1v0RRDAgYuheEdKEr/R/n8X8Qu6E//7OB/xvn8bvYbfMk3oRX/Efq
hh/8A01JI4QXJn4ELza2UuQc4Z/+0LohaOo3IClwM4Ypiynkbn+hKeFvKY4COHQjxALRhzjO/EF5
gA1hMHXhAI+PkLyq5/4NmIJj6odz5SougwsJbAe4F+jrPpxgU8/gxFx05MiYP90mIWu2jvXhWSOd
2MZ6NBvPTfQUyGjaJy1zWx9E8xnSzaDkEO18v0CrdgwMbXK/G5KDqLwpxJmiVjnKWZ3HkeJbMZSn
UgcHJoYpK1gvc8bUwzyKm5mCw0ZHmKAQUSCOEWD0wrAUm7eS4DiFV2Ydk/RuUB3PtKZx7oKyuWLz
ZO5VkEJXFA9ss4y9fPHImC1J8Klu6x+BHlCIi/F2AdBxqtso3HdzyLAX1WNzqmo3nrc66Y5LzKch
s10j9lPggA1LZS+WOYrPmtI227p2wzkD+L8bzAjGVLQu2pR4nVd9RCjATbYUm8lCD5bFtgsgp/LU
cnBe7209zSAtCbvwwuuTg5T0pIGfZcGQ+peN8I+qsM2mtumYlclA0d+JJeu6pNgNnm5wEkZ9TZTf
Z10p5qyCqqkUQZ9jsJqjG5jYxSGJz5u6xkbQQsc2sljvLC1B+FiFT9vkoYGaC5XxrguhdpgX/gCp
Hv00N2GEXiCeHpXf0oybLt14S9AWV7pfqLeVLcJzwV8R7nvHSRWBu1N9IMS4reY2IdggrQ9AGSHi
xIEFMDWOB6o1LvdC4GwZYUM3ZEOInbkLVHKVlqlHUH07nBx77PTzvgFjdqBxaPdxoyBAqXwWX9tG
DScSDx6Yc/TffMgSZwIAS2UVXsQC2EHtQ36yJcJBuTdMKUjlemTiiixVoMmGNNaWbt/q3vX9ZVvL
inCZiRaRoyGUZ5OJ01xPVjl1HhdqiPrHlhbhqXeguQUECm1FapH1EOfU820xiGavujaJy+sgdtM0
79IC0LXbM6f7VScDmVv0afbQJtyRaYmSckvSWjZpTktwaXTnhUkCIVUmohaF/hKf61t0t8MGp8bc
l57/uU20vZ1t53ACq1VHd7TycQYUpLSbCt8lKnIyGpNuq2UiD1yEldhQ7F1LNkSNvRQ+cqIyNLzQ
ZpWd27QdLU5KcqJzVJIOJzJAQg9FqERzRWr0VHmjF+/aTXM07SSJZwAAHW9V5uOUce4T6x/o7FWf
nOxcn83JuNz12EfKLCC9/SwqmQqQG1HwteOMbrAJltcdX7rrqKsSyH20ziP02PMeN+BdOs+E26bs
wCIo6Q7VovRNZHr1kNoOgrQYPSFOrUsN9hB8cH9G67o4AyBZnCU6JnMWmiEWWTnYcOMTfwCg4KsY
Q+5Ek9U4ZS+Zj/5pyz0zQB8SqxucCMt93LGM+1N4ndZTeV9IbY8aQroQsp/SPf5vQ/y/UAvAztYd
6r9viAd8naaq/mNuWrfCP37kP8RCiAzmtadHXhby5aAp+GsrjLzfEAKIqFmQ1kClV6PfH8QCBf0f
IDMIWZlg5/FdO0B3f+yF/vplAXzlDsIAAJT4l39FLHxA31aEG9sbKHnoAhIYQJIPxALiOqWrwWjf
GaP1mGkgmwsEWLjP3GF1X2hW9re8kv03SMvoPeeCnEBFL3vFyKJzWSVhLo2NVIYT77whkZ8PKdHb
0EIgZzwPvyciJdANSL0rHM6sFtCrQSPdQqS1GxG4s9V+nV5QAoUzT9UMaadY9i1dxGk9jh/SMoaI
yifjd+UIlipnM7smqxQaaw31hpthfkpLvTzFAV+qTcnx2nJeTiv5IHq3i6XXnYcL0c+g1eunoZyX
G7TgPiRh9fK4oHrmqS5FnAeLG75PfelnVEt2hi3Pvy15dIsTbFWh+hv6aQysE5s38+Uf4PTgvfL+
dQiiVRyy2tWQd/cRZm4cYzUpTHTnepyIwgAcraa2j7K0taj8Ae2GGG1/k960saYXaqZ4NB0lbZhX
wpuguoZ6Mo7D9ix143TpipBf0ZG1L34lyGfVhebEF2K3YVXXl2M4+BznykE+oLNO9iXv9W40QXud
JP2nQQYQp+v5AtpWek853QO8eKm7qHv++UOn77kLPDTz4nUCrx4+xkK2osJvSAQNUq0sPAA4rG2K
R38d/bJt/S9g4+wNib3+bKyD/qyp52HLuGoo9CKD25mgdpd2tN6zhtYZ7Hw42+tSMXE+t0F4Vyz4
P5Cs9Du0WP6xJHS+5mPkXwRlh9N/UjyUzNJ9WlXyQah5yiMhvUOlZoVC3pO9mIJos0DrunVegzkd
DN509FzwoqLxYu6pfxjGIjwsSW8GnDuABNlFbG04U/Q+Kd+F1aPEGemcsXb+VvE2gPg1mL9psNtn
8SL7Qz/AOlBwiG/1NO6GarYnLEpxFU/YyKQR1UEEL15TocWICqhENqJ24TFhkMtXRWLHTVXhrNrG
dbr3XE9zWo0JMCxlT1ZhlLJBVfVlA83hxZJI+nkZlP6eACGHxhvK7igDldodrIv9neLGHFKrq6ME
F3f5Co+g+ZougTjg4Wgw4gjZcVcflp7Xae5YSU+kGuy1GXy8UFqVUHsn7jCH69pEl3LbQAHzmaG9
ek5LUV4whqbKK62FdfLPAvsPC+ZDzQqx0eP7KT7y0qB/wlimHxgD6DKLopxicuKD526HdFRQCRn5
sNgZPpR4THMo4DF3+tZ9m2nicjMYvQACWPhLrVt7pSNanHeD133GHqo3EvqlPbZUCA+Y2HTQeXxq
OvwWMfUheq4pUHuJsb9oV8mtNwBehEzGbpempSfr9QJSzAWPuoxkuWS8qHKUq2U3sZCuBbUV532o
B38bDoRuVxQIv9NO9qpHZ337Om113aV5VUXLZd+F/oWv2+JHKxPvS0Ia8zmtfdhAgIdcIYCzrwEw
8oYDP1XVs/LEvoO0v8lHdNU8C8Yx2oM0E/FWJDy5TryuXbY/f/2vXOlb/g/p2th3wKJGsCqFCKx9
v3TnzjdoMPriBOQjIpvBj6GM7ztyV7sUT+DX1MujzpD7eqkmiBetTvWl7RW3+8SrsL0EWINjRmVX
nCdi0k9iiiCgTzsgSbn2++KxZwsexqPSP+uqkfxbXg8PwNbtFd/hwb5M13TRt7VHOWF6H9TWSUZu
2Fq02VedLstdFxWyz3DccLuim1EvaIQSo3hItlGi9JNXeOHRn6PiB9ZegMK8tE+Bjf2LCO6lc071
WOw6mRT3MoZRKOOqhJb+5y//dT/+8PLh0YJQj1IQv/A9vb/3GaBM79gcntoxDFU2G1P8wGwukkNv
evkAN5G7rK2x1zKe1H5oEjwBVSpCp1lN522TVPmc0v5MhnN/1sYduUd7ne7TmQ1V3nejunaJqS5i
iuefodOi2QA068eEbQJDVLFnU8zjmedcAv9A5+zNyGah9vEU97muQ5dZ2qMMjWPxmcKEdSAJSc6B
H9JtAbJyJ01Q7qBkso99pABszVMB9w+UP07FCgAxpfa7XxrUK9owQGFGU3/rAp3uglY8+01/MDxQ
XRYIrc8km4pHFWOpoyewN69LD9Ks8qUvCJ/AuuAvR+iiz53t6UlSs4ybpg6mPKUdf/G0cbva48Uj
Zt70ncE3hQqyvpo6Ls7HCkI25kESmLEGlU9XvZcttBH3nqauzBg0+V/ipv4WtOAbu5LbMzFDON/3
dMoJTu8X3M5mE8bSXtW+w17y84mAJhEj/W4mpAFDzwAhGb5ehHbwAzuNWt2MRkzdiUt/iHOcwrnN
XmuzxClrvxQdz2PweFXGHS93aMX0U0QHd+t81KQtYL0zTroY2ulanneVNHO2NF4l8onUVQNhldoN
oAGwXP3Ye15mT35C+R+e6cym72MVM7LBh3ybeANYDh4MhXbsclIDDkKxt2AeMBXITAaykDsY0iD0
Sl0zHpKS2M3iNAxlrPlk5xaix5ibReaEQlLdReQW1pll3pjRG1+6ENsK5hff9G3XHqzvzJ5h1R5i
Wa0t5zquOM4On40Vh5CIadlYWrltGiyffa3VJmiTIMP98CYzNRZEWkJGBqMR9OBAreJvCO1sIPCY
xDmAG+8AtBskSgS0cu86Cp8StQXDMXoU/AH7QPVgSA3EFUfoIMnaqqk/m4QBvJSii8oDR99i8yZA
NcgM1/yFpLF/gilsbXB62557icVWZZpo00OkhrMmH4ftYHnj4XEFSp7El++9zMw9/r8Y4LXIFk4h
4kwiw9hGOl/dl+VgzgqPYddxfh0886Colrz0Iy2OZBjW9iddbktoVMgWJ2XvuZEt6urQNckGSJHv
5UQ5/6IMZ3G+YCIkcKa17ZGwhbd5CN/SClRXCebT6G5rlRYj1K+1BW4wTgdwrimkjsa5HzQSyVky
OrKFL0yAG4ahosy83s1bNoH5TkxU8TyCcySbe4JZWHXoMjNb9iD4wcNkIZSvGwDD8kccz6eh7cAV
hmhbi2wWscrljJN8DGb2hjbxnGMzSPFm0sXdvi6k/0G9v4J6ceaAYOjPxutvUO8bd/hforng95/6
43C7fvEegjkcayn6gCT1cFT+A+dN6W8JEGDEPLBVBfcO50XWegK1EuTr0CNDRYPbeAP0pgHCVZC+
hjxWnBL+DdCLq7+pkAwf2IM7OoCuffVOQyC1/vubMwb1PS7GkEfHtGzRejc+tnRf9Qe3LODyht6E
T29e0D90pv90QWDaHizN+DwZMq7eX1DgqTXVTXgMQgr5+TRXe0hE4fSVSXcoF+P/qhP+hwfE1x1e
w2gQS/NR1ZbWkTNQh7Fj3PLoqU5xgaCu/XsTTtX+54+2nsf+2m1e3yWGem348G329RMF7x+tB/Ve
jsJnR9HM4VMV19AsDQ6cV0RL/2pwLn2IBRw1fQF18c8v/V7G9PulX7kEnBWhAvM/DOPcoax7pGdH
Q2t2phINMpqEKtk0E9RZ+c8v5r/fVl+vhhkIXgC2ehxC1zXydtJYnPMbOELZcW6hrcpi3UPmN9ce
qtM0xDVUAkGt+TnAVxDaOBpN5gtUy6BHLQBYlCmV4mM+f666f5hUf398xHWi14avNY5iRj+clGuf
F6MsC3ZMZobHTZuu2ntE4D//f9cCNQorCqYwJs4HmWRZw6rLYY8GuTH7VyMj5iUeGnsaa6p/RxTh
40HSwj881voe308oEDkwr4Rr4GXihfT9e64G3ZOoHdlxKvgPQwH8jhBX/WI0/+ndoQhBnIuLoUp9
GEyIwlk8UMmOaPnbY51M0EYmkSa57wS2pJ8P1BoL8bdHCihAOQQ54BWurNfbqQMRhD85uLqPNa2g
bQEE3x79guDYLXujH5NVRQi3JBZplUKCD83bGY6ywdkvbuPvMzjyoAsFsYWlCgDtw20UFB7aAs3v
0YJkOQ+E8knWQVh3Ab0bZmiXQusjBAXAtLgRONjr4g01nLKoIP3h53fzTyMAf1HK0nWkoXx9/06E
TCPbCI3FOxX25HnenM1qbI9M9+n2318qQvoQ+DxsLdBtvr+U1UnfQuAQHKsQrzdNSyxZIi1KPdqn
9ndX3H+dvu9LPco3PqiTQnuLzBxc7m/TV/OhhY9ek3Nw51AzENLrRzS8+tHNib2ZIEJIfjGX/XXc
/lox6yXx4WvAxBGMYRjgFZd+O720cAwSjDg994q+2rNEQb9lemNP8FLbU7Uqv+BixpGMJzW9r0os
qcYO7TEmCpx6UkWwbXfY/l4rCOg0aFIWh24ZeBSBIKvy0Qb+YkRet9g394yNH8bfNaIkBVyzgszv
71kltma2Cdi5kV6z8xx3u7aKyK70jRiz1msWW+ZS1pD/5W2tl2iLFMPotoc2rdkutcQ9QqiEgSwg
LXhxQTO8WCpWbJQ7rCvaEVRer6+BqoWQAkElV6ZQCvPE4nDf9Qevxo/1EKsBfsPPbUxNg7OZ1t3j
MMXtMSkZYkFqvEAIvuvlpqwk6beQWqcPg+MEzra06PyDb6DyBusKK/CmSXkkctlXRZCVYxVEe6k6
XCPBm35NPgGh6XkZmxi4XYSS+FeGt5ghmvn6cYFXFJa2wqXR+ayD9miGsoGOAZJWfi5gE30Rtewe
Y62oPodTZTkBLgYeSgcC5YgWZfXVX1IMWewgnxPgrebioUOD/6gGET0JhLhA6rIKvBY/NS/G1+sO
PU1QLy+CftOuoIepi7tTH8FGFc5xl8dVCQ4T9RcU9pyG2GH8xffvSdBhkVrYTGEcInlgGd5oURUP
C8M5DXIv8wIMNNmsurz7AfK7EoqXIj4ZU7oHOiF6Q6cM49REc/rg2968CByjKc5WQ7p1psCxLwFo
9jDCkRplpFiQtlIo/JamhgDFDXhvbPQgj3rd5RR26h30KTLAGZX39QEw7iCzJY4xsxmP2JI1anHx
OV8bE1LHQJM7sBdeTe1JIN/FbmFRJNEmhJv6qnuVM8EzFD7FkcDbXOpaD/nUJovKJ6+Io/NViHxB
phhaNMOmTu4pXPFdjvRm0SBPBPti1HKsv9Yrl3LbuMS/4qSRGMqwgWataBPIYeKFYb8ZRFGA91MB
5vJUk/TBeAV+bTIAubUkQDaOv4I0AyhAC/kk9mWguAj8yXVQuksXS1fmftWET8hZCZ+iNV4FGFUP
bx6kOv1dGTh6cG6GjoeWEfuqpkndJ65aLiESlZvO2NbPaiL9ZOdDaH1eyXY6KyV48cxIi+Ad5dpx
45kiupfSVbBHAusSGbSeyxW8Ld6xYbyFA1CkgChDE+Q2JCxflFvuReqF27GF6fxcePBMKMxJZBJA
XXE7IKJGZXUxNt/bsB9+JAziR6STj1fADJCVsNgaNudRoDKtPBPESp7u8RLAKX2JEHBidiZcom8r
Ug2/hVIXrfF6gBj4hMacpaOuNuCO1X5qx/YK9KcPgbIz/GsZEOgt2wEeuYhH+04txdFfhrjbJ2aO
HnXVDDuQs+5rhEPveQBkZ8nszNxXJTuxDUMKrNifMIxJEQLfErP6Wus6HjZqgq9DeH0MigBiqVX5
YOAh7xuyhUEBkQVoXnZNQoe1MMFdD5/faRSGnCnR6bO6h2QO+vXle1G285aTikCk0TZfKugJc4jf
IFZXIOUhfawyUP9P0HdgfVSObAra8Hycen/X6Ba/KCFXzHIP5T8o4D8QfcD9TRTLoIWvsUvBQmY9
EpLLdh35lcjBV2EOAEOXcKOqaQZpUeBCTKYFAnRKfpa02sBzbvjGQXC6pU07ftIi6nQ+KbMbQ7Hk
invfIElrv6SyolmVwp0DVVqwGSXuIy2G5ha7kkNYBsr7RcSgMNSlhxGNS1pftHGqbrxh1DfSDJjU
JEJH9rQUg39FaI0lAQATHplWDxAzRrZAg00DCykkqu3wUvYeClLrUv9+8RymrAcdxAMgfug8ktGG
3lZU3KoM6IE3ZU1cQEFKQ9I+Fj6wP2k76MZX2gXSUOzHyRgWMCFS1h7h4lh/m2+12YtqQAlCNUZj
Bnbghlico4ypV3ny5JBJohmW/sjD7sCgKLWH0Bf6UUNih1uLEdKSCankI227Ev0cH2dItVvaYs1z
A79/WPNE/1j0xDIzxUiQkPFgtqpm8/cmmbsyBxgSfk6jIj3reWoOsl3gQ1S2rMZM+jV/NtPwVIMy
3YYMBsYcaSyd+SIdsj3ukN7UBoeE8uRqQnhXHkkIRvg8d4eaRG63ALX+5NKyiTMkOs2fprBvTlGp
f1Dpvlh8BPVaDHQ4oK4inYGmSL5go6Yv5cDLF1dV8105xhg5rPh62wGwggG5RIYXxJzVqtyRJj5H
3IdpN3aWEPCYCHU8F6Mp58OQWu/IwD5cgk0KThGSVAjMYGL0M5i8qjpHs5M+EAWBytb6gwRB0LNr
oNdyVdCOp6aCJ6GHIP4bm4iEqtsFz20aTUdkGDmahQWtoswkAYJmeA/3xOjmNGs6iXIBry6CXxJ2
vszTc6HJfDcPpbj1x9G7RPpB+FXMEZzYveQgimoFg0W3BOVVypbqsrdIGiPpnEYZn0rzRCskpjTw
Qm0VsiGOEKeRAv4DANR7HyVvR9DMThsLtL7IKlbEdselCu4jwNOHSUFIpCteXHgLsLQBgmC4icv5
cZRDN26hkWfVuYXuMcyT1iOA0IoZVGBkvVnvYa8zB5xyyUUdu/aTV/U0hV5sbFRGATOKw4jJczVj
h//hT525HLWe9hYb4VHVppEbsJGFyVofxwuO4rYXrPCrXKOzIDm4s+kWLow5yFRdwERrUPIehR0C
6JVkeGErijIKY1U65BCXgpOnTT8WuVQtvYRfzsFtkHZIBkpkzFAQ/fl7SyOQHynp3K7UJTtjDIg/
9HPuYMa4OpnG7z6N/mIeEonwlQkseg7/S5WJOGKI1uAcwUWujjeBnuMq9wsHfL4ZsA8NUCTnCNaq
JMIDLDprh3MKRDagG8K2qK5hHrOfvH4mlyGsPWVWBV2wS0jQx5nSKtx1Jg7nvKUVvCAj5u6PAuTD
Z50Ew7c5LOKXORqiaufBGY1IJumHsAa3MkbUTxK0P5Bj1VWbniPW6RAP+kfIbXlj6gaiN1eZAc5h
y9usbSE247bqlozFPXLfsDtfEySSbKkXFcMGCob0vHSLtZnHW1h9gHIOyVGMyJghUKV94dHSjnlc
uvrai4vYywqt5LVKpRwyRS255STAqEkASOzQ6Fna8cHyDtD07yfY/2Ghv2Oh395+xuOtZIeucNaf
mMzfkNAPH8j4Cw19/bk/sNAo+g27K+RCOKStLuG/sFDoeP6Tv/qnGvYPnQ++/BVA/Y7PFiEXhOLs
/EbkgxMscAugMMC8aPxvcNBgJQX/OoWt+lukiYMyBzgRIXT8IyKAXaRXOB2F3xMfrEK6pZpphGV5
eqrcQxiOWjwx0ocGiQmLQSDHQC2mOqITC++5VEg6JFhBViB8iIfg0ERKVHeYIUg0lzDeabJkrbCh
fg7FUCN1i0SRrIO8hCXR/x7bdhlPWHSxfEoSgP7fgibooqsSgYE6gFIf9lhoYzW2JqQ2esOsNqUM
EU2RtXPYNBd+vICLB13V+MuRNkgG+EHMhBi0XxyvPwhScEAFnbrizinO13hdH6Ci2G+qkUc8+V7M
raq7w9AwyQ6gGE0fHxD3Bq1GDrxTVj+khxywYvdmRt38PhhvAzjXrJd3Y4QAXmjEgFUnsBfhc6Mf
0AtoncCYeFH1UvsiEFU+QM+COgPbOenqXW/nsh9QioaScVQN4rS6mVmwIOMA4sJoDhDux5URqEZd
0PtXoAzRof7iHb0HPRiwhyCAFTcNAG2n67R8f5q3vCKU9wF5iZDD4NFN6eIy7nYyYUPgZaofouir
CL1i+AWk9WFs1usCP4rhzPdWefjH6+oR5+aWBMlLCTMTjv2Tp6X5wmGUVLDN1dVYXauCD/B8ct5S
Gv1eFv8r1gOx3duhweVhQAZWSYFhJeDdPwAvJdB06JN48EJiMPtBHs5eFD5hIZHhDFxZLK8q4rf+
ZSC6ZbwTUL05aLQhmsNL+fks+fudgGaBkx2AKQAVxDm/HwAOPlfWi9e/sGjGkkPiX+RgzAj7eTRI
xkoKFn1dgzCRQGYifAfqa4vtE0DbVLWenn8xKh+gPcC2FEJ+KEBA7mBoXnVtb+gV7JtevQhVfCtS
p8J+33a6KZYtKeCCX/bQSFlMkZ8/v/+hkuGaKaCv14UawFyQfHgBZQqxYqoH8gzFdoyQDYtWFQui
sS03bT7ChedYXkHDiEAhm1Jo57Kw8vh41+ioxlGG+L26Sxve9GrThS3o42aqlHn++W2+R+pWdUYA
hsTD94Jj1HCwT++HCebLpPcgjni2/dBjEnij8DA+np2DkMDDFUzkTlM4CbFoBiiA8EeFvL5fjM/f
Xhb8DWCHAmg4YadgKG3vbyPpqBkWE7XPSoYENbxG9XIzsg68YQFHhc5PPJly7AW87eg0Zd7rpvfD
Q0Lg0xJZx1Ft18oP5+KMO3RyAiIkdPtLzuXjtEYEVhCBOIsTihEGxfj+Rm0wK50qdPimgOQGFgTo
teR407mh0iqfuwUwX07iZsK/tUvXtMsmEW4hd7PWxRl8RrIu88Y5bznCrwlvB4Tia+uVj6FH5AkC
l9LB2R2kFiURiUaLr849cP34raIqZkTv/nz8/Q8QPB7Fx3ckVtIBMC3kGR8qBmam6iY16a9QZYbI
MNIe7C1dVhQjUitBPsA4DIIfGTNr9ZRQwXbZ+FpOtI/GkwOTGIKo241z8Os1xD5WcdATCIMPETxG
g3XtfpgWwsJHDD+g/gofZ9V32wAWeXZJfR4s4H3GBa8jLSbpHhAuuSxxNgL2hJYEBX+OTtDeFwRc
KqvdQw/BfnQFYHltECybGpnuQbiuw9OaIMUUWqY4nE66r4V7cBI2aJF5En0szSu8fQxQq1KOvwwQ
S+ceEpBqGLsA0BP+MM4rATAiAzkwuwhHfvwUAl8rNBjd6+URv0WWOUOOa41f0aJ5wJ1XRK29waCR
FvVkTaSQXZ0CPpnuWNC64aLvRdFnUjY93DukLBq7Yolz+agSVbCHyZsQGbwFgII+Y+pUixbl53Pj
Y9XE24+9NUAjWFnx4CObGSCDuvRTLb8iKsr0JfRSXgwYZG5x7jgLkNuLQvHzK36sRuDxYPgEmYmu
FHv3xyvCEm/4DFXKY+DGdTLOI1vLHzWxwPSLJoQlfy0gtcYknOmIkIhLcLAx5unPb2NtZ99to8h4
iGByAYdMwcmjS36/yh2yUDuSRs1DAx4TZ80BEjbyve14h2rEcWryt1CLQCU+ISsVFUfzsEW2Ckis
qYU9M54lzDG07I7QLUd3NuhlskAr40fTaUiIV+UdyI/2iEmELOw18ArYNysif13s3MM8bCeO7uKs
qMWwrnwININriv0eyrYAQJqdfsGZ+x/qGoxs0GXR9anxtAHOBO+fWEQFVzNOoJ+QAuuhiQ2hDkMT
C5IQ85ahyWIHGHctpq0VaYA/yuG1syWRXqd0MNYzLe4KG61TmnaVg/6tQojIWiI7ZzwfcsNpJe5c
uADl3hRzs/bUPnLEsDpjmNOKX8zeV1XZm6ME+FroDHA0iSDZDvCVjw+lGganxrW1op+SASpjvRt0
ud4A4ugQjvDHOoZXbMG9FdyuSxy1ci0pvUa88RMsVmjjfRuuf9VCXiae5P9j78yW5ES2bftFbAOc
9vEA0WTfKbNSesGUkooeHAen+/o7UGrvU1JdK9l+P/VQMkmhjIBwvFlrzjHD0nfOBada/qhfabvf
pv3Cq4pc7Je4Zo03QHX3lTjS4psEUGTWCy73N+Pzl10ml0beH+08HhXQZez3fv62xqWy/Fp367PI
pn2mGlXP0NooindfRjOo7DZaKTRuLxBC9/WxMbpdkLh4TZ2th63xsNcfQ2Ho+ZldquJ2zH4pGH1i
2phN2sIIGWIOpbJ9dtNMm+fCljPT2siOhDcsxtTkd5yxLG5FkzncCtoCuQH7rtYlj0QOjJHfvd+f
fSrc80P/c7D9/xxDfnlGA7YL7K7QxAYcO82/bXWtGezb6qEKnRofdejxfXtLfXGZqpiTZZ61v5sW
flmO9rekmUm7mmVpZ2z9shyZZceuVS7+h0FbjJBxJZu7OLH2c3+cUjqde0hnKP5DRPtn5YbXE42i
zw2THncJg3093vveEKTlMR0dnMecQuzpUZFLwwrQGDz449KyUP342rKelgcG5priqIh4ivavI6tQ
a9oxykeLX8K1DKdHE2Unn8StaBG9APPfz6n/fLeRnf88J3Lx+yLAJGEh8Pz7iYrtIFpqfNEYa1YP
nMCoKyHjdDbT8tazMaVC7s+VJ4MoRAhfwmxUdK8uzRonihtJdjvGlcoaw7lJm9wXMYykJftiFrga
5lTvNES/7eqvTllv6rHpvEZ9nuFCzHfOZJnLlgQo/FwZ9+wfB32cZzeYblWfY8mOvMZs0PmbygqT
ln6TFZfLqCFCdwve8RJ586RwnGdLhXwymjY1rzX0cbd0ymNoW9p58upxdbLYXCw9Q9cN59xK2b+l
2Xgx5j47s9jf6nnbONYyFOXFUq2oDftBlt5xCv1MJG5jLNuH2aN+96IdVDCJcEbbilfOp90aeWgh
wyQsbFAGmVtnZ1LYx4Tgg3m7SsPWNE/WbOX2MQM+kZsHWXWN87y6U1YZz2FnLsuHHTM03hi0mIxH
Vgxff3WV56nnzUdb1EUSS0o+PITgwoDxFFQ34AY4QUMht+qEjcBWbUMfIEwug/YrCvBuWhKGytp/
AxYzzyZ4Imq05XlM8eEECecAt/ZOaWNU3m1oYfzHg+tJGDn5tzxoBUbZeEE2p5wbiG8TQ3qzkI7k
D8IzR888tK0jkc7qEMJHfd26SwUZFPffOE/XlDMBDh6NzqHD/uiO0N93fHqeBUfGiieqSE6bybJe
D0FBsTwzHK8fkzxVW7lezNlg5MUJciGrTVyhB2eCnSSMxdfO0J47XDA4ZiONZ8G2BW2QZNcVRuMq
gsW7q5H58cv4/ofYpWr+jrxBh7fbusHp3zbdh/Z0WXqAye2ztXPa0SyXbqX909KWFuZWl0o/66Lp
GgWXkwn8EuLzkq7o7eLShSub3a2znKUPbsUo5/roV8Kw5UWl1zCY7jwYYEUY9Qg/mLh8Nbp5BXE9
TY0NnzfQaxyra8+UfcOs3efulSFSEB7XEE4Kq74nXaEM0sNcMhFkBxi4gs/OlLV/JByptYnFJ8Ng
1iemrOjDJe1oUp9/tTOQ0/2xKeswfNaQlGhbcPTmzsJHKFhBYosYA34In58tC35nOiM2TeuBq48l
JlJArmU+73dM1GPFL92Qj8ZT2/j7lO8AFw38OJzHjgGwtew3TmOoGl4n3y81H+GR8YNLn/9YS4aU
d6tzi0MmzY3967Gkk9vuHxY+Zl7YOmFJLYn+keKrMFqcIs43VAshJw7gRuy0YrgOK9qAAv6INvgG
Hd1rmNctqnjulwHJ5pTrzbGWmwAGIR+l4JuW25PHyOIdBH/Vv6XGsg8wj3ANvnkcePxZHTb7rZkm
WIf0IUfa5HwGWo28bfzjepQSon+j4JbzZ7hHOu+pch0iKHDwhBSAIunnNGKQh3wfPVAFweAkfmns
F5eO6/eboRk1Kv6xxw3dzd1/J9Bx3BBToYynH7faeH/5v2/y++uoFNjVDQTdhg9gtXgJ3qrCwwFw
KlqxctG9vS28V2aLrDCfOIBnQA/d9y+KZICRocbJW6vsorXgtbsRkDw803dhozvuEgCceif6Smps
Ch6iSKcwooO+b3qzxqURBwIkM7FRvd9BWrQOV4gxab+mHM/X2seya73ZOq862E/n5vtX+z48vLSq
uT8etGV+wYKwXzxA2JxxmllqfxvYMB5/uNI39fNnXA6OHi+5UrHf3veBtOkVLNGBi9x/ilWogX+H
AEIwuoYx3z/6+w01NojECsiZ6Bz/YJh4sMuLjTCjRZ6yvYhkHuZCdzzTYZntlY9h5vstJt/u3ywv
axk+g8uOlYtXiMS8u4Fa9v4D7Wn/xZkg1HFHIJDxkmZz98/fai/L52eEkXVWHNss4OfmvbAyca6G
1bfGK/E+VooSEr9/+nHLkQooPs5SiIofwgrQ8ealLCrW+cnqN898ZueGTjCRvYGXLjaHLOXN6eF2
HJnGWlLbrCkYULLha8r1hd9l++MMiXAv9FSr9srgWLFZXNZLAS566c5ENpi0iusQiwnmvyGjbIgN
XPP6fEQUjzMC2UJ9i+eM/6/NTN3ONWeLUlFPLb++naoxpSgwq5J3x7jUTS8eKAVOASl8HkbGHDKV
l8dF9DYzTKDyWgeHGh8GL1mMNgVJ6IYsVctH01tK5pus7rqqOv8oJ5djjabmqGlddvLL6gyOEGcJ
fNszTwh9eGYAA9TcMLw/Vbq9CAwf8/jcizmfvfP4fulLmOF4p4FHb48rqrIZT7y3mRaz3Kic/fbR
bd9HDfWqfYi/10+DoZq5A5a29+sdi4L2PVCltef1WO1dflfUG3Xl0CGgKowoWaxecyPwifEKxJT7
GXZy9cC4ei+ybDTxVArVqlepfZGl/cbP2N5LbynHcqqGvetUlChTq+Lo2yCN6lpIbRQm3CusDPvz
NDpAEgr4E8HIVCm8FIkWyS/MNABwhLffPLRfe6nA1kFFLR6IRsY/p3/KVX6c2Z6lxuWcDkoBOxbl
XqTsNBPWjV+lwhsfHMpYKwS3tDRWyIuzdOshoXRh0Q/1KQJ5n5wMG14fsRiGfPmb4WC5I4ar2ZeN
xk334aZsZTH43u9kOXZUokVhFmKCEQ60yn+oNj0bT4rNNFWFTfah94n5lvFlzBKz3ql0zP0a6Dca
TP4cL/cqVV2wX2VnHTbdLD9BTc17682BAF3feghDCINx7G4YjT9nAA5LemBFEzXIiZr6txEHteWr
FyqSczV+MLO+3CUL7iry5XH22dv0X8OpmHr745AGlCZOqtITFAnDJv7jZSPIyukizeqwcNiHP8ie
EmtzqC3NKG/K0I4n/tAg1sOf6UwtyY8ref8ue5hq3B7XFet+Wd+nm5oQC4ZbCESLX9j97w9vMTT7
K9rv1fu0tPc/I+vd4BVrtu4vTPFh8wpO7ntvoyC7h0c5Y7eY3m7jaslDyYO6P5Vhs//NjyHLnpKZ
CF/C/lfvJfh9OjWQGywrDM3IspUZ3GtIE6RtzSD7+KLXLQ3tixlIJf8oM5B5Ur6nT8QvDtuykfAk
k/HtmPQfSAoK909eFXB3Pv14I1eRhfPUM1SMp/cTGzbgzUdQ1ErtPIAg3K+vei809oG1F6ONmkg0
PqPyFNaiJmt6nDd576Eq0YUref0408WbLgs727dxuUNK1pM/1fvH0t8fOKOrWEei1AUax1bG3tuM
STsv+5j0UzSBReTmQ9s0hxxVI6P3/YZQB94nvSrw9i2WA/W/vMptUfvBbwpfvxzov7MNSIGlsRrC
Qf1bWRl6IJvTStpPeUccHWycLFt4GuaOabY3nP0JqicKL3k0Qe7js//mdPfz2W5/e2/v1eBmcSEN
/VpnVXohJWDwKVW9T40lNWA+BecAnqR/fqtfCk3f3fT46CnKuLBqKc78XLpANgJFh63kv8eIWS1d
F4NTdZw7P6RnxYzs5fuXqkm8YpA4yuEr+zE5/vNn+bmEsLuzqQpZLhdPO5xxbv/8WdIJ+97Io/eE
5IhprHCtfT8+DBCFD/jNfn+f//6GuIwoHOx0Z4qL4S91RfQ/plU3CO76pWWhyCpWfOS+SEsoa35/
sv/5An/R+e9XSO2W5EVc0HiInF8LmUtdOlk71hyy3meMOScsEA6SJ1bXPS7OEEzHUqabgjgq1pKs
CfSrnxyhmBqMYSPs6DdVue/Aqv+tyvGJOEpBAqE1GrrQFH5ti60Ah2aofv1j/f5QzezreMYXXaXM
6wUwQb6C3IGTaiehYHFga2Hk+wcppeg1WU49J/uj2wjgPdHC1LJi4ZY9L+f5SK3bYhW26OP5vZ8l
36fZf76tv36NO6LbRHNLx8Sy4Ev/+jV6eT8idplu86HaZ6bt+0ZIDm6rH1Yj0M5/5atxaYB44N75
Ivf/9lDOn8epD8GKL9jUtz+WvSXL+zIyibJwu0gNRfZfldYAuSDVxsHEg0G4pvO36UDMsEeBjZa3
78sSm+T92yDug+eiHfp9wfjnG7oXzv4yKBgQtJ/gPiNKoVP8N8TGvKK5U5tbnf3WUJUb+w1Ctk+e
4oH576Y6fjRvgPTWxlLISR/N1s/3skGlumoAi+f3rcgESZe5ZrHJTvhdC/yHFOMvF0atkLcKQT98
b8wj/f753UyTvoxf5MNJbcReDgcb2Ay3UmOG0d2fA1bywIOEm1FbRROIlszyohH/gNVcsVojwcni
rpJUfq5th9qDed/gLsi688rewO1uydmsrGWNU5uW08eh7xuOQaq0nbY/NLWGYkyMiOkNTRIol1Lb
tVisTnj34Xs/r/I4jIg76IVWD7cqy+EGJ2xyvMKiJoLXQJw5aPgFmFWjlHwVPzYovsE/yyP8dftQ
YIdO4FnkfZ/G3o8aFfQtWp55YzN1czTctwHzZBtsaDs74JzQ2poXsMXytH8rhnrfzBnvM6CkOcrT
bsoAQkBUDWNjbRHUdrCViUfAXYkZ40fJo2fZBL7wvpH5voOiszZzf7c+2Bdxv59Ef8HZovJg9wQd
bwkied8pmHQrCuwcSzNwnqKej7P8WbDtDcWtt46hgxIaAeVeDBgmRZ0VkNl+DgvndRBI6FA3Unal
AuPTZYjKfAxwhRi6y0huiXoMkK59TwqO9OdD1vNw9x/cNZy27gP9hr2jxR7QtL1bAKQ0ET4Ukmoz
KY1Y6pzwmKveAs3XWGw6/1w5eg7Bpests/3JcheyPW6dZk7lQxuGZWUfypY0Tk7CTBwLuTljTi/9
0HZw/wL4k/YGrsI0qExMMVszy8UICBRvvq5CSCOk09blXHCaDgNFX5QAMkzrZj3Ob57ZVGuepA4b
7ha5ctuo15bKCxA/vLR7y+3HXNTTD8+866Bh3i5BtdQeRNIf+ywK3/s+EdH4vui8D436+26w9euK
I5sKUcQAI1Wm11jMZFnn8zEgF4PhrQx4qUziXfAk29CojyTQgCjOs2x+ctfCLZO1mFPIz5M4F6bY
gKgs05lKRvfoK88GUwtcyC/G2qRmPKkPKYP67GQuImievvytVLJ+zcwCSXBoYXsIajGeOOxSUrJb
QDbS/NRVPI7tLD2wGYVMfCfHnN9j8CQmaXEOZVfou62sR/PA2j0egtWEI1ABGP+SS/1kW468Uo6R
XTXTMB7cgRI02pfsjBUgJHxqDh58mff09WXxFVZOCt1FZtHqtC3RfGF/GWwo9de0pQvcSpeYpmp3
faAD9o8zP/Ii4Dz2hllfn9A9pF/7sKpP1WLVuETC0j3mpdk9SZBdmP4p0RC7JrrseV624HNttIDL
hW4+zIFdHExo55eYyHLYUYYhrh3KdEcFn/bbAGDigeJhgV5pFOFXi1YP5xlLWo+TXebFUa6tcbCG
ZnwcJoeCA1NBMqyLvhSDWuHSNTMWEx9AX/BaTHa4XqBA0F8G2ymtQ6flyDGnaHI4XsINvgWjCy7e
SA112YTIERLHGsuHZRIV56SmuwI+Z/VxGuTdZ7MciALAFno1eNY+QlN376Fm03y5sJ29Mf1quqD6
bVwWFfnJCTiX+qs1z4JAOywwRL2iK/w4y37+1hvGAp3I2j6jpAe6GKYS+eCGSSNa81rWEYoppRO5
zeDVPZ2Rj2riVrpdLeDoK0cqsPSiFpdkLJJKqJZeHeGr2FduDeifSu+LO69fTJ2mtw5ssGga9JhQ
WjSLCIbl5OON6cQBq0F7K3NHfVzlwp7MpL2dARqv0EBUu/MJ7bOhhfOZznQXCbtuTx2FgshGe/yw
WG31QJT1SMbKOGbPO/7vFX4ZKCqgfiA7LSXLqOTz0XGFflDx4C07aXgJ5vvQHvIaT8pUfi4biT8Q
R8RL2xU9PM/JeiDzIbiQtgpircz00ila5/MQeMt1Sb1/ou0AZZqizxil2oAQTRzUtRcYJIHWVhV+
VgjAzSRgf1ZGbjn09x6C9iMTvefFmMP880ja2T06HbQdc66ebdDnp0kv1qmUk/dZifR55pz8vPUY
l069xD1V9k32beWGnPLR1/rANnB9GlVI4KByejq2VTaiXp6mCy+s5KlnH2pFmT+Ez2E7hm9ikeJD
SeziG8Tm7ZtmgCf462xYwKU4mawUSb/04xP7S8APcztdG2qoPm0mHh4BHQRlFuVkchpNh7WMRGsW
yiKgHuRW3hk3OlTRoS1PlavVM9ouweef7EvLbCHDe2IAupX292Gbq7O11uFT06jtKhvK/rD4TLkc
gwnxaB1zvFTgau5bqMsfFNbvL6SNMjnY/TrdOmvDw0NN684So75alD9fgOcCWdHpoD2lXuMkHI9R
WFL2CC828sKv4UGph80O8ueA0snHfgvGDyz42ZmHzb/ZLGNEw4S8HLeNe02HG9PbCFMnCTZiJRjv
qj1umdHdV5Tg77OFiJ8YZYh5VDMGRTlqB2y5u23XKnT0FUIlGJFG033A8hU2zNmEOQi/Cs4WPb94
kptzF0yZoDKvjK9GaqNBu15dZytAUzULe90EMwfRBNeVKzCiHGDzVSjMayLorsmRye6pstS3gEDa
l3pUn/k3eB7HwnoZGnYwpfbL2yUskV+6kmCysJP2J22keo7rfDZvkPro58Kepv6U27Vw4jC3/Csy
0lRwDM2mJRwHH0xCHxcW5kS/OwkAwpDusI0h1h2RtredQb//agVKw732zHlU13040ejBP2jBZHf6
5g4jovHgt2EBgHMhGuaQh1I9llkx4cvDOpNfNUXVkTKtWhcRYppaBnAiiCWPmGHAqpz2rYeZhD1G
f4JZJtnNWUVSa+BB6LV8di7kzOl0uqFaUg6x0Fb2YcaBscYdrOpr5Hqplcw7mBUniuuNL27B6U8x
jyg5uh4bp6xFVnSeRs+/dO3FbMsPm1hTe4rWpTdJarWZ7MyLwKEjcOrxfqkknwZXPwEuqkoUOFkd
qkgRulBXgITC5akQqGYiO3fqh261jO00c9Asd3a7bV7PYbm0Mcwl07/xa6bTBIEceFQqW5elDdMJ
b1Z1ia9uGco74DZeuAluf2tC4qVO01S7SgtoaHM3jk4ZjDC1S+IYKbAPHc8DSFqsTxbgI7LZMHxd
EzFLEEjTUuaNt3HpYeQ1K40fX5fVuS0ctztkNApvqoIyaYLFYzmLDABmQohW7lMSK5V1UWUKDKTU
rk/K7kz328OGdGtg2/bjpkwd/HXOTv5dqdm9WNJQX6eQrYmAQWWfug7z6AGjla3tmC1cbnQxvXmk
aDNRC97jaji4suJeBwR9xMykIy/AX1MsxRcmoT7wDuDRibjLemsJD1VD3hFJFvbSue6NZUyefqaZ
2xD61wfO52yaPm3wk56zXH7KQumWpHzMzdOMtgOkVapOJouHySThKdpf/nZVr3Z9q0Shj0CzYAf1
cpMRZGsTE2XjNk+qreH/KG+NdIBlKFLT2HwZsxRSZbfT3LMlvaHDGBAUvQxzn2wsNs59CPfqyUdA
pJJiotbDeGDAgNMp5q9WJ6sH2bdDcBhICrweurZ70viusgNGOQhbVI0zPwIYHF40XdkndtvXx6pP
3acWzP0hHPPuqkpd48auFocYW5qWXTbQvA45FiV4m6bPLU6w07bYdh2ZPotwYobYjmB3et0t+sF5
vJBqTsEKzyCQ+irD4OUNk4xCixyBuEMQqS8Gj4s7rBS5nzYs7F9T+t79iQzDCQSTggywrZW6ZZVn
8S8gM4ICZX/BR0gfWXWKo/ZDL9YtnN+yyKxPVN7IU6gs0rjNsDn60i/vjdJU8dR4+SvGwWdyRThJ
cXA7+nZafuxme+wiV3TdR4GH/lLbIl2iVC1lEBcURy9TCbquykwq3AWZihx2xV3JseRymq3iS5UL
/1OVZtZrZYn5GkgqAgXZdxeCkvELxXeb3OVwWyTAbbO/8VIc4hWdfexHjna+ONV+GF7bZl+1cRO/
dRO+3wOZiLvzs+HIctG67Z6EqYplpNe0dRQL/bm0YlEzj0TA6Er3Bku8/UYO0lhB0OMzRCUJqEFc
8XNjyl+MiXyVoMw9bfvJmCPkJCCc5fsS/+j4h+TUlseVFML8xMI7qyg0gnk6G9jHk1GWxrnoXft5
1w2QAD3h0S8gp9657lK+6SmQLA+cPI+dTlFDdakrrmndqSu5IiqJVMaW5noZtHyrbGJM4oEyI5lF
U718GceVZ4WHknOaxszofJ3oWk0RHbkJM+QkLilSE3o5F8vGZh7Z6DeoElN6bPx8vAJOpTjLsh0Z
kxpwu3sw+gbNL5h292Uc6hrL/LTgvBJDgtG7N2/17FtPdNeCEFUQe7jIG+e8Ps1sqi6Z/dr5sPQ5
kbD9ErL1RMVhdLciny0j1umuxAOF5sqDwv0GjH1As+DEDtjF0qmmYzZ5tFIaYr1InCTAYT/GYlJb
e+z3sSvadHttB8Bzd3ZnwYDjVJFWTGmh120yVpbGyXUiFKVsnTtPCyLnKqsvxOca2aiBAd0AmpAe
aZhVi3lT5Z3XgdE0eDJlpMkWGrCKseC6a5LTvwpIi0XN7axYlNe0qa7WgPwQYtUBQlqYbieqQyJa
kHmH+qi07IvXLKuI/Uxg2ijaKLhxRKuiaek7bzxm7NXaC51rsj8GHMSTe8jRPzXtwe3ptT2Ry0Dv
5SQRSo1tolbHMEvCZ2XF9+AYyKV0iZKZHgDJKorL/9bAQDO5j0PZrkko88V9deky5U/vxVpD7g0H
QtP20qhtpYu8Iidsb3OjF9j7IDyHm/81c1Jz8U7oqjeeNwCUYfFRyzk3MMoGFLoMTrZpOXssEUzH
44vOKSgE1yMbyuXWLENzdWKdDbqvThvdLb4tljyY+W8i0O3UEHc86rW9EprLI4qiQ2UxxIheiFx5
In9EFt7BQ6hK1JCpdb926JBwG/IzhZP1RymDkvnYGLukQoV0YyPmYusuQ2ZMaA1sogLnVIx+s66S
KuxEJbWIkVTpenYOWbs4RX2QM4obSHKq7YLrja1fcEiN2kvpgk1pCJnZcvrQOWC+FM6Jvl/zIgMN
kQ91DbDWLgSO7mienQNqk+ar2VbsslC/56o6dB6phMmk0Kks0QZN+AHDkF6/q+wvwyKb7imWTmfq
wMU1vnURV7anb0prXUnuEA1irSmkESwNklLCZfYverZwUP1buTrR0u74RzWaqBiXQM4t5pyp+io3
MyUgXjlwMD3WUZ2MYlsfCZqaFzYIOHrZgXJCTEvpuiflOWOTpE2wvBHCtqwSjAeY0cegKio3ASXf
flEmDeyd4cfRABA0AQY79SM/sJ1QwxlzdjV9zYxlr7iwo7bbeKuAHuLTmlLjSKpRgDjH7olaAp3X
dQdnNQewHp3/sZ5ALgzEi9lZF1NQLFxOqP463DaBZ5JOabp6fEX6gGwiUhKVXYymo5/YIFk2uiKK
W7cZJ+8mcnr24TcLDTcyEgQEVvKi6ksjGzqk7NrFXIG2TjZIN+yVhImgBcUb+caYn/At8MX4S2ZE
Am3duZd1X8aagtnbhmCBsZGGD9ogn0fnmzx6llzuV77shAywIDyUaCu+GYiXKB6WMrs2mIaHTxwu
5/zBLxucsAM6puLMDsa7VI7vFm9MkWI9ickpH7tZpDfIJDPM9hZ3Ppi3BbkazKmI1LRiiWRhzs/B
4ur7Gcs0l4CNje6w33TMpnty2lK54eOeGu4nYdnNFxZFiyKZ0cb8MQsHH6FbDc65dcoSeaJyn3og
CMfRbs1XTw0WznR0iLkitcEhiRwPbeCut3gq7SKxNd53TigtAvmwmELAFaQu7gbbDTlols4LHzes
d2kEp+FYtkBejnSI6LNCWy+GJJvExNRr4HcALiEJx4hENpCqkQHouRFa6uvMtqYgMd1M+keEEPLD
vPgjquOx5SpRA/ifHJUTv9awASctcN/xDgHwnYg9NcwLr0pD5ChVX+QJC3qJ8opyyf3WUAGINk9K
71BNCOwSAdX5sPUL/yZzkdMhG2lkMgn5J4nP7cFOB1gco7t+9JktpqtlbBVk4n4KHgcAGpq3c92e
A0FBFaixuxvAmvZVkNeVj0woXZtIEUt9ZRi5/UbqWnW5GHK4R6tXAg8J7M+4YnRLn8EP1x3jUarY
n52CUOR5LckiB1+THnReBDXzrxL1VWnZq3scvdl9MdJcQisehwp/OLjuNcLsb30ktwx6RoMQ47ZD
YUIqO9lBHApCG1dDDyp3T+cq8w+Vu6g5Zt1kV8f+PMmF6oP9vnl3s5gpQwubJI6AHPrXHpVFFk26
/iiGpntVI4SLvGipPaKoRChFhJUT1upjZsxkpFTDYsQGO48bpbH3DNRdPrWZNi5UyUOdqKLy78Y9
nHl0e7weyq+uqQv4ZyM1gxcqxoXPMMi8N3iu4rA45vA4qZVMxaEb7bicgnnfrZkN0pmWEo8/DMF5
EHnrJVtI6lvUAPE6AWqZ6kfcstjEKW4liqHuxL1wQSmQZXNFjFuONnC2XvN0XV6hZViRHLSJddKt
Dk1Qp38iKzYTx3XGZxgl/cnCqP9GWFf1Cpp2JWAOVDRCK+MVz01ws9DkP8lp5KkL9GcEyuO91OZK
lNvYmRbPwXYfZsRJMRqc5sR6QBSZDgaREApyRRXNuJ57W/1RUuxIgoWDSt8Buo2W3OpejKB2nsoc
KgqZn9xGKVuLVhhKy0qIL6um+q8OlaQepN5YoKpmSuiB42J65UTbNfJROUPnuHdjmffM8kMQ7Nok
1eN/RiSwrGXT02ug4djdOStSmvU023g1bCCt5jLmF6bOm3K7QMi9js9psczuF7clWv5cdkEzOjEh
OuZoJMHkEmHJ5FWhZqGnhT6iDK3CMxOEd9bGtjGAzBCrylPmcqHXhSomlMLFPRLAMwefvLYdmVR6
SaxLzTzm5qabsM9Dp5AYq5dlCFocNFbIkdnGo6pa8ULz0CBjdwAfgJDrvpm9sfpDQkMTod5hkPNa
5XQsi6xCLSSzdBeRMwbBuZwywgnN/mESAYnlx0IsnlIvHdymqUxoxAac+7AMFUt5W5bdoLsEUA1o
yYMphR76N11tk7VG/BQJ5nUmoZUVcJM5M8MZNK0LmZ2K9X4ljpeZYX3KyR31+z80iG6iQIDGV/wd
WnjfW+DDDhyYr8p1SGsvXkgj8KfjPzcdf7G+0fzDQB3ilaXJiUwP4cPPzbnW5MxRgvz+AnsJddV7
1xtYrEv7SQkYUOdpDiaoLmbjKJtITwVGpIpq+ihDPAqyCJ/L742uf/5cP3eX+Vg+fXrsqiH9V1Tg
v7L5CnfFmkSG49eqk3ujpXkXfoA1qhmIRke77Dft15/VJ/s7YuPmbuzeYVq+vxIzKRoGo4lf4lvz
/o7Tu6pGuK2iNQ/extGI4CZzMbB8FCXNyvev4v9oDr8h21qmic3iP66Xv+Ec/qf+/Pa5oXv/vyCH
93/yb6otiS0oajDLIUOweIYZwj+otkHwLwfZB3zQPfWc/9N6/oFyEO6/TCoffhiYe1w0qpr/0ByE
+S8bYz84WmQGLr7t/yqy5de2Pj9l159YmOj2DvivI7m0pO0MwjHOoWE4ZVSU63bWoTN8+Ms9+a0T
6HsmTLCz+0LezcT1/kuTfbNoNVHMN84IVqwPOCfYwmgzuGtmXLi/eVT2OeEvDf0du4AbFZM/FlzE
A79C7fkuUOlOIj2vVhfemZ6abphZaP5sxIJIryl+J40g/Otvbwm0x7NcE5+XhSNzd/D+xby+VIPb
I1RMCWtSKWX2vhuvaUhllPspsUPkCeHWgWUVJFtptpEcEXHenzxqSO2pdzMdu9PkzJFeWhbksgCr
SFoLufGhMt9ahBeUrofwxF43PM2bKk6Nt9oxqt32kk1O81BDxjwBGxyfrdFrL7GoyiPO+eI2Xcfi
1skwZCcia/MTmcLNBTBHjEBghx5sdKDfaPBuRGQ56sWX2Y2p1+Iw+zUxsjQPzpstqhuwlV4Q56XQ
D/agmz83sXV3m5jLZ9ssyqglrOfo9nnL5rCZYt2189nsUpy1W2+fgglSkcKKd7ByqllEmAxXvjV2
txxhkMayHfhs1plxrr29PKmM+dyvrIORs4Spx3Jkd1+GAHSHtzULra4t15HZz+yhVeAczcFWHwmm
CecqWXLlDxyC1hm18MfQtd11uM5bWR79Fm5YPKeM8xhoDrVTUzTtm1a+/FjisvijDCv7MWTFy+PZ
HMioCbANRciLyQduCGYgZagslqOaAnaKCLrytyqvySqi01bfmTWlrBh1AEGUWJOuVioWL8G6YQpN
C0XBc288lhutQoeS2x1C30f4PmacLuX6mKOiPQyWqT5ikZuO3WKOx2DyICYt+Ku+qqbJT3mbf1lV
KZMMXOlVFgb0463NzYlS5ebkbVr/P/bObLltZMui/9LvqMA8RHT3A8FBpCRKomRZ0gtCtmXMM5AJ
5Nf3Al0Vbct17a5+vlERjpokkiCQefKcvde+botSfQR1AO8ea/2VrpDDrvrJyOnWCl1b52kW6Sut
Rvfpps4+wjjHzln1G2tOc8CG8fgl7t3hU26AyYT0rtxqow1pcOAS9Lh63M/tUISSFt+xKnTaMR5p
gdYkqbzty0gbJoI74w9BTz3ZRk2x0xqfCoYeMYW0rBDf23qIzchdec1wmYFfpos0xMjCdD97RYEW
8T97L1Y0EmlfuzOTNrc9RZLgAzfpb51JSmPl+57Nrc3TM1Enw8ewkVYY4m0qPW3rdNpwjalSfRpA
xIR8s86nhrnsDQcLZGdqGE4tFqAQncMJiXG6GR31pI2ddTQVYWjmrPqjRkz9BliXvK+qYISCH4jt
XNp3lSw/egDyzIuU3rSwCdUTyfy5clNEEJEYKbPcEdEKCEm/MbOVorGwzuMyR7JujnMezkXrqitf
FvO0BzwPdyRMGNuAZtIorB7zXmJLQOA09jLmQtTtepxFnz3YmAdiyJQIo30hH7x5SDaB0XsxA2l6
MaEWIS9bOWSAr4LBr6qdFGiBnibNxqaFZtGkc+vLHjB+oc3+ts+IzrAxhQxo9nOp4pPIncXQ1aQi
PgI4JSegRvoib2M6v761aty2Ty4DgFkMi5HrO89mwzwQXVtFJsYGt2RgPmaIwiFjoeXwvngTTU9k
CDiODvkMhKK7z0u0SxxEgj5/1pwmvw9Eme46vWIZrkvPuRD6UDx60awtKmkzmldydK0DIiyyCySJ
e+PK0ZJg5wwWXV0zaq8MGGcXZqnpHs2CmVNnuRD9yFeIs1XfLv/ai9zofp5H+dk1KzqilVE1W2ZA
5IQVKGhWo037MB+J5Wp6vTpwOAg2QzmqKizbiE4TTez6srVtplWeIN3IgPi7BtJK37KBYlb1RC+s
UHZwDoyi4IXJYRm2pBncK2ic9OMrbeQwLmR5N1l282ZTSV7xRsg4yhdcYDMHpVrjOSmSTYdFec/U
P7gpnNR9LeBxE7xDK34b9V55p5FegGIAP0sF7BD8GxdjKL8yjS0eLX2ASpiDbWcEXNb3cZmgr+hR
pIE/q3N35Lkt1ud9/N9V4O+qQGA931U8P1eBECXq6scq8PwjfwX36cEfuo1ckwoe6/65KPmzCjQM
KkTKw28S4EBfMv3+qgLJNlh+ykeKu+QhfMf0smB9IcOjT2khj0as+0+QXph7fyxgOJs5vK9gof7z
fn4SIZctDYkpdyV+vAapHfRAOZRFtfIdt9aJBRc+gIushTc87nIMZ6X+EcEYB0uYq2X/QLzOQJre
cnIxN0WHbksSXCvAZfj3RKvA2oWeklWpQdy5JMtlawNpKelaBzNsSSk1+qDI2Uuxp41d9oJmFw2m
obmuCtI9eZRStrPAb6orh+PggaJK6PssdefrGQTpQ2a1DQo590nra7GTtfAWnzBeXidrrrKSc3OZ
TTwVjpMTOuimPExpwrJFRu5CeQYDEGxwkQHZLTpF0eYW7nRSTCFe9cZkPaiGXlwD/mE6YyYDK1In
lvDswIr1gqgaUewmAT9i7QR1uifuvPWOQTCILOxnnQ1R0+g8uc087IYuF+NKW1AxSWnnF03UyW2m
OvJgGdbwi+lrQrItRSRuTCeqngc5GycJi0vs6iHDX9v37BQxk2t21nhWqz6H+Jw5rXjCFjU/Rqr2
3LCL22baTzV+BbrmDh+UicdoPoF7anH2GsWuN92OGXxOrlHctMaqN7orgluMRUGHIBJ3PazhNJfO
3mUdegwysrbNQYI9TDPcg9uk71A0Cm71NayGWb9r3XxjsgSWO2soopDY1glhRjaQNdhnmUZ9i44K
Wr7d1Wt9pPXBWLi8wCVC1EEsRn9rSik3ciDDlVO9iLczgjcudNw0Tkgcm/zqRan+qtD/b3OHp3G7
FFcbLC/zawn5ztziYnV2Yz0196RyJJf4pounGoXsKtIXom+jxQNm/yTW12bn3eDT6tZEOEYbZB+Y
U+mBGNw0xmSITRwX7XYWTJcTrwtuJqdFoxR1YzjSyjkA8Z68VW2VOZZ0C82Xk4wUQ5lW7zEqmPuh
RCAH2C964WlAfoUdOfgUlQIy6NwPIt/FQ2sSsJqOe9mV3pa5KxTHoIr6e1q1n3XpaGsx+2oN9olG
LE9Auq89RicotyaicGLXN65Kt7APeeL4z8uhYif6xI0IflWGsXYE+Zg9+6O17qP2AVFidwQirj4V
QxmtMWHOj2PalBeRYmMONU0PslWj0bQUEP1v5nqqjq2Df3k11FlG3JdIo9BhKL8mOqL+4MakE0st
qPaoZuKPA4UnbfMhKk653Zhhr9BzIUHYDTWq6c6LbLZvMqjvnKQdwxmVdLCtK9sEtONERnR5HnaR
ItnckBEfYOnRizfC4ec95506BEuZMUucg1UVDZ8zPbXX+EVl6CB1uFgs0szCzddJzh8x6TkhwO9g
WgfC9DqC9yxU2AXclzZpRvdWAhmOeVk8euPcfTtx/ntX/M2uyL7ESfdf90bWbwWBtt3b982Rbz/z
57bo0eaAxUdLgBYEXQ6XfenPbZH/5GHbQCoFaOjb1vfXrhj8wdaC4xebigNOz2DDpKgZkv/6D4uO
CuQLBwcGCQdLQ+OfbItww37cFklEW+wjpIsy0Vs24HeujjwTSWZgir2Y8Ts/sQBXDU1ni4V6ouIK
J68DAd60821Rm2qRromQtk7AyVxvthksOA4DljKeonRktFVVuQuqSpdv00DUIfkhWUjMB+3KeLit
fG2xqhYvtgYOwOIRxYjMejtbOn6BKUDhw0VML6LSce4zwJZX0zSoY5E5Aw/TqJNiRjw2fW1mdAd6
ifl6rNGjYPJDSLvoHWhgdJcoXzNYHGigtcnJdpI3Z64skCB7T6XRvqaFcCKUyz5gWXnJCPR7SotS
e4jbymUkSd4YvPh4A6WHwwFn5BsmZyTnTP2d8OMvRKbxIRlqwqo272xCd7dBkCdQ7C2sQZicdnqc
f21QM2ExD5hvVzqJiczDaVq3Q7MlO3s4JcK8cwGVrVJvuAaQY61G07xLDf+Bk9Y1U6lqBaP7XrbK
uJokp/Qir0gc4FzGH+VVPZdXtt88RSVjF2UME+eQ+AUe9t5ta0GCnHWXz/lL64gMtHt9P2Waeoa4
ra8bK0nWud+MW0YgggDNKuQWfJisaBN5bCOMmJa3gIvC4Vcj+bN2nvL0GyvXtC3rOgV4HxSP8Ent
R2Mi5dOqClgocWQxY+W8wJygXSU6SgjV3GImUHTctcOAdfe1to3ugZOFYD6F3iK0moLEdxPBhXQu
Il/5rJZDe8O0oHuyc//B7dMabTF9IKOfEfNGzIeVFxgXJN75CBf9D4VqNPyelvyA2CE+2LBnPJjA
S8uHDLbPmo4jOkTgbN0RaGMdy7QF/C7NZCKILmnVpkiqe0szkIR2bKZrs7ZOfTGwQPsRnSQrcfEP
uCQBpCIl8o9oRVFObbDrWqvJ93FjIOdNZ6Y9uBlWA/2M+mga03gZ41YHDNNpzgcPT/SlXbr6i80H
R5COupCkWua0Dtey3hp+h6jemmb9Us4c3fd1pnPWdbJh/oo0Xmk7AlpINp0DT14XJuR65m92Dg89
tahEC8I/y8y4//fx5/8SXG5CE6LN+q9X+uv0c4KHrfp+pf/zh/7qg5t/2IYZcBcyMmdd/y66PND/
sDF5Buc2MdayZRf4c623/T9YeuG0LphY3ToPgP5c623jD5dEc05GtrH0lT3nH631Pw5Ylt1iaRlD
lcMDYNv6extmO2nkBBQ9Q9bGZvQXirhEbdpBa91FiV65JQ8GGb1XGUnR8kM6VfZ+auakQUaCjvPV
S0VlGmvieywxoaN3FVUG3UE7u4xNgJNYFpY8EmSVXb/77kr/TW/9Xb+bJB/eMDhZj8Y6oRLv37nf
j7IAu9NdchyZTkYCPtGRhKCjodaPUpsxzvz6BSFx/bgv8pJsiYZnO84C8P3JoacBo20WK9Wl6wZX
9eCRbUPLwnBBACBhwo3dau2F0enNcyBblspwtAVYtsAd0eA5MfPhfeSlNLiV8LgqlRuNamcO7nTr
VykOxroi547ZsfFQmAYZN3ZUEbjVGxzAYibMAgQKedartsNzANQFddw2lpydLjVXkCyDt2xt0iF9
Zb/GS4T0lpcCYS/YST02yDV0I/Y96UJyCl2+kTYsh34c6bkQujy7qfnQGRY3AaYRB4cDDSu0aQG5
sgNJMp2Pq5PFNCWrRaaBjDc03adbHUl1t26T2HwwDI3jYer1fDYAIO2zlsxkyBAMlNLlA6KzsRyz
eYaZT8AOOKo2uZmSkncUsFXu0SAk04eudRLMdS06tgdsPEZ/aQJEMY8ql7Q7XW92mydgKiT9DEv0
IGs7aRUaY0lxYkxvPmhWYS5oeuBIL5a5CAtTTvh4l4Z6qvf03oGICCT7KoxcjZcumiVDtBlz3p1J
uGkZTmqJwUCSlyW3kTCQ6qMiJCvaRo+UolasnNdMxtHjOLvBowD8GuO9M7oS0oZ7l7hATEK9b7lI
6WzzLaDKGsAsY9doLhjF4OPnOlpMPlCkk+cJQUDS2B1adU+QKF+rMB2T0HXAqskB24NJ+5OLE7RL
GJpc0o4CxuYETRWD5oWKbtt1Ekt1p6EMx9Pzv1LxFiDTsGH+xENYBGhXVxCVpIe+xiw2QLridcHw
Bsnd30rHlTPWr3E2ONdn+TghPsZRiqa4taw8fjVRvVyAU7SR/CKIe63iXHxsLB2yl6G4ZVFWEjIg
xbBMTyRXvCyifD6Yk0tKiVN7wSOkjH64IzdriRMSHreNQFpCrHJaut0NHT7H2pIPrlVFWI4gaTCO
2TB6rHXGHWl+losVY5VajS2/ztk8Ns/8bZl9bSZJiFepGw/o7wm8QoDtvPYmns4wqemWgiTi6yly
jVaPFkm+W/rBhGQpj/QnrgwPlwegSe0A9EpQCzr6n6d+SWP0WeK7jaY8VkeAg/Cj8kLH90UbvUGX
QeRbLLIaA1FkEqJsEXOCzIzugVWNXHqvpr+zcRFDqJXB0xZspinjulDro+0bna6+rJLc7B5Qi2na
ozZ6qr0azE7rbueJSKhtMVssv7i55+BDamPHOSF9AJtYah22M/SpeyVsFgiFIgeJHRG2KdIErIGw
z5cIt0Yvu4uo8IsJAUfE09O0DPjD842cTxpfXK0hClq7Ynko6KnwWzBxsYYiHiEHbSSRL2REn7hP
MP9G8yaLAhYKPzby+rNnSZKbXJ/YGRRIvCbaGRJevCjuspfO6GRMt2AkQwyZ7pB/7FghjCScIuV0
N3VJrraPBF+Lgo3HQIxeU27wm3Rup0PfktGFirszjhnhJdNHf4za/M3x0JZS582UmZtSF6Z5U7L/
qHZljlns7qOKmtiE4k4o5B4qBj06KNOk62hprL8g6OlXaRr7x8rSgydHkMpRK+Peo/UhQ2MJ75mX
GJ98CfThxlgMLIT8WEvcj3VO/ilTseTTLHlAiVc6FxpyE3lV2xnCoo8xmoR+azeOyzGobnBJssjU
CIF8/bF3aBZYpf5CZgtauqrIoR0RXJQmcsKClJvxp6KPvLcptsAvY226gZBwNUrmiJu86KY7t/bi
F5xH1YbzkI1DpbdOfhtVLwbC6q1Z6XEED7BE3zl4HSompjBek3OaMFVeXMPHLj6YWU+Sjd4PW7UM
sDQxTWGFMHMjStncgCwurxxbjJuRaegdy3rzkgVjci/s4lZ6+pRR7fb2tp1bkjjO8VFpnXIGcIsP
srT7GHcmSVMBG9iaQGd1KLQg3zKLT1cCZiQqOc9j2RNW/cCm0zxVRB8k60z11dZP9fpj4uJAMdh6
ArpmS8jVAi0+Nu5EUBz2pHUcef1XsOXdGq+BfWGqLN4yLzOPTtx7mMsAZ5FGNVMOrPvOFJctGrid
XzBbDTPYWnsvmUAZOsZdFtXNDiD9uAbg1jxlOc1bdimBgWCO6IbNJTlb7WBH9wiuXQKnFYh4PETg
LTXlb+fZdY8a6KlLFuz5Qq8q8H/a4mmDPreZeyJMBhMDYjvO2QWZAu4DwB71RdeL7JIzt7rkgIGJ
7dcVyk/F3AIq4C8YmDj7aWv/OI9HP2b5xP1Fh2louguo8sRTSItN6Hy4znRRQ3QkyenXr/pOS0FV
BDwIgj0gewNM8vvQBRs2AFp6JzicM/RSO2VhaAbzt9mN79QG59dxwSOgdFhEG/ryPr5TGwgmpGMf
xDg9Id6ypuoda3YFKMoBABX/ptj7uxfzdB1VAwUyZIZ3l5L0JJiiFIEHH6bgpq4Te0+zEYB6CoL4
19fv50KWeQYJ59TiNFxgO//4udo48Bpt0t2DBYnrSBQSuFQEuWG/pCH2Xu3/5i75m9czOIcY3Cac
t3/inBg+lOyqKJ2DmpLo8dsWRDwZO4YDQoPQ+HTm8v76My6X6ztxCt8dH46kOzYV9Ck/Fesz5uwh
6AYaLG5FdeVpWMkoSyJ24Goy2QNt+rkEm5WCv9e1jO3j12/g55uUmY3Ddcb/sURgvGtp0Xxt9Qln
/2EckZkwerH2k8G48//xKh6DKRdVDBj+d3cNamLJvLN3D6R/dRdziqzF80H9/fNX4UAJt81FDsWY
7Mcbxh0ss6Xp5B4CrDlrl+yM0Jya/8dt4iw9SsQVfHnEs/74KjnEDuz/tXMwl6TUtEu4KcQMfmxz
Dp4DUyrUb450P69frOmsJnwsZnG87I8vSbYe1M3CtQ+E5rhPxujHB6UTr7Mai5rwMB/Wy8rtFbfI
ry/ozw871KMAEjeflszq9x81MGWqq8YxD/nI0x3VrJODi6BdZa7/G2DO33xEbg6citg1yZV4v1h6
hex4qdI8nKfnKIjrS9UPzXNhc8PkywluWu6af/75oMowbl2CIZz3NCmhg9xMEHIdznGuVWlb+0L3
kx0Hnd8+6Wdt6o+PekB3wrFtG/me//OTlvidr7OeHFTXBz69sNKRKxraxQl0LjL3jCYbsQ2UyZOk
rpPUWv1RtGLCMKj1NoeL2nktYrP/AjXYoupUVZHc+rmLvubXl+XnhXDJQYGCw4pEu918t6EQRicx
5kXc4di3rDCFdf+cTRiwmODZ3Gr/hyTnc3r9+6uDihbWVLCwzd4DmuKCfgn5HNziNL67zYSoinRT
etpf/M5gy0yaaLnfQWgf25EUWyEcYoXPWddtb7bFro1HReAA2I8dBD2Ce//5NWGl5F4x4IkDFP/x
EQTGkSjh89RDNaDo1p3sxYg1i+hhFFYrCRHrN1/CT8+eSweep4FWDreo/f4F27Rfiv5ZHYQdwW9A
k7WYg0lYZmfnNP7rT/d3L0bfCJgscS5sB+8+HdgSZEhtMB+mmBi8rMpJt6W3CzaZMKT0Ny/205bD
J/MBIBi6tex4jvnjpSxzzWj6SJ8PbgQPm/J14M7iQeSU+OtP9S5PgCaey3K5FA8OHw6t7bsbubCS
dAJAJKkgCEm91TnDjaHm90P+IdJq1V82maATYscIchLYRxMnEs/qCJ9ctsG6nU4JYkKGI5LDUtgb
igRuryP4Ge3Nc0DXy9oC6FiO523O4Rh7/Xw7VDXhq/90IUaRSnlHwzRwLITA70qhtEJJtuADDqaa
gQQtGeelhKgd6/M/rrp4Ke4BG3IRLT3sDD9+O0Osm4NAO3nomPrvfSIBsI3XbbDRMLFf2tX02/7h
snt99+jbbGtk8/Doe0hX0Le8+5YqVVpG2zn2wW0n+23h62Mki4LHc0MEnCNdnVYVzod6mszfPGSg
8N+/OI8X2n00vCieqYSWkd93xbNdREPK6CE7GAadJLXWM9/NGbO5arTMUE6R/8k18txei7o3+mMQ
1zyBVhenF+YwV9HKNFFt6mNJF1HlS7+m7bzlYDGiScB2x33UkTCR7UZ+/y1OIw35Si1TB4H1QmQw
cqIg7+CsEKmx3F6Fxmawm4fOaA4YhrCmmW4/3TqwQsYQpy99v5zGEXmgrSCU2Y8lMGkHA2+31o28
vMPekR07d9B2GD/d229Ih9oj65IuNl6cb1wH2tJ6FfaeMwbAmrvmasgZyIbvEQ/STw0IyYWDXW80
kKZi92lTZ6D3rQtZv1oqq2qeGYMAAOTBRmF8wSuX0xQHDGaFwdQszdA5zpNbMRODs/GI8IQbX9Oi
3AUdiKELF/ww1vJW8V9V6/1ZfAr8ttM2KJa6pm141kgZdeavdMvJycuNmLnSamYIymzJJ50eXESZ
3Fol0I2rPG7FcIdVmy/ExJPXbYCyN/mpJkDYWHcjOKKtoaPngeblX8UutN2T1xj9l6nX+RTSyhz1
ZrnVaF93rbG0omTB1zzpKT/IR3deIczQlAQ2bMN3MDP7SnA1BR2Nkd5cmg8kpyHu4eXpg9C5Iuqd
Rrhfzi6SCiviN45uggtLATbat9MCzJxqKMRwDRS7VoCEhRZOUli9eVNJ4QynhYlOPjS3S3LLMLgm
42n2ZINWI7X3QnQ4XNbjIECpNyRer3EjccOomDuoqgQHCdOTqXdliwjMSTJpSxAEspb0+C2mmAln
r3bTORqcIFO6jPGoT92DQepasfNThxusSnzXPGppx95wrgPo2XP3qdil1ZC4NX0zxvkkPEU0QvyW
bls9fQ0GFd36Sky331pwpIzwZkD1Gg92Roh8GiXIbXpErs3Ft8fKNVlb9OWZkZ6V+a+Vk9J6w/hn
PCDESVLmmUC3QnOwWcY71+EuArjBySwhKJIILoJgmV5n/fhpTmsptlNKH/7baIah/itAgaWQiG1q
O7/2bIRC2dKJ7WjPwyXn+DMxJ1fhefvzXAj2twm9K+8K8c6oYKjjo9rWfq73l2R+8ZgSTsmkgcxZ
LqwdCRteEOPw9K6vWt6IodM72TaF2Z8qZbTTywh6TmPm7BH6cfLrYBqvnakwHtwMsz6spiid33yN
ScYm81vTvoMDTBc4mamNmXobmGLZjxkDkAqb0K7gXrGZ5uQ8wYPlfaQwz4d4hZ1ziZUqUuQ7GZlg
qqQ3rxVOdii6nm79XNCU3NJBU/5zamd2dCh1faLVRod88GmQqVFk8tuO/29BzG8EMdholt3sX89J
d281W8WPOtFvP/PXmFT/g9KFtcTTTUpB22Lz/Msu5PwBkp/CkHOh5b6zC/2vBEYnBHY5UHEe5gDO
6O6///OHbMr+3T9/nyNK/+XddkkDjeQ55qxLftQS1PTjdhlA+/IjeO0Xlh8/y5zRCs7deuN6+hOC
y3sgtBeEUbVPfmk8Ic0ywKrMW0gPh2GGwKy01txbspz3fRGAiDQQFAYjDLxu1pEaai2kdBGAUIyE
u64Tz1/Xfq/jOS+aF05w+kkzYfTQnh3XFtkuYeOTSRJp1bQZY++EwMa/lSpFtTGUl5Vkrxiw+64s
4B+bXjPN9Szt7qBDsGtFeUNQHLLDwR6AnEx7VlF15zDSWNdMg1hh5fjAckj0yzxF+yTlNGJrxp1U
lrODffPRtUvEcFIWOx7L5Hpgf7jMgN8i+KnSWxTi3cZhmHNLB2EDguFxnEDyWIgg59Z1LkpPvKLL
Rs1mCbnu7Gb6lKKzYW+HrGAFinAYPAI7p5fgLezO20ks5aG0i2lD0fmFqBhra49mtE5z116RLPNq
0oIItYEQlCAvAS+yKmaKA7MaqnjDt7qSiVedyrbfDsVMzox2Ey3WDghw00Vj4TKfvNo4BY1ZPA3C
aT4iiNmWgbxDM1OeIIH4V2nhd+Mq8z3odhj4r7vGiuXGxM8TtlWbP42qTu9yi4agBVY8BPyBH6SJ
RXffWlp0TyC8c2nnM3AHrXQYCw1ue4X5Oz12dSGfgJT3XxYr1+NUWjn4l3pkK6s9CnMR4GyRub3n
4AeAUUIqwzPNIl6YwrkYLL959tIMnWsGQPyxYhAJyA+LgG4WxtGulO6tAMhwuoj1prvyWlhlDa4b
Ll5gogJORogsvdlUiJwi5PqqxgPQamTKrFqf9BXw7DmSWaPGP6VjGgeCYhnoU73sxTMFK/QUxTgB
zDR6zMyivse1TDBCmdb3zICMo+UuZfMygOdolb2QKcluExjwASkWlIF/W5s2g25BXUBccByHPKbM
im08zilKZSUZUFmAwVj7UzHjeGYnQ6hTPGJ10D91IzWTZhHmFsb9wFXtSNbpEjZdLqAWIpakDA3o
5z6I2qnof/MrPUwo41rHYH/LblU8OmM05xdOTyLQivnsfPKg3KSrEuP0CdsAvdbacQnowqawaXxS
PlfoqJIWYTcOiFng3ZuGkhqN52+XugGXe5pGfw3plv0ewE7x2BgV8MXW7r+krRI70imaN4z7021E
ZMnN+Z1lwDr8rRgNfj1jC+8uVokGTKBz3NCKEv8O8qF/ZS9uh6JM7AM0o/Ghz2z4R2SKoaNbPvgA
Luw0ox/94E0l/2OxCHAdwSKypsyeN3rQi10m7Qy2PXcaWjleTcUBImxqNefy7PygI13fyCbAc53E
GQNp1RaPdiDNj7LS0hpniO3ddQ459HUeIbCYZA1xCw2YGY+IGqjfWfWwlBy0UvGtmZFstoUshy+E
rQEK1Gv3BmPofNmiOThFnDdOsgW2m3BH5isFheglMNHnSQf/BvI5PH2a8HlFb16KjThZKPyt2Ck3
q+9bDu27GiXW5vxtlRLfRxrPlDl9HlVDaAzCD+uMKzej3rgymFCBTPERJq6JOElXABpiyv6Ju17x
R+ojIEY3Hpo498M+U8e+SuhBzbej1j+IFi28cOqXKvVxDUHxDvxrcxhvdBnfJkJHuDgkF2XWfaVN
fxlYdQFXAvGj6Z2m3tpaItkNrnqMu57ZNnXilUu0zaqJnE3eayuzmevQN+ExDOxj48q0oKQaqeGe
7Cb7QMyVcXQZaK5zw4/XrtdYAPUom9JyPqZo++WUoW+uD1blRbfGoE03xmQSp1HHM9w7301wV3Le
8gNhb+YmL1de03YXQqDJGwDcJ2utM75UMRiJ1nxrKzqdEHmay0yN/aYyS2Nvmc7nzhguKt+5w9Wx
RDyOJDwyaX3WYvOp13woBhz8VdWXW+z5w6qcK7HRSmtec7xjomkydwsbThz3owXHAbmn+lIKJ2RU
Xq0clfTbZpjuK4BHh8DLd1Y2JEBUFV9w6hrbqR0jcAlzfpW7xgd3ORp5QbvPp7nc6xyvLziW5Gsd
M+BmqnKGBdAAmxiiC26D5xaNPTSdGmZjrnuHjht/l5F9hcYgetYN6F5aSfCCMX+15ubUkJf0lpqo
S20aWy+eq9VrzsAPg9Fnr/OsWUQu4MlIrdYP9ZHZZQQU/wAvxm6JalOsB5YoLuJMWXgskFeR8bRG
Z3jflv0X4EURMn1/PtJjkM2GOMQUC9Vg6vOqUt24UcKsrmrDPRas+XfcVqj63ci4tdRsb6Q5VjgC
Ri1jipc3a7unoO4Ns3nrOadsVGnuEWURbtk0r/TGAYP6ZLjhCnzSI4UYt2a3DxgS7DR3/Ewr4rlN
IIjOLcxSYwnqBLW1ciwC32obYF1nOx9IVNXDJRAHcWMVP/ngDTB8MXsnp+BK+iNyliD3vwC+ESfg
N8aHHHUiNQTjIwhl7nwACiadlTAjnzg7kX3IvJHDeG+Xbwy0s7eh6wpclbAqq7iPUKFoYsueLrd5
z8/GpbWZ1aAfkSnVd+jVpjUgeSorMn1Wsun8YyMawCT6XLxI07COLnlAyL3AqHT4WtYFTxEr+ZCO
XphUIF6ivPSDFTk98ZWYhtw49GZkTKukV+7RDNpx68dtqfNIxI+ImLQb1wAjm1vm1PIl1phUu1jb
iDwbrzyns7ljKvzNdcv4fmUryTY4jfWx9g3vYJMRs4laQC0RoORHjm7DCX1Tmm1U34L/HYJKO5I+
5uypFPKdodftJp3wiiByre1N0k1fqxIBg1HGwwfZpfKiIWLqI6FfNUeouQJysthzPRhomt0QpuSp
fV5ShZVCaAe9ZgEDwd9ewJHrw6YbsjCLSJeBJAT8qgUNONvFJ68vfCRZkbzJXU2/7qKq2zINhyVn
ot0e4X6F1AzXU53Rg9d2sRm7YeGr54z8u2adVaIIJ9lC1jZyA7FCD/La1gke7nJ7p2p1jbtw3nUo
ghBgIPwlhkfcqoWeldNOYucS/s0s2+K+zXp54SMdfraG4Ig9sX+THjzfFrL5NmjceDuSEQMOesHJ
EaO2HjvFI05/dYUH+cQOWt8A4BpJbRuJrcU08mg10w7VT7zuLSRU5AYfp9Q0UN/62W6ujB2N8j4s
DPojoo7fQAfh1GHLE20NPoscj80Epf2QIvTCqtVHJMhEV2ncnuzIcQhg8TOEaeA+osxPgmENZzE3
Nq6lThB889K49EbNTcUmW4w0zQ7ufBaTMwgekke4x9bKB15MrmAGcLzG8eJ+zb9ZYWm44Iudzh5Z
5+yXzc7e2Xmx0UIBw1HrfLPXsm/jtS3Pvtv+7MFN8rMh1z27c9kNP074dbG0iC2MWCy89ijvo8XW
aywGX3zwNbJ8x76Gnv3UKguGUuOe0qAmzlwNiM8Xs3CBbeymXQzE/WIlzhZTsdEbw7VcjMYpjuMu
ns2NdDAh+4sdGR+DfSD2GesrCTW3wWJblouBOV6szOZiaiZj6AXhabRqyzF7lYv1OT27oKuIA7mG
MTrOdGiRbQ+yT6SgzBYDdbNYqafBTne6HzwEi0rFwW+N/gcwVJF98UxU73ZbdkdalmFR258Tug9r
OpzBgfw3PNzZ2c8dz93wSbfl8MXLnexKLsZv0wejZS1m8C4L7nUxBjqtN6Hwiosh36uzg1wpe76y
Sbi7axaDeYHp67pPys8cQGPC080WJ7oclHNJZ7Rep/jU28WwPsBT/OKdXewyGgbSs1Kx7RaTO+WL
uzFNazoNUaBCaqCTtZjirbM/3lis8hhG2jVkOp60xUjvLpb6trGqKxLj8dm381Dc5FXrOeGSk/Kp
ans8+dFizy8NRgrsg4trn6NhTR1QBP4X/+zrF2hdTuli9h86j7b+AgBQZxaAOHMB3DMjYNRl9VBR
9G8cQ/mXUT3U256FcUPSwT5dJExA6VI2aJUf03iUz6hTjbVLIxOQepUACsI5VeNEqLmFIMjdQBtK
OPimwfCAlKNDpoWngXB6tPHsg2qG6I/JOV9bPVQuBEXia9KX5YVnDelF19IpI3HtLZ9QgvZz5HF8
7K/ybiw5Z3X+iVBVcRsnQ3P6H/bObDluY9u2v3J+AA70QD6eAqpnFVkUSVF6QZAlEz2Q6JuvPwOU
5SvJvlLs971jhy3boqoBErlyrTnHNBIx+ymmiNWcmECxwxIfQGDEfiLc4MAbe+TgF/iOiMqNkuTu
PsPh/V8b1F9Ql991fRjU/Krp878EDRfNS/O9OB61Oz/zrekj/kB/YhNVR7SevhiN/m76CPMPW6MD
Y+tUFJaLEOFvbbxh/0FbRixKI0YZzG/pzXzzQRl/oM/mdxP3CEOGXL//pAu0NI1+mNiQzM3/SdNx
8FZZvNOfJjaEBOu4+zpzb2UulHmLXJ26aDmTkMp9yMLK2kEtSKBaD8P0xcJrcsNziq2L4epwz8GU
pKhGKi8ZB80T6ZviPJNOtvRB4xBjrM3e3pjOOcr65n5iXTzkjUVOAgKgfR7a2udSBiQQJk5yYLiz
bidIVuAREtaGW6OhS4YRFX4n5ythqpwhg5BsiWBM9Q+4mNIDwLWCRrWRbTujwVHSFqeS07snsgBG
V5LTy+4bgOBxTk85V2zD15XQORCgSLBAkI23JYfgrcxcJPXsOviG7FG/jEonyK5I1ZM2xeppIiOu
X/WlUW10B4OtVurhsyZiNnclvdNGuzsFKLmBM1JaI3dfFRXsW0gm0qAEn4AOMjBAWMpU3KvzuiX/
RTMBPyCGxwUHn7DGMLq1MlV+GbAqb4yaJ04V07FnNpg+VmZik/uO3WAr8zHZiaYlyNEcICs7k+a1
zEE/lm4cgLCLhkvL8+sqpmF6BhtqXEJCK3ZAwNlGjGS8IJmiuoKYuIHp3B3V0a5ec6Mbfei1zkb2
Wb916HT4Gv2NlZkW2a4vBuY2qdl9UYSximtr8gwhj3oR0ian29GRIE07vUSKaAWnPJX5nqn/Htpg
6gN7g1zS19W2qnrrLQT6CJizjRGemMOWhmiw1/Mov9NmZ8bkqyTpIYI4pqwZRnVHaU7JUzjF4pNT
2eTYx7aEuwzBQ/ZD9cABJT7N2PpOQDCAyIL7iD8S693cJJ2afTBLU27h4Ok0y4h53tGcdxKC7Qzj
Mk9OfApDc95MjgNHG56Jc1/EUsPP26JNiRujXxJH1DtRc6+UNLcCSggzu3YkQZ0D2852RGwYR7tl
C8+lDWHWdeLniojecxFK6wKtb96N+ALOqtIbR50ieFdjqbiloG8eOEoJj+SbbJ8r3V4WwULDLiz3
rFdS/1QIzT5VzDX2ZA3LXZJkEENz6NCbwYys20wORz0aTG5HjryK2sJiDNuXqANlBzeeuk2XgfNS
GcOfVjXm+3CSMPOn3NqXVWBuHBcJ1YSy+Mkw0ytHDxl6Smjqnxy3eCh7Y35qGjnBGS3US4lMtVgh
n1MOhI/DxxYMmM9Rr1maN9AOfSEcIblzwrQCKWcY4gpCLtoWPT8UznH2iNQVG4KBAAQFTn5Es0wK
kWHgou/gmrtknH5w2BpfUSb29Yrzy0NbFnuMvPahBG9YEIXmgTzJC5p2SXpB2ZTdW0G2s6ehRW4w
F3vIglDw8DVALhTGp7YU8d7hqLKBs0yd0VBTBcWY3EMCMf+c4RZ7BnM3b46IRkmklT6TTTQ+OoWk
BtLxfHJBHbIyEan7FexUBnQjulu7OlY1wE5PCIaGSb4N6OSeYBaiU8kufRD0z8jsIfoymL4kamjs
Cs1VqccHtadF1NdXowXbCpfHH9TR2YJ6Htd9pnUKHnTDfW6dqZIrqc4Z2hNnKsmanMLbuSnTLb4l
qoNpshyv7kd7IfhRgYTBtO6KuYGkUHY054ToH0NO1ItfUoACBRHAY66J8UR0+XwsQZGeKOKI5tWU
50RPazo+IabwOBO09+wKfE9dcBZC103JrSKbgtGJvR6leZKWrxk5p1RLkbhYkG73TWONdEZw+13i
Vkl9x8FMySHnxU6ccYuYxr1TGztv8egZ6hmZjYoRNp85NbmZvSbXQzwJdo3zTJzPx9o145t87j+L
ubV37IizB2W0PzchhXHRD8lNk9gMEiZF3OSdWd+1SVCdEnWogI3GGUD5XDIURpGtCUjVsx7JtdVU
xkcG6/rORk5PqeSWm2hM9D9nJ+xOgyXki2lUy+ZCkshzlGfxY6trfbbi7CE2VFvhFno2NOQppAuv
BdEd4/4lvhOyQR9W4we146svImv2p6mV62bU3SONRnIHxqyMbg2HmZuRwiUQimmR46IiJ5lCo9sW
jOX2qZjlY9YRnaTJZE2Q/XyX9oa5ln0PvGpq1Rmir1KYFHoMnzG2nrU+1A9CC9PPQwU5fkBjtOo1
ttuYJX5sAl3umCiNJdasWnxKbTv282JQn3GOBTueTNE+aJmX6LZ1N3eJcpUMqA6ydcEdE8xyq8VF
trdMhcxYM2wu2TS4j+HgBozWK/VD1McQo3snUAhZUOyNATfhXE/VawGC96rOHY//rm5nRO+jGW5H
JpL+bLiI8RvlaBWqDoC5qOORjlRJG5Tee9GRvZOnsXpZIArs/UkSPnQWhcgq6ci58ApDtBe6odmu
xNCCrUoypoC8VMOM5rBavQlCIfZ9FtGnGAflJiZzgsyO/K7vi3TXWt0nOs1AxsqF3+tyxnhNW/sT
8RsvatC9Odn8yS3H+0IDBUsiteT1qnxfgwRe11X8QBdQHmhPOA+9TPWnNBmKK+qu8WMd8IN9gbHs
xY5RdaS05PgUdOaqBp3CFrAIGS4nSi1YseCzU9Vax3rZmhDB4+hmxPUORJdu+l3VVpP93NjBW0dc
ogu6YuDCAR3S6fCB0vOCUt3S15eMpYGIYmmolPKT5AFK7SV6XxuDdFNhfs4PzJhrQKCJ7lPkpUct
nIoDchXnkzVZ1WcVe0pyF4xRdnQiCyMyfp0o2Gb4JOCkEBoBFHwVtlbyxY3GRnm0qmC01lrUcxgq
FeJR9hWWW79QVDofoiw2vd18hFE1rOoxzHwVBArALPMjZMphZ8fSIT+m7c78zkXx4VBOYvCKa/MG
azlUN1UprVVKKM0TaHhlRy3yWMxRto5s3TmwgygfIswr5EplmhcW2nQG6VGda67mYcYJ30bx8LLk
MR9qYSurxlRoKhfM4opuKbeMWe9WSK7qYxzv02BDrOeEPidod2SLmZy/3XjboJfzpsC85LRofaws
4X42w3ZPPFRwqHM9PrQqpmstw1RAzNYNdDSCTkKn+twZCOOBW09b1DoxAOgGFRUBEOs6zsr1EDD2
w0WaspEFkmQYLvOugzADBE/Pt5YaqG9mB6/Wk6kkXwTgjaF9sV1sQR8b2q5Oc+1Mp0rpUVYg91sv
rrIYicD70eS/o/vfHOKWmfqvDnEkzpf1y5fy+0Pc15/56xBHvg0wCwoRbh9bM3SX8903xNNCf+LU
tIj6EFhbDkP9bwZnjZMaQjREx+Ib5+LbIc7+QyDGRZvHyQ8vC7P5n0b3vxrlm4uO7zvVHZYDAHnE
HSzSO45YP2vKVZ4SaqDMyhFaS5UINkPhTt1z3QuzqA+Jmi/9x5TDZJRsKYvoDN0YIstJR8zZ1Zx2
ZZWTKWEJgIlPjVOh6KhLpxXI+VBNIL0zHWy2XZq0Y7BNkRHF8Y0VDj2P15l/G3Q7stN5rUfSAehT
ADHq8m6MbrQ+B/RNDpbrKKuI2sUjNIcH9cFAPUxumTFk8QQBPOjVT3pRBzRb7Zbong8JBAiie1wz
HJwLj6YuErdx3MIQEiZjuNzVldzDOEWcXEb3VJkgQwLM80KrrFz531XzlWf7u1VDd+HXq6Yo/ry2
8bVrf1g47z/218JxNEgvpMvaeGLsZd3QffgGgTH+cFguIHj/cvl/RwZgtWGMeJf8/tXi+Nb9MNU/
aHyAjjEsOhb0U/4zQu47W/m7lWO6DvsKgFy04M6/SMEtHYMz23O/K4tQ8/WIgI1oLoRnte3zZKev
rkpTQJawTLCtCw8iX8NEfEoPrpZKT23dB7d304OStelp7LKb3l0yqRQGMFWNcktVKFkSyE6QQ2Ap
UbVvTKyRPjWGwYqoxEYKhXaF3Ql8svpFshR8YGSE9ZhuutYqgjhCBCgrtpreSxgmoEmpVD9Jm+c+
E5RNcUlrt9Q920pebUWqfoZElZwYqghYafVe9vUzllbpzVZvkKFmKes8cJ7g4t8nhvba17y8bcnn
rIzf2Hhgd5KY6zm2ftEiwGx6weex5UgIXF0921oiMM7Sgx0UPh5TLoI+Ccnxe8XZ17W7BwTTMiPi
q+lFsA7b3KBpmb7pqTKubJuvsnTrxldRD6yynq8A+d4jH4GvQXX3edzQ4K75Xb3Ke+ilyQmJ6KdV
F+nlLkHbuikzyg67svmvqXlhZNeul59E+uauYkGkzKwvx8+Jr0ASKLq2Wm2+hGV2EVPWr7NmUdMB
1D9aJqrTYjD0dVfxhgxpM26dw0cSwTmpOcuhqizepqIqd5VRkx6GqsIf0gn8lsjCa5ApTF9q+vYq
J/B3GAyi/gTwW8IFZiyziGpp9mCueCD6KwXxSw+BXJR5Q97JvBtcvj2j4UUHy9m7mvLwfpPEFYLw
yawaXzrcB9pkXPLepfGsCpJCtd7DNdx75A1d+pg3FSboaDhf87xPyAkpw3w8OKLVoX0td1HL70Wn
fY4bDWRW2ehrZ6ES2YFNhojOjYVdW3pYbM/cz28IcKnZwRKusiF+BSvNtZ/5pwRjOKcNpM5D65J+
0pf8TM631Gi0EnRHzif8FMKrm/r5/XrnIZEXPYdJrx34vGHELYOtnEtfsV90CBYOqha+sci5q9kN
Vm7E3ek63CrlshbCqp0es4h/RP78ami8EVYeRxCZoqjh63JM52GaufJMsVhdzhAcBiCaJzRR0hNO
8+wQPYellivson9cuazG9y+jkCyKASUHqWn5aw6geR2oTnVgrmJBC+CmzdImOEy0YO6Jw5CeDuqQ
pASIQUYr5YaJtL6u01L189rkK1V73kMYNUe3UcYtjUntxqiCGFzorK9TQi09GiykOSYFFWrJXYZt
jhFjkZ7g/6g+OR9kc/bUv1Ty2RqF6Ru44fjSRxZoj+UGSeZ5p2qdTuYEBMIO5h/pcfTQ1JzLbUYi
PYSRWmxHKv81AV8sw9QtvfdriwTAwP1f3Ng94+5Q4xYoiKLyiPmUxKJw/WYnnTelrMWWw3aKFTgT
G9CAmU/mjvTeb4DlDmeJX2JzBnk08RgTPevbnMW8e7/MbYeata25jejItus+0YIXGVvKzor4qLPC
a5F+o+wCYfD0Ik6G4w6XQEvf6BoZNJRYPfgvoAMxKvX0QgsOat0VN06sjmdrtLbukLwq0DhgXUHF
ClJ0ARwrYq+bVWUXWqzTEmwggphIbBybm6zImSYppD55c8Hji1Qb2vc8HEA2rOLR3IooI4BYGfnD
tKH3zMawPQfFFqofq1lVelPvBxvDoVNgjRuhLEC7toy1koULFgTYBAog1VecVGyDTr9EuGO2s1ZM
W4lhcS3NvvegZUtwBbyFodNYRY4sd1Qs/MUhHeT92aSLUV+/L1ri63o6cGC4tDa6s2puCdwTFx3g
w9YOFHdl0dVi2xm4mapRbhpOWV5aEgQSVSqcMNscz52TvlHG8dVMrID37xrVZ+qnOX9kp3FdzQKE
o4lgzFdci0fg0pZwMiW4g6QC0LCsEIcH1VuFQM5hiLlm0csVycDjwVSyeKPV9dVVyVIrFECKZeU8
5aVZrlMFDfvQnR3wlQgzMTJO8YizScmajMEZ6EgwBwOo32JEouHP2fyZ1Ku8X9lUBPZauBpSoXmu
k1c9KUefdogAu63qD1ZIpF/jQgA7TWRxHeJB5RKSxEfsG6l6Zrde8jZWURm3d0jAbWQLHNloYNeo
UxNvSomEhixYN2uaTFLz7KpSDjLoXgjeKr8AkL+a2PC7VWiM6ZuLonEGiqrMc+OxMIZdW9TlhtS2
UchVTf6RJxOCQPPE7BUUGzr6F80NTmIoZwWBQTE051SPXGdfCLPJdy0aD+V5Cs3ei+DBZ+gihdEy
6c80mwkn+T9nq7f1aR2CDVbui47yIXLsh+9KsbuvFcwP6t4fTwRLXYOb2MUN46g2zc9l6vOdFSYT
ij6bYOp3Tjxxdp+jtzhlczEK96GrS4PbilVnxtzpv37dxbz0Uz0F8pj+Jk0o1THUnxxHYgINJ1rZ
7bTh/WHHGjTi9EsxKCl9nPTt16/2k9Xt66d0GKIhOCXr7Wd/E0YTYo7mottlEzfIUgmIlPFBSLv6
6+f679H5N4cA3bGXieD/X/V+H5Vf/vwfNN4vxZfvjwF//eD/Owegn9c1DuLipykoRwTQA6aKTPYr
6evv4zOnAGxrUKiQUP6Fifzr+AwfTDMtpPQWhMj/iA329Y784Y7FvmhwuOc9cFLBKfvjSqlqSOa5
EOVOcRrK7ikqP5AY0Mbr0EUjG+vWM2nv/QkzV0x/kkI5tJS9OjhnHd5N6tFISn2JBOwC/Ly4yzr1
yQrUEBMK0Wyb0hxwWHeLc0xDZmiiFdnA24Xq2DhnmRGpq48aPpyhfoGSc7KH7AQDZxu0MvDb2hLI
lrBxZEB0YQfFb53axeec79FDw4KyuCD4U1VcMDaWPqzwdx/J97uztYa9tR5eiChfVCXkTppMPOo2
fmuYpPi5EU5rp3TPjjFusRORhxYWbyItToPW39MBjEgz6DYmZqFumu/MZDqqIb+rThTGQfHLJOE7
ltV8tdr0ABvsCpf4uZoaqnNgHHUeGR/pYu3i2rVXg0qfrGwCdBKKe9Za4zntsxcH/9ZGDYd7tU5P
yzcAod31zTR7SySIsyZsk42RMU41gDgjoAaiC2mJOOvh3i1GZqm6He7rTFyHgI1Yi8xdGE7HtNPL
/bwgkZSh4YtBdGNa8UGPiP8d0/HBjqb7QdLyNyicxuylrpIXyoezExlYV22zWZt8oMHkINROd2bG
tZqMdlMJSaKomR5mOnhEG0SAe3W2Ob3ki9Kjmj0Jow5SRDVaM0GAhg1T/9iSwsSDaPkuo/wFNSZc
zKUX0g7ojpbXkoSqrfHQga9V71p92NKbPaKHpSndq0fpoFvq0+jNoEWCYCU+EUV/1Lk4O9xGNgJG
PmEJFXoO2gCtrk0GrjAQ+DS8EAKZxI+ESR44XqFywo9oVsEqssYHDg/+OBWDRwR66wdl/MKURazh
iV3dcobzQp2TRHV8TivnOR7VV7bHWzHgHbQxgABu3kHNqnfV2D/MSAPiWBJAWxu7kPRVeGIuUtqW
jn/XzUebjO01eiTFg0pgIIPlThhRYlFlUdwzk3viyH0VxoC6diR9rA2zg+b0D2QVPJhj9partEtV
u2z9Lh8fjEAjtTAGJZrpcBJmG644cxnOzsv3rhU2WG7zGf1NwhjDOksQDJt2+Tk+J1RRh1vRsJ9j
p552NlQmkm7Hs9QVwD8BumYniZDaK0GPro3bLhtBDKFxtzw2s35XOVN/qEqr3ze57e7HXlFu02jK
1hWUg9tCkdNGReBAbnnVeLqSGVfUtZ+nvrZvNDcl5YtDdVyZfr1kYvuC0tyn+B5eAqesFYjferbQ
9ariCZrNU/61WDKpYckn4cAQBRgf0s81BbhHRNd6jFBro2/zZTvV68okks2vyRNC8j3W4cFdqjFO
P+eM8qxY6rRBMZ+IUg6JerWsdd9ZL2Mx1dcCYhirMolIFq5WroO2Ws7Cxm+Sk2ZJdCnSa6uFvMnt
Pyf6tSQ9etVUuVwh5CVTXdc2hlNy3cjFIW+W2xAVvOqP9FpuTdXptqPOTTelzvPSD+n0atgHff1G
It7RtNPDd5vOv9Q7/6g76L3SKsLTr9NSBTj841M8TmwCNoe03FGkIRnuqtZDpHtmQnaaA83+2hL8
wUv1fXX1j7pjQWmwodFsVSl27J+rHHPoCpsx+i5kqftArQ+o26KVbfBA//Xn+tlPzRjZMBa3F06y
BQP50ysNjjMaScAJQm/TFxHwNFwex4k2IMMgBabc8yt18+vX/NkX9v6aLhu4Abhz+fuP32VoFILW
T1DsptaKGKf2D+XIwlYMc0ccSOYtnzfLoDs1PN1+/dLGYtH+cTfm89LfwwiHjoBEtB9fW6Zw/hKG
ebsmrwHhlbl7NwU2cslGPRLDm+5UMV4HyvxNOvQYpPqGdSsK8iZJbVlA6WExHym72XUNaydEjvqz
A7fmDsfB5vGN95XzE8aJqkxOhV1vcrTeYx4+qWTu+PZonjs3U7yxLIklsQDmhQBqPLB8028K5X+5
hQBCqDrYU021dP2nC6tnschLAsd3kQ5IrVTvVDHf5TNmkV9/o++m95+/UVMzFogqlsN/gHTANroj
/5F7VRCK0uAnnrTYXKvEaK4KW+C0cNNTGy5JU/10x1k4B4jGHmrO4VvV81xeSpUkpYDQ9PFIaY1a
BT8dlLCzUffbyOVxD+c598IwsrfVqI/PIW3VLah/3AvxFB87tcY2m45PY73YafTYPLSxixjEhv1k
FvFbEFsgkhDnMFZ0yy2ovregnJ/csNvM7dJilMYumqxdFBX0h3Di4AkYj6lD1ILezXfoJ5bWFX+2
cJXPtZVOnoOT5zdf5L88YWh6gEDEDEDj+h9nDYfsHlMxit08aO/lxMiTDa08kMXB2P36olFh/2MV
oP+DW+ViLrB+hrbU+gTvyJyKHWHF92YTH/BB/OaB+b6SfrovODnpEGz4K+PX5T18d0KMoyptMwyO
u1L09BXiUfegnF2XJ308G9O2rYNDqgN2VfQzscLR2ikIKR6Dj6jzXl27L1ZketTMhhJjh8uYTZag
rpWc8pNGe2+2B2NNrEO6ywx7XiUYMVaAzJubjIRstL6PLvYhOEcuMrKJvEqQACDxALN6MGXlBnsN
UTmCiLFulCQ46/EbzLtFFZee+jE9pBYqa9dOKFA17I6WRqNpkej2antPJndEpur8O+zVv6xYrgXD
NZqmUHl/Rp0Uulzip/Jip2UcFPooj724RXukKymfOeIbQB2X+NnknnPLphHT1Cpmxfy2TbiXg5TU
LVAEmyGYGWXbWul3kfo8JJLIVfwOuAjsc9DhfOwC6xwJPfHx7CsejM7Sd5LpSdWH69ws7PT4w2hQ
HQpMTV5N5zGNVAyEfE0SC+bWyIatkMN9SBrCKqm5P03Jg6+xwTkiSEn8PCBQTrfmJyHr/vTrG/df
Fgl7xvI/zUC5uox7vr+phrBysnboCzrcBclcHD+weG6FSdxHIMPfXBFNY+z68zpx2YV5rGnMgv6x
JivTmAwAhMWu1ptizZyk9AmFPSD63gmN6zOX3JJQViCvLjqUJKECDLMTkcLgh8BvrcpCSGxnfbUW
ZNAhNGtQq0zua5NqNzj1bjORN14kqPYxXBnMCZorLf77MZuOubNsxtxmoZG+BMNSpdKkS2b1VHWF
n4y0fylX132buJuWS/p+vJzN0fBBMgGZRz9iK0t+sIRuQHOK9OqZbNvRhcuwHIJQrpX03NPyUHTD
Q9xykHRT0gTniqOeNQ8PNXgXiLGCNmr/wGTgDjAnKgqqNc3pEOynk7/8Qsn5N3iwuSFl1280k7bY
soya0Tpjj36ww+UAYSGudW2peFlFtUTSFQHC5II4kt8N0v25SiyWGNPlG2GN13pRoHZ8wUkWn2KD
M4sYKcVBYj8nUX8/0JvyjJL8L2a9Sp8c5hxbLs4Kjj9tduBQvM0DdhYS5bkxWR320J4yzfocNUNx
SDXr3De9b+j1BF9y2I5LKiLOnBKVlXXOWvNZr4kG+82d+y/Lm1rHspZcCO6of2DtJiNBCW3lu8Yh
/63p7xuVfa/nmIVJJvGX+uv9qF22Qtu0gkrvfc0XUbuZhmZYVQk/VuWGn7ZFshapoLdfG46ftSGY
C90t1kAipl22ND178DTVCo3buioYJ8EQFyc68REUDvZFKCPipuBZ7s0OGXYKz5iknZ56g3JLrQ1m
G2rceWPYYtJ0qaxDDobshxH2MC8JKbOdpHtoe56gtd7e1y5HUoHHG4PNvWl1OBxQKq3jOjX8apiP
eTQ8JEFO1IOmzIsQ4Ap9Tm5q2d47nA52aWyfezYRDpndAwbou6Wab51v++t/O2y/67CZUPm+u1f/
kT92m2YvUfljDK3+9Yf+6q5hJDCRvzogQ8k5QXDCXv63PAW7gEoX2HKW/hvUib/lKcaSQMat/g7s
ZzV8k6YYuBIW1ClN1fez1H/mL1isD98/o5G2YFOAdaXxDsAF/wxyrJlJ0bLRqoOJkdc3zGzTRn27
MfLWJTmoiEpi02Fgw56IZtzDNayWx2iRpGUMoUum7Uotl/S+XMTBVqGVhoptqrKjG4o4uSMStf5M
awzB20w6aqSF2bFd5HBiEcZVahznB32Ry9mLcI7cruImeVfTFYuwrv+qsZu0LceO3sOmjgIvf1fj
9e/KPIDjmPTaRa7Xv0v3pkXF5yx6vuRd2mdQCBWeCKFXvPStEj13pFTnu7Iu03BDfntq37SWGrXh
RiFYDTIMCFJAG/kQu8ZwziKT0nzjVmR6nEvi/RpaFU1NnEcxMdPetY1t1CN+8EpVcmzyFIwAvHT4
ChYZh04enF19DroBKwPfJ3SDKe8GjKE85Aa/6wGaeyQ7aeoVtgViv3Uasfcg1y8aC1x0kZRoZvKv
Ahr7XU1TvCtrxq8ym8idK5PQqUSas5faPZ0A4sekHjnpyk26ck6+zAH57FbqtXkIJ7oPy9hcOTpm
wK2ejkF9dvJ2aZYW9R3eeIJAhWKsht6ssQxGxT5SlH4bUkN/SBkQxUzEVXZqrRguGsbRjS3k9OLI
JF0PWZcx1pkiP0bUuendPL1BuGBsSxqv+7JsSa4retKrqqLkQdVn3d7tR8/ponST5wV9RDsKby2d
pFjmraOP0DX1zZZRWIJtneBiEVzqxWIYFEoriYPBSTorvbzNEvuRRGPsjmHV3A1R71wymfafotzF
vSuYV9YyGi/cDyWpYmX8lDVjcEeHavpIr4e87qHrkHM60D0GLV6i49LgKZKjgT3AVm4pp8d21dSK
2KDVMG7ItiRfNSFhgK27TqcnWbkWmtfMfkSQXnxoFoX/Kg+IbvespDJGapfaGT1afPO+oNZbwkKb
fN0RsLcf2De3Q5aGT4YsjaOYHbgnmrSGB1OQLbNyZR0kfpfW2Zs2mDZsFWdm1h+WRQELq4RuQu/9
DvQZ0o7Bekgqx2+SzkS0YYzOjTbJEOdnPJMkSH5af9uFoX4kv5MWjCm6VZvgLUdi0NSXKLOLJ0Zz
xbYPHPlKFM1HGHG912I4OnClUe9KBJpTI93TTEL9JbCb6FCYgKtCzZifO2PO840YRv2alLV6VObC
gW5RGc5hyEamm4n8sxdVsNMstVpHY0oxjR2bNr7bPat2kn2c8Cp/pNEYW0xn3fRjpRRQBmgD7CjB
6i1STx2uytBuYmkfhzKxvdyNs21Cz+22wJtxGMYGrAonENRw/KxyqyUxlaU1J9EK81d8VyzZhaMi
xxoeP0qKXqNmjCx3zFao5JnWK9DNy6GTRBUPyCCWQhP3SeSFiupJqxkOpSqI35ks/cl0FOO2VerH
eK4/JFJxvoxWSRwt1le4DNaAW8zT5Zw8OHViHnN1Cm7U1pQrG2uvD4tkzxzSOU1DXbE0uubDDBKf
w4RaXu0OLbdE9XtnYNF8rYaSfoOmZOOSliiPYRKaj6DdLSammW7iW6omf55FeDJ1rfvUkl5HWRIu
xnPVm1NNg6811gfyrMKXBj7jnxmGYK/pqxsc0sPasofRjyArPJPFF+8MxdGB4GMju3kn+ZpkUjYU
hDRhV6kZqWe4WsqmLjUFq4nqlpc0aSCEyVajP92NGkVhDL0tIyuQMCVMyOOOxMbxvhxMGBk0jowP
fQviD+k/Hu0u7sDWvYOtg4DGP/p296bsCbboliQC9Dj0/KdWQ07YqQBbQtzvEh9JxMR+MNUTbGLt
YdKU5uyEiw877IzBByeaYUdDUU9jCri9nDT3BhBleYbvQiIWRh+vVccrpXNxrw32tAf533j8oSFq
naDZW6kU25ae7Q2lP71r7DhXxrTWW6mYX5B56zd0wJuW3jOu/0wkazK9cL3lSnoaxsg9CSNNbyKw
IwlSrmukQper1KxcmeP4WKr1BxTo2C20mszNYAELgqfD1axZWzWexaXS6pJDqB4ZCB+Ghu5ldM5S
AhnNLg78uqi1j3FlmdsktNQN6/0KdYhIZb0ZvAju+UOIJJqqt5aHIUnzdV0HVnaySjrLVlP0pxIy
/04haiNe2bndbk1NA4dYkulRqGK4IzSq/lIhM1fhg2gYfYnWeArtwDzwDidfHyRh0pZEeZClVn6X
B0QPZ/Sh9xpECU/F5eVPjRrfKLiyVnZRlNu2Gzvf7Mb2k16TZJW5dKMJnfncNtprUskUF7E+3/RD
Hna0GoboznQrhjc4a/wxj1BUGGPzptG0XTOf6T4kqk173Byw0YduujFdqOQGQ4EPi3H+bKtOux0E
xqKpievbPkQ+t05mPGIrU89dT6kjZY+fuY5NUB/F8FqrZva5GoeO/Bo3/ZLT5IX/gE2Lx97nyM3+
rNO4WfRbDlrzFD2Rxa8CcslWEz3HHRZida9i//L7WNM3TCS1mxkO3FUkpJO3WaRsW6sg/rMJskvS
4q7WmyQGO5JU+46CBGVbJnYGLoiNQwCSj3PIIt816o8xcEXW0SgryBeKgox/bumxlf3aYAR6bSEG
e7z3BxzVmtdNkb0beqOC33OaTVzLhZnjxJbEcpaada1Ueek6ZFwFiXiemcxbHtHKajKUZ9qM0yqK
7HgDHGkieVW11zgFzxwqLw6MXdFUCxKJzPc8HVA9FveuwgAuKedwU9TSXVW0GHDlFPg8ougAdyXc
BCYT0lxR7kUzDlguOrHDJojz5//YO5PtuI1si/7K+wF4oW+miezZJDuRFCdYoiSi7yIQ6L7+bVC2
S6JUYrnGNfGSbZFIIIHAjXvP2cciUDmvriaRJsx98CWAxSJYoZiYyyqDkHTIZDCo63U3N9WaQHek
NYkydhWmNxZhzzphwTdXrO3eHUzCdD8TnhDi9P3aEqKzcYBArhiMlCszbRxeZHnC+8BS15A6cL6V
U7uhQYhrQuJrGPvq2qV9wMt4ZnLpKAMhXqMOYymCfVbFzHzS2T+W3XRdpM4TQTUfXjcI/9tLvbeX
YmZAy+nfqxUukJDW+F9+UCp8+6E/91I+cv6ly+dhh3JNtkV/bqQC5w9asYSVLWFkf0sUdPZKZF/p
pudj8f8hrtJd8p0B+vEXdB8ZmP1PFP7Owgb8fhtFz5HtE2hzWsLENThv2xPCgLdBwCt5SY6Omaoo
YpeOFpHC5rRqXLv/qDOCvdSYWdykzVRdzgOemNYnJiiElpFtgJTpZEvyIG6EOeanxO+yfOVq5LcE
ntiNQWodO8R6q7LnPbSmcsHDVUeBnayifGASnjjJWV8M9blO3UtIrlmcNwTVX3m15e9KPUh2kRd5
O4b4dkeTXovWy+5nN6eJOOS25V4oKAdUExIUGLHCnWAT5JtnU2G6D7yraxV6pZmRuxnFoZUo2F4a
0+a+qqMbGu828gZeLQelP+f5XH/y8oJiMbei15kBmkQb6OzQuyPZwaN7GqLRB1frBoUeEm2rHwxM
P/tcmNrnpeZ58Zo0AExR+Yc6KsXXeCR8HvVuY1wBB1S7zrIEfXd7OGa5p8OnzbOpDC08hJmOnzFz
iDhqisZCFzDF7mUMf+1MNrP2uXJjxs0GguxLbW6rw5S2j30wtjcI+EhTYljyIWm67jYIOkyUhTaL
5yWm6lFoeY7Yw2HBdF1AZZCnAlqUfoUZExLxytRTcUicIPdoJRniU4uGRIWmPTy4pmtypaviuUi7
bh/MaUePL00/zzpy9FQXJ22OnWMuuuaIg20+a6KiJ5HbW14LvjQZHadY1PVJmYIvNc4fg5TOMnlg
reK3lZrcmtIqzibDi0JRly4nOhIrTGCbIlEcrWfG/nY3tlFxRwBF8pB3aZKHQ9XAs5mYo21KpOnG
GgQ99sbEtHJgU9yAh1bY6kLZAao7VaNgZbtBgFwyQ6sr4gn/7ACvbF3AnQKEGozDCwGSSoTsnWC0
VwWc2yZLqqvUZc9it5N3Hot6XjvzBG5M+OVF02nZualZxhRCrAGcgVrCm2hwNfE92Bj64gFkvmde
0JTOeeO4O69gGl+TIrWfmxkkbg8JBWhlZVwSNhRcY7uFUeRrmyYp0fZNYNeEc4mJtv9cwQg56IJq
dcg0LVn3Uk07u0rGsxlfqwQl21UfgjqLHrXSjbVj1JotPcLKM760KGQU2aGDuunnoY42/ZQbHzsA
BhUeuFZdG6pqn2Bq0jJuBuNTLpi6hf3UTTdy8Ap/b1s5ZTRdvnqfmhNR6qU1gpHskgUJFxnWvdXr
yVlLhN2zctGMrgxIs4DixFzs0f34RMHqHuQG0jgPiMCDO5AlTBemzItK3rtsptdNLOutn1TlJ1jB
wQcqnGdNH5a4XGFdGMqdvjoNllDuCaOuNgjeq8csVtIIiYvvgGEVlfjYeTYd38nLmgPQ0W5daj0v
045+7Hlijh1iBnFNNkBgM+Pxu43QAVxN8Os2ftHMYcmUmkBBZM8jfKhF+wxcbOjaI1RG7+joJKDO
VpL5XAcwCbiiWdbYvHmhFjT6ri/s9Aa8owPcRc8phYIusje2J7Ad5QliEpsVtTf1ZgqDiqDSnYez
H+u81V6yR4Q6GtTW0khN7YXPWWYPeZq1GJeQMw2saJE6RPFY+Ys7u3nqvYlcIhsy/b7VSfJZOfok
Tzab/M+145VsH4ysv5raidsgDuJglVlmIFbI0/qt5iftkztMw9e2SIaPk10ZF5ZMYVB2g/Rhmjlo
LcIgstpTMgVRvkZIXq7ZpPRH5XWBHhp6cxvnsmFUEAxnwhVIq0moWkPAOdqk1MN5qDBDALeiWUMo
cJazbNaG3SIiL+/iylE7bLZsHJhdA2MTqYDwSXpXiAzG3bT6OH+ZrX4sN73htuvaUuVGr4n1xeni
Z6dRN5CqndngnuAV2mJo0ocZ4CtKAg8Ji/7oT7nLRjYRltF1j0qBgTpFYwQwMMhc9tSEwM1GIYDf
FPqNa3jxFcviSLxMPh/6eLh37Kq6afGx3aCsjtgRp1l0PxC380gZ7aNm8aoBhESc3+OshC0lBx4r
P22qK12N5RVzvXYr45LyOc1t+O8Md+oesX7miJhlm1cedpYJm4EZqG3re222tmRZXmaBzsd1c21L
XH3ChUENyKMesEc2ICCekzHokpfcmReOUzFbEqhhbm1fuAfaBMNdrDRA2rhqk68WZjUUQxjkFpJS
fT6xe8cv2zS3uAu8Q8yJf24Aax6GSTjwoaC4jZjrnnKbiRKzH23exwbQ18yezNVodGrTdpEixs1h
PVKpMZ+ZHQ0bGLeg9YbsqsUfB2jatE5RXUibRTaPboaZOGg3My/EWMd1WM02xl1f1Vcx0X+75Xre
iXo0zoNsFnuWC2+XtQLJU9731sYEZ3EN8Tf5EkGv2qejNhBujTad4+jddJxmb7oGMsDYbwqCQ28o
eS+iGne24fR7nieMhdghyP9tvKDkKwIayIxu0tddViVDqBj7Xg+YI8AiZZAylon8JnFSfZ+1hX1S
eRldEIg8HiQvRrbg5nBZBf5nvU6DzwgfzXrlSKd9TLEeP+noAw+y1podkRSI6dOepYbbb9GE2YXl
hMhFvW3aZ/lVFNTDU4ObhPmN4X4069Q/mVPFk7cI7XH/F+YCcB2cmX2vada31RQ8EgwJ9alP8Fed
tbJd6nw6qElIylzwMcWReEs+g2yvXGA1ck+fvEXw7rq5E5Jf3Ornpgu0dNcEeDdamhFAKrEtBFx5
IsenW9HG6xHoxoTp3oXOErgL+I9AVaY8C8zXrLOz7rXdrJbOs9NYTvrJfG1IkwGJ+1wMs4iJf/xm
TDdozmFTpz2V6urILWsygvS+GdpbvO3UvuNDnmvV56wfzfugU96dsZjhSdm8axd7fLkY5Ykib+is
9tD0cdG7uOlZAF9s3PUZLntPDeqZNDYqCHsx4Uvc+B5kl73r+cVVaxB+bZfaOV+OufIXG39FZsCL
hTmNCUDT4vMfWstf2AxpsQcD211bDr6rEAhrAkpBBHF857soesrZnK8TnCg40L+BBf63hfpP4qAZ
3CNF+vc7KPA3nUg/d/9Xv/wfvmlVPv+IPP/283/JvrE56wExNIi4X92f/9pPed4fTKx4eAEbkkuE
vvvvXZXlY462sSijC/UJ3nP5X38Np/w/kF/wQlySbcg443/9A9/0qxzhew0M9jxCSsgLYbCLP3U5
8+/lCpNR5QaYHn2fs7iW8QspPadx4rXo++tqqPZlqh8lHn9y1R+NnKB7S74zdl6itr/f18H30jk0
pnKykhjqGW8Eb9CY3cYHY8fIaNIRn92mkKWwVctmZbZMcTJNB69TRBdNE1OYoBjbDOZHG3fhnGDp
0uILfdZWaY3IIEB+Q4Rtu8jgbIcgZcSmWh9T3DefbbYbaU3juUKmmz9luAGXP05UNOiQP8i53qUl
gkJtMzm0VOqOBzhmeIXJjazJGVa2WmlCWtZazxWNs+p+8pGUczfsUZetkJTTBbPOwOZ5QLvma7vj
BHzGKKmv8VKkMrM6S25kDvZZXUfMuzaIGdDOBN21G3w0LG0jY+8TUBv8qZmxClx6lKx3ZRus9CTZ
qJqKZSxDofKbUYuYRtCmyxl19F3zBF1C36WFuoqlhzYS+B86Cba3YYugfufS/14NCA9WVlV9Lkdb
3+UZxdSkD58rKvyYxMXzSgJ2hcAVNq7kYDMtK+sUl1n8v/SE/8hMvjDmftuZ2YJgSL98+r4x8+fP
/NWY0f/gV+gO3RSXtALvOwaD7/3B8uI6C1Lhdd78rw6NBYMBn4jNUgLkzsQV9fdaYtp/MDBncfJ1
supMLHH/ZC1505+xuSEdm6oYnAN/1F+Xmu/kdPEw6rPf1Gpvmgp+BySmsgxtEyWHTUWDE9ERFbRn
lVbrIEGe+t0afPVtyfqNIJm8I4TPPmQKtIm0rWAC/rCQtS0A3Z4CdDcos994U+lujNQsQH2l5f6/
OFSwZN55OGYwl/14KGFlvUHc3dLeR5ZDBO7A3BbsEmLi9r84Ky5l8JqI4dIj+vFQszHmDSsUaJ1x
TEELze0a5RHT5tFTh9+f1RvN8+sFXLLgbN3ipvhJJUthRHSFwwVEZRCs+sm8Bp/nvoxkV8TM9qh1
LNppEfPyRofK/PuDcw9+/w748+CLEoO7GFPTm/MEwB9FFm2hnVbbLmDAMdlU7MneSWXkIXhzFMfk
vgQVAojy51Q+GfsWo7lI7URgu4J7s2IG6Yytt5B9y3dj6LxfHI7Xt44mxeQ2eSUvfPdAOG1vWgkb
lB2OV2ruXHz1LPPFj8GqG0V55pIR8I5C9+fL6JgmUlbQEQbS6req/CjBJks0gFogZA4DMOJlGz2o
N7//st68sPmyOApv6sD3SGxxrOUyf3deeICoGoiI21lEOKwsTTtHE31iVo5OWces9fuj/eoqfn+0
N7cGvri4jUlb2vk9CGL8Oqu4L1F6ZnmDXT7AV5rnz78/5NsYtdczhChDfpoPghR18I9nOCW56w8D
j52RuPYJkmJxH+sqIutrBmrE/mGt2huvn/yQDZn84na6f2wca6/owO16FfQbNaJRFIPXfB5HSztM
xB2TndC1t7Ng/OUlcWgQm/3OwvQ2dnL53Bj5PGgjGCbMn+44X8YIhjoeo3RQNtpMbciX+AoHcL9m
IZyVBtNkvx7WFldvY8Ire9Jnb8Qi7TeXXjdbYdzEwcnwrT/f+v/eL/KLWxNFoWEtTzjywreC7iwo
3Hx2io4dfQI1OnHWqUjGkMSrbiPbWH4YUysjx5qG9bqGzXUcq0ycy6gEH1yOHfRR9qC5LZdQj0pf
WQb+wKjysVabGN9iZYpL0521w4zfeg2MDHmmh2CzxcF/r4ZUuyc7gsaRlbahYD+/BTZOVrklfGqd
8djlQkL0KCiakA6BGnXOEjv/oAZf0gCb6H9bBIMLS6XAAbpTHXjzvk3RLINdBxgSFQgQkkl/0ARZ
FiRuIV4l4S2frJvOR6QYwIjcd27SnfjN1fb3d+vPDwgRwRQGPPW8gxmS/HizjhIKgEN1t0tlcqnl
KglTn3Z/Ot6pOWIIqkrjHz+SHBH7GCaVZQvyNt02EGPvB3Pe7UQUHQxpbwoj/hxU9rmwyLDIA/fx
92f487rtM/RlOhygrKb0ebNJkUSaVHw3HSEPBZsCBtSHuEZd76OPfeeF+/NtioiagQGgRayw1lsW
cKwclPx9zVvQ7x3Aka1xQLPivXMBf3kUhG2UKRZqxbdfWQmqquwGLqDmCp2ATvoDe0Zb/tXvr9tb
dTjrAWcDhtinWjSwbLy5NfJUmw23CeRuHFHbQ4nEGojVZ+3KCsVEJD1KCm58bOzxUfgPwox3tZ2n
7y1LbyxNrx+DEoa8LgO7MjvdH+/Qtq3tOe09ucPU6AEtCYptNGTdFmZ76gPamG0UDmNAy7v+WtSD
d5N32YAsTu8vynm2jk5ev5cFbf7yM3keRDNGk9Ssb14rMQEIWpRYclfFqmJy4WwCHRnhDAD3MoKo
GiaeIsByUYUXLR1LhZs1dFMdXaWPnA4ryNfCGPvLHBncPA9PYCXNkFSI5naqEPI1KK32zAqGYzUV
l1Bq38u4/fUJBBhCGIbaPP+L6vS7t3BkiKCc/IGLirYnFl6zVYMdf0hYxcKm9bJ1JA09LD23440l
yuOUzJ/81LuTwg0OqomicPRFv0FKE1zXs1ff+fb8dXai6miRgbAdmnhCIJZpvCu6YivStnmn5jOW
r/273sO32+K7M3hzdw5dwQcmFno3aVl8jOagOnbOiHNAoxOaYh2xGKxgWdAPpB31oWzgAP/+AbF+
eRdATdAdHkbDe/u4+xNryeQoyagV0DyiNN95pqy68mwMLkWgf6mLfnxgLp18liLsVB+HWW0ma4LB
ENrETAZ1HBfCtb0VDuGBHB4TgVvCAXejAw7JzmLjK/kUBkuld8uMbOPoWb12teCh8TNay71DIJxj
FHvySD6BPLp1Jw4U24YKmyGQzjvX/OfSDaumTtgdFYKrs1v68aZxTPLOIphMuzYrHqpo5/VZsdZm
0MbYwK136sRfLNvoAhx2nmgJqBXf7JNkkSNNZtHZvZrrU9SvlgGNyB7n91J+l9/05k7iSIsl1aYl
guLgx9Nqo1gRjupwJ4n4Ljes+IEM1wWTN7GbcKYcxrXuav4xcrFQ//4W+sXb10XlQB6oxYvppzD7
LoYeH2VoeZQ3fYw6/2r02hvdjl4Kr3tmy+u+84J627FbnhoXuyRsGJMNt/t2TQ96TeI04ZZlG17d
KIu6Z4rI4KiIeLH6+aselXcksCLOnRqKGxtWUC9jAnWpVn5/6r+8mRxYJ6DtPJLS3yzrqSJaL+l5
fgcc12u9YUBpJxHdtbRGD5dkL78/3C9emoQI0ESlRYg79u2KjVEzj4Eq8iUTlruLGyMKZ9SK7+wR
f3l9UTHa3Elc3le7wPfraiaNmHFgI3fskUWIiJphdpUFUMOAug/S4unsbUxFKPCBnmL8oRuAJb3X
mHRjMfr9Of+8KfcZ8lEtY/HyABO9eV6HSS1JWiQ4Wz1EH1Jq460U88XUM7+OsauEjSyrXeJ15qrO
lf7OA2z86gmmGuJiU7f79tt7rcOdZFqVLnaTYSfPjYcPChpY3J1kajjlanBrsupqxS9ABgK6bNUj
m3VInYYbvCpbb5FBaNNw0ScWY2Cz65gPObEjv/z+Kv3iYwJLcxEmLaZp7631nblWOjmV2+7gGoit
sud+Y0syvqnl03cuyS8OBczR9gIU0boPmOXHlSbNDEnSmtfuiAMuX3DfeddzlTDT1lz9vzgtalAM
9u7SUvtpVSP+eO4an8k0eQ7iGiGeu60nLzrLREcX8e8BxtXPzbNfLGIcibYIJaJHU2t59L6rJXBQ
xFmtOFJq6TEJO1VzW8atueHtRsg2qUOgpJPpneXjl5eS/bUNvQiWzetc4LuDxmiGuiBxiK6CPR6W
Dn6qNCuR4+imfOdQUHF+fkNQaegAYkHEgsx78yD5uV2reDa4RWzBCNyFWy7CNLEHBDNlVBUhA0pz
7VKTF2FLiqm2Zeeoxs08eugqS9/h4cLmNweHSE7FvUlQRIJeGH39uikKlxFc1CafGMNpF7nlOxLq
X4H+XVYLOL3ilCyIkjVDlaB3wIgw3bWmM0cj1zOdhDdvalskGfOGxLhzFUbudWFDtNlmRjm6G+Im
EvMRH3tafmVobcNgbNjBJGcjOgJky2kukg+yqI3pUFR013ZJapT2RtMb41jO46jtEKL18tIpYW1d
2J2aomtXGkW15d+1YVsOQubQEG0IOOsq7+34Arv8Aut2LLLClEOmV4/dHa9HpdV7Q0DpWE2xQC8V
JOl9iUeHPD5l19kBMnYMy1DVBJROeTrFmxItnjjPFgMdnE0UPKhQ5RAgQO6daSQibor0M0RWkU7f
oWzMdVNiiloILr75ySNhAbRt1I0omZGJ3zZOyjC+7mQ2XQ2R199WqS26zaS1gXejo0mPN2rqY3Wg
iB0RMKDqg/0Wu+TdEh84h1Jmwa7COVNv0BfR/tM1k6lRKx3/Q4bEOxyLsl6y7kh5ICGhcQDXoUAS
6Vb15MhGkEoeC83Xb7rKxXRUIsHXluRZqw1OClUCgU3bEQ7jTYSKubeTeJMvubWmjb43X7JsY9Uf
rZ50W5PAgIxsPOK/8MaojAzckjBcG/rRhokTJDabpFxE2/omsFN3h06shkxJ2lq2ZOtKcNvPXkcw
rq3gllRE8M4tWbz9kspLUCr5qsU97reNu+T2OkEpNsaS5QtymHT7Jd/XX5J+rSXzl90CUgMSX8cl
D9ghGDhdEoKZC0YH9I95OGa5oqhAY1TwlljLJV04J2a47UggTOfJ4R/5Kae7hJZMHPNxNNeznreb
ken8KksiuC0eCRiDhX+Jb/Yq8u2bUkvGjTH4yRYCHqkHSw4yWk4SkSldb6IlJRmAoX5eJSQnT11L
NK3eiRd3yVUmGhiFz5K17NU1IV9L/rJHrOHB0lPzICfSmWlSHE1j3KZOY2xzZ3oslyTnKo32nmPf
pmp6dMaIUSLC/JVQ0WP5mhkVkyh46JUH6H2JlAIWewc1OjrKJW4Kp5S/0ZcIqmIJo7KXWKqEfcMN
GWL9VRsTWiVR2cDZkefdEmhVLNFWExlXcgm78pfYqxQ1zb7CO/FiS0Kxpm8BWfm3uCz1Z3oWleYS
poWgo7vLXzO2TG6ehxIB7rj2XvO4ELkYazRmw8eGa3/ZLsFd2RLh5efGQVfwrbQl3stdgr74Q70Z
eSA2kWM6kzz3pyEe5McpEZ5EdmFG9pCvZ2mKj5phbfUs9uOVBq6m2XmaWX8evTlv9lZemGpd+sLr
VxOiM3wfmgtpJ/d8HADF1DvouZCXEaBZt+leCK4UoSZVsZ79sr9L6OpfmUVm3kVllaeHIXMJlQ7S
9tIYTJ8kw36A4tXSjEtSqT+7ekQ9SX+32XizXpwhORSfO2gJLpBHJDvZ4KTW+ThK99bu8+gloLlP
um3lopp5ZQhjeh8/MGcqX0SDnmc1ldJ4qkZPrNmiOSey8JqPaVANa5lIWA9ULHc+CSIfe8nvmXAE
berObI+I6IswHSv7YNqWfKALxxgE79687XrFnQD/sn1MYr/93DZ2vs1HrX30WtTzGTTv4kAgU75N
EXM+AOae2B8SIrV2I6fELT9LHo7C1Jww16Gpxq7rkOpoWgfVwq70aCFv2JUGYpuzbyr3ZVPz9zss
4/dtNMTzxiegE4V9vHAGa92GbYoI2SJPJymWe1AbjuQNJbew0YtV7Qllbgk2bbR7KI2cotfkQXIW
mzMf1c37e4RBariIoyg+pT4hQLUO2LaG5HtuJza/1WrSna2nLhYj0AkrKpH26DZJcsoG2TzRuiM0
kOTGE/Lf1t1UdTlvZzXm26Ee7XLneV58Koqm9/B6keLDQ9TyUPHt0oRHxAiF/eSBwX0WfSyu7VkY
dzLleqdwV3bzBF7UT7iopApOZxq35nXjiObZWXaYYeXOTb/O2ywFGOqke2ckEsXV1HhlCLs9NiCb
z+deNs8dusTHPuG6zp7XgnOKMX/NKuGytlUZHWO6ETuFf/BLMEjnZCM2AyVWB/FphPhOGKBbltOX
ObNsOLSNicl/iWM3oukcbbrZrIeAabkG1Bpne5VkFSuUimCq1rpx1xiTc0qdOvrQ4MS8dB1VP7kx
/ONuSaRABgCkaUm/lF8cBUc17vz2OAk9Wsea6s8EHKw9Ob3jB1/LWBfjxU22IJsbXYtPKmhBiSS+
QwVe6T4TC6stDiJfDFAdTJKMYHUYwQlW1BQQAijhOB4KYi7nBlHDzHNOG6uSD8TsTC8+9qsvXowF
Loqm4mCIbrnLFaJwZi6mc5uWSX+PPIIM1qHmQxaOnt/4nWg+WVni3moBAdOrphqS0+SWlbGSAPgf
i3Yer3xXqnu9GfObdPm6TXJpzhFGRzet3XOgXJu2eAAwvFBkJOhFuWo+VLIrPdamF508dtKAbKda
0bSPbkxopAc0vfB9Sbi9Ses5v6FkHz8EOhOZeeht7Qg1QSYbrUwm5O60+Qh6Rwq/ot8i8f662oA9
RqtheWPaAZOUam50YydsuVaNku10gHoIeClR3Emz1gqWXtfmTmPNSk5FntVGWBo4CTUro4nbTwXf
tS79pD+4FqLpMJDdS+1r7Jl6vczCthzaF4LkjHs7boZ1P0jjK0BwpUIevfaa1WJ+qc2sEaFr4rME
Nuior6avZofvjPRirWm4LC5vcrnTh9wQK1RFhK6ZBV6gTmc189z+69j47XUXVYv7yWwuu35qPo5E
Bl0bpOCeIrdNd10AahDwqXVgHQtgI/o83ygyu4c2TYm9Eih3WeOxrZGZNdVcPAwZF+yJoy0cFcEi
RloJfdPOUgyELf9pln53GZVNjM646Pe2W/LV8No8t6BEq5XjxekVwL9m28BS/yAamBcLj7WLa/6T
bJpmHfWN9YwL3tnaTTGHjQ2CzrRGcpV6y90ZXK8VE00bZaLgOeyWYHSjJHGdIgQTEh6Qe7OIbQKc
6luc2xeE9YCN0/WUvYwQgDqC7LKl/6OrBGJW2QgOm7skfZfGZeKVrBvWzHhdT7WLEYT8qZqc6NaN
gClC9VAxi25JTHzFsLHFYXtw0u7YTxPAQZ7NCyiO4pzwuAoWNUohSn1KwIDxHy3UT4GTkGrtVeNN
TrjYF3TYxzbVDZY0n39Yst1U5GyFY2efjWNmP1BvgzTRx/o5GJY5U91tEzrLhzaqcTnDVabCy/BW
++MQ3+ioRfEwNHu3Ltp1MBAds0oBtvvD/In+X/kxL73Z453DRTI1O2ahZ4cTetOEQS/Lc3nINbwd
faTpp7y0YSAp5ZyVEWl4NqEt1/zBoykfaXeq1VyWuiC+UZKDKCfyrhR2XQSvFjoiL7I/YZpw713Z
FSARvfuRyI0d7VKAHkCL6cThfVzV6ZBcpD6Nm9owD5E1G8+JHg242TV910FiXvspcbJDz8Mom6Rb
kbAcbOJpcs8oLuyHzHZ2lTPWWx4nFuCaIPJV7LbBLiiC4KXPlfkwNrZxGZTBjGqhtO+wpmOooYbd
OqxdnJos7sE0eNdTz7fk9HJstx514Up0It4Q+dd8nRk1mfBAu/QS5AvWR/gk6QpeNnmJTYNRxC4z
iVkwEyEDhFUwY81UnktBb8fZJ9CmoDURznWEwhHta2vn9UTs4KybD12qlVsexW1Kuh+FmuNQkHnq
srSd6EOR15QZKOBzlkA4hH6X3vi6IPe0tPwzOaWsXmAeE4fo9dwSzqlsnLoOkyEwGFoU82Ga6v7C
dTReOyWZSDxw0CCaeMyw8FsJGQnZjOdRiIptaaFlPEbM0PqLIOqyx9K03R1C3YpXzljzxpobWhoq
1carRWp/PtHMXgj1UFtWShBSCA9TvyEn9ygyb9xHfRf2vswvIHXWZ7JCASftumA4ChIKOnRHDkqG
r0dme2PUgseAmSn7nE+irlRYEiMWtg0Q8MyrEiivfWc8jpMtDrXpPRuz+zUSdftExVo8AZaoWbTI
afIKR9taPYHlnafK68mlYikmYTD0xnIYxiMgKMqhcd/D6EqPmoVHGjsLNom9h22bd4zt1idtiPN4
VU1efaJ9A6fb9LO4ZgwA3I971MmeyjKrrk1cZNeYhHKs7BMLaAbq6kshTf25klnypY30GVS+xi9s
UQEcHZHVt2Cg/eFRUPHwvaVscsrExTndk8B5KBoQR3MwNh95W9I7mwsD13hMQxIzVmreUR+zM83L
xD7G+Si/lHndfZFK0kSQkypfcpBxyUoisX/SZWY854ngTY+7Z7yS7Rg9oT1nE25HKVzPZo7kF81p
NHybcx94mzl3qtuiHVkYZDIO9daLu77e2gQ7J2s1Jotr31QUOHVV1LeJq3KHGrOOnhzD4WeCZiwE
OK4gd9Z2pXMbVdbU5Rh++JTYCJBLrStUWh5qyJGDZqldybN0djr2jXrVGziImiGNtxSv/OZZI7bt
YBMo7a8TO5i0nTYtJUDHhBSm5lgG51mi2xVOI1I6wyJy+Za0mVddWIwqAnzSE/Mdq3RJrYid8sVU
iqOq1poMIkKt4OnbxXR6HAe4RywDJpbUUaZ5xkxgHPuJemcFDo671pWwQF6bApZhVwjXEbfvijSj
3YOyIGWDmY/5vjHoAp3M1hmBIDkkaUyiq28d/OANXyHzVvgGLeeXew79ENHoeXYmUTH0u3JC+HFB
gED/0rv0RlfKdJrkwtWM5C6fepOw06p6KI3Au84RyhOX0fj6HXEFckJiahvRyVac9N7sdW4PqnI+
NTwAvjx3GiuN+V+9sCn1lGeX3j/ARvoyXMVe6/j7c2XKLym7lxSAAhXxJHv5Nc1kVuwCJVoGGMFi
/IHOYo5hofP8rAa+znlf0f87DuniWuc+pKJzErvJDjrWmpowCKK6WVzSBQBcAUngZzXeX0BV9Chf
VQS+lKE5j3NxSnpLD9ulhCyI3wT2hTbwg5Hp5gZnvX5kJi32eKFJ/Ij9EWZ8nt7PczJ8GKCpfGur
/88d/I472IBySGf079bwT6Sl81qlEuLxjyrUbz/1lwoVATq4ebTa1qJMR2v5L4ewTUaY5yMKYWrx
Z9bRn0lgFhAmE1Id7mGKQwZ1tKD/VLSb/MJvTEGkJIQh/bNAo0XO+v0sEDMyg7hFhuqRRwYQ6k0v
m3bqoOrUEAd8SDSOskwzbvSknUmzT4nPaTN/oXV6+rPUvOjOowA+gDSMjppIafMIsw+9wsN/orvV
LmeUEJrMd8qV7+fand+Ucg1EhrFCrZPXYSTZeDIqTX3NBNknLJ7FvW22RPJATwnjBKMOG/NkXFem
169Fy/DIiHWMQV2JjaluS/dWkap0+d1X9otu/pu5HFeA2RV6fi5DwGju7aAswzTY133THEZhjFdu
JAMUiMQrMX9ZzovP/fvjvWnkvx6PoBILhD0jGMYib6YHGtuuOM+bw2tmC7GIzzH7r5Aw3PSdI72Z
UyxHYhhGa4kJIA2Fn+SwinaW5D16YImVazOjqAgmR9v5VpTe9mZh76Yki27+8el5bK0XUR0aY6QC
P54eC5QcyoqwYlAiU77SKIBWEqG1w9vSoTv9z4/mMJ73bQOVKlLVH48WB/6QVmXGflgfnPyiEvRR
RlcYA+3l4O73x3qrwFiuZwAXDcaqhZITNtqPBxvzmJihXE8PbTIWFqZz6uN125Ip7AuDjsKUjCcl
lHE+yLzfz4y0m00qiS36/ef4+QZCdwznFSY2G3wWlR8/BkBA9NrKyg4t3rZkPf4/e2e2JKmRbdEv
oo15eI05IiNyrJzqBcusgRkccByHr7+LkPreVum2ZP3eL7JukzKIAdz9nLP32v3U02uN4y+RL9ju
//pif76HPBPeC9IrpFEundQ/XqxDfeTIzs+Pwprnh2salzR4gkUqivQ49Rmow6CGnPQ31/3/PuSC
QiC92o8CNAN/vG6R5Jx6fDbOemyVIB+KRCtnGClfM1K7/voz/nItknZ5fbwAJtAE7AK/zvNcQAGW
SsmCzrCvbVo9wSsTZodOkjym57++1i/r7fVangU9lywS02UI+cfPlVfSNzqDe2ieZpJvG+zBpzJz
lLX56+v8Mgr/7TpAnBn0Xm9X+4/XGXxAWn6js2NsotHb6DHnQ0EItumOON5TCudOrjRnMbxDncjj
rVkl6d/AXX+5d5b3YKEXW+QzyGv/pHhQk1WAB5K8ByQVG/LSW5ukbxxIsTNV5KSHnHF9Z/qb9fz6
Ff6LvGW5rM0S5PvE2bCH/goqVoAumjkOsmMaxs5rl/vViZPddCuwi+7BYdZApIxG49GcdAJBZ2QE
RohTrb9bftl234SKqlMR1/EhWSh6MXZq5Fa58fDXv9D/9z49k72dISt+E3RSf/yJCs+JxzkwjAMh
I/7nROJft1YwePiJSn/0D8A0RbCaciMImE6MxcVU9rSYkpCRDkXj3kQyio8aMOBtZPh9sPNV2uQb
grcDtf/r9/rnuzZk4L0oklF+IR345a3SupBNT87bsYpMem0FR85iXfe93P71df78JIaog5bFDQvA
nzVQmcG8ICaJHBVpMz9E2VJH1EXj3WBF9p7++lq/LufcJyECCIRstA7wDv4K6J7C3utdnbOcNx3z
hDBWG7NEyljyqOwIyU7WQo/TjUVb592oarKqG1wsf/cmrqqQP96uqFpNvAGI0Ym2/NWKU3Zg/3gy
GLQNYzcdg9JmMZWRdsQRndb8YDi++XnNR0PHdK1VUvrmGVPscOUTz3HTozs5RZjj76WKiGjo26Ur
2oJfzQgAJL2uTEmpS1FePc6lE/9U5E6+hFM5X+ayo9cVtZ3/FLR0YsBSeTeqM1lwe+DEjx5Alic/
FeZBWqF1Tmt3GjamyIwvxKvND1MS09MskVLdVZ0pP8p4Mj9nKtFLT8TFvIp0Hf+ku+KJU1219ARr
JeLD3FsuhIuAJvnKCbrljNAULsr01nY/0ii2vtVD5TyPzkIm1vG1u6Vj92eppDtuKqmddNvT6b4k
Dk+267G0WJ3KPoeUxbtB3v0zaYzQXtcVx0ZcHWaYrMcsgg1vYk/Yjy7xg5s6oFEQBkTl1XDL3kPc
geFjY+Xcbzz9CZOpJuLyQnTGQ2j3rJ1QN4L32Y2JQykA3AXL3/Zew9uYPNLY22yE6RtkpfEF+MN0
YZ8pX9p2Gu+uX28MsXhr16n5IJw2LU5ISEti1q3EB8PFyOlSJFGFN39OcyZ419VqsKYbctJZoULa
QF/rhmAQBlcamWpZWvMBih7f3eSFWb/uTDP94urMfR06Ewi4jVrk3insAHmoy+uM+PsvvhTJpieg
+7NjirtQGLsp2UdzVDKcxbfylCeO8xzWqrMZZ/LdVoj+P8uksndw4NyP3IM7jEG7pzET0+J98EZD
yzVmAH1vqlbfZZOr0k3gWtnX0pcsTbAZXqwJNNjWWe7DClzJKSR2I1lP4ISyzawtDjBWhX2yViX3
EvjP+ZKMzAZWMaXXtJK9mh8qzyCaZ6445wxpD3Qj5wP0qyqHS7DuucG2Joayj3RcXLE65O71Clff
d3EKXHJIqRh8rzGI81lCCczEnS6JUeanIiy30Wwgrehcfcfgst3JPLAOoF2bbdvHhLkYTfeQYLM/
mmFX3zAFdmHrlYy27d68WE49n4bW9DHqe/GXRAboUobiA5hFcZm4GiMhL7ir5mBfZLS8WibucPVy
5z2kH71Cn7s3Maxjr6WLS8TgvLaxD6wthnS7SDe4AbuawCi+Vcz1mbrLkno65Va0S9PW2Y1D2pwi
HpJVagwAaSAIrNqKj1UWCPHSgkS8CZPayu4Jr5Ce+87w2rkkVXbXabn0DZmNY8lhChDZzs5rs2eC
PiFr9sK+KWmMmHSy1kLW4x5norkuZrSg6Wz6mwi6K9mp6WOfTp+RsD/EYPTb3IBkjW8Hyv+s7CPJ
Pm90iBiwK0eAYtUhu9og7K+V455mrH/gU7JbUG/oPFz/i1LxTVPDNZLCnrcprbkTU1kWYHc5I1X2
dOtnjnORc89kBug6kHBmvigIz0VABipylSoP+ogOSmsn/Y/WZAA/WQ1cJBo+MTP7xMlPFtk2WKKM
JDgPXskbakqw3kyi7PnZm11np8cSNAYg7OhGWlZ7x0HJTTejz3oB1alkFDMlz4Ntjk9Tg/Iadptg
8i/UPF2KYHa2cQV1wS1k+D2vsu6owWYf0zbCUIK1zLl0ifkYeuP4GIzTtHXmYdgu+4+30o1Q2FBE
W933MpgJF0JCdHQNl6OAjZh/3U2cRZDOsxfWfg/OO8hYiuoRIjg0qhXAyeAgckqfgftvU3HM29Ep
dfcDcz0QvMKu7npTvgQlhkhrzNSt285hvk7Khtwn6cMKWRr+1Y3BnGdX54V3D/6k3/nBkLxK2BE3
DjMOmcXgrcbBlPR9x+irk2uiPTz6ZEv0bmcQZ9ilJ6fl3L6ycQIdZlVxY+acHSgRSuOBhnOwrabu
rW5Cj6GEVO+DW4c/pasL2t21ZX+xKy941SOUhr2JdIkUZBIB4mbgPFbr9iBgi94iGfAfoFgQaNOQ
LWvINjhQQUcHOBj0yYQ1dD8EubRbwlinUyudS1DB54zibiRQLbLOiOtqjjB1gAi5jB7KuGUwEUMG
o/jPU5c2BeN0IzPoPsgyOvGjRk/aG5C+pXFJ285Q7jc9m/1DIA26Bm3db8KmtTcgDbaxn9diNdFb
3Y+BUe78UKrtCAjouZh6eCmSpLUqtvJjnLf2hW8w2zjAoVoVW3vledzYUX3xaR+s4yqy7xP0oQcP
BcsZjgXQJjF7T7HXWswsxmZf0kjflYwTPwbJR2KhadeqHzMwphLzNFBbL9ynqrZLxgpWv0r6OHmp
Te3cgnVt7sw55tgfORCQRc8gZDsV+ElRFapyXxZ18I5egCZO0yY32vDCZhMDUzxORjT9kJTjZ2BG
wwPjbo1XX0SqX8NTZE+nNY7IoFHeLRW72DNUCygArOZUWpPk6ZLiMuZVeS98T96FvdYHp2Wwus6i
8FCBID4SBQHx3opR4tCev+RDHe7dRFWfRd0GECFF1L66iYcs0ScCN/KqjN4voalHA4rxVuRl9xKg
sah46W2HmaaEysjYd02onPowhZujRDN645iIgbNsaJlkiKQ1/fl8Hm6QJwCzbPItv3i2LSr72wgS
apNhAQGlG4EkqImOg/Y6NJ+BVavTrDF9hBF7YJs68x5NQLwhilveW6bqP3OgzCc4NOwaLAJdgdMb
aV9beM/SHOqg/4Z/K3RXtOx1+jNFJQ1pCGIQD7asKZOk8bP10/qiPWHfZqM3PBtJrD7dLgvfkyEC
kFUDoCyRes0hHFSPUN6gostN6Ijhu9PJtvMITaGvXiHXZrcmKQIbI1QlYr2WPnTGXHzNKSq5newp
2MiS7FKHEK6j15Ta4V1JfXDr3Ly4Y1ZuymJkz2jsCbRdOQxomVmc0gH/casPFokWJ4tk32EjXbth
OZvm5CkEgTetkWYOR5BsbCMW3aEFlx2x+vSz8QUamrmLaJRvBZvC3jGFPIk5G74JaiMqDOKFa6Pi
WwCm9TW2l1uZjpJJdrOwyXK2O33wTSd+AYPsfBi2MH7a/jCe43BKvnj1nK+thpfVro6erTpTK3vw
uq+xILKvVGa0bvvsmYNxjPbZN/Ect4++85IkZP9OM8srRkVuqurF9PBQmqGBiVWTrRDUMwTWcOfO
jHm7Wk5rtzArJJ0p7U5kOcy+kXiF1NhMezB/MxX/RA2WIsSjTl4NKXGIk58cmPjYu8Eff2AljfbU
8u667exoV1hhAIPOB9AKesqCJruqvGEHwB6jQGgbmyDmdjZzbd1MHnPj2fqYBS+cNkO4t6e2WCG8
KfeuzPRTC713zYAqueS1+kneu8O4sqpXvlL2KaOxi5001aesm8pDZNIesPXiUhbdsGekDDwRmvKK
Gp9dh4PQyR0ad0vSXIsKVvZgpHV+LiwiZXywIQ4HrjVFtb+Ro74bcdSsUlf7B69r07VZwTftW7Ep
cSGwQRAXp63eXMkyF7tQ9j9kZzRbYTTz3vIJqQfkAcWOEXA3wdgG9WOv5sQ8Ip96GBiGZr67a+KU
wL8huq2r/lQZ7ftYzfCe4pNs/Gdg5ReWXBpGcA5v/G7+mbfJC47Jx4A5leA0va7z8iMys3E/FzQp
Axl9Ilfo1zCQBuIALO+5KbMOXpn9qSOLg5WRsMin9rH0iUIEIbLLB4GoOCCpKPG/VSrCbVnR1V55
RJ9tE1Dur7Mzf9MqO/o5ejKybrKRhMApeTVFn4D96sLi5KLwWE3TBG4FQL01b1WbvWml+8Mg07PX
PpuhGr60IQr9tM9wRSXpIUARvMY8O7wZNp5cPSrIl9Qw52HojEOn8+Uxn8yT52TBm4+maJ9VLTPD
Ph27Y9b6tEcJEqKcCKJU75vR4ghNwIe7YiA3nyXygW6XVvrRs/3oOzQM2HMG6aOTtSqiPjT3tkLO
dSPDCoHwqk2VBmHfLa9nt0X+MdF0HmlcWLEEUCa5o4m+ER0Bm8D20BDnpbWz+oQpe8F56BA4Q2Dc
ykEG2aZH8QMkc8l6R8tLyVkQi40WL34PE2SLPVn03N19z4jBi0MKEZxUDGLtsKEsSrjth03D8kKf
aZlpTM0Qvw8JBUJMcOaubhA1QKDXSBUUJXAbTxeDxM+1nQXGVk6tb97mhpeprYwmyg4QeRwigIqt
a2upTjAJqx/5bI93uT9ZZ9MiEB1RHHHM6MXeQZjS5E7cwHq0ek+i1OuoRJJZmZ9NM/reRaZqKXkj
SaBn6on+ta0VR4cSL8ReWE535GzPSxP6ZGzThgJ9403JvMPCQX01+vKrX6L3z7rFP0JM9b2HDLiw
VH2sIf2sZ7b8o01S+zrrnfjkpB5NgZ4iPxwCegTLpOZ6PSVcmD2N3x1j32FmU5RqD7mjerv+J1FY
2Y+mT9nfMLTeB543H0Bwio++ktRgurPpEpBEcTfOHHsMik1mPXPtw87ny8Sj7kHfke3u2igWwPbX
toaKTWhAvymrTOCqz1DxGxFvkSAZIo1mWe/9yutfCefmAzA/rlasI/NDT+PlHlm29cZwlF8dHiDv
edTdsfNqtEx6kUwaqXmYi2G+aIFHARETn4shbvxFeJR9rSK0Yw2KGQOKIajth6FE0YoAdizQYNMV
oXnJYjCgcIjNLto0rvIQIMVMvLn/ASWdoyYRHzT/Mka9OR3FcL6JOswPMCkiSaBXCzhzVSdzs5MF
DIRz2Urz1rNG3ND5zIRs9mhexTOU6uW+M7J63inUnBz/ZflSdiVMMkI7KJO0sby/VMQ/jZru2sqg
zHrAxc13UhIJEVj8X34rTQaT4mujSbl2LTSndm3VxFrQigPqOl+CKR7v5nJEkdpkM9Gm3AHSNXnt
SC0vSEDFU2JHxvYKlRFl029kIIiurwMTzTd/UtSISa5x9qKRfFuWT4rZGlTBdFG8EEjyLvI27WiY
b6nlkQ9WSDJ1Ubtbj6nB8doK6LNuro0ny7DjnzNulhuVczc5s2LCqI3mg1Zi7WzYztWztBdwIOnf
J4Xa8CNOTU2CY8qjY6Q8wq4zMJscZXyKhdV8FEEvj1GriYpgIl+aatWVsfVIccAnrHGqkxuWkKew
DuOx3kd1Zp+pW7pXGS1fb2WWxWlo+JpU39iP2FcwkSwPrN0X6fdqrsRHG2ZcWg+9OpWI0o+SlisC
idDoP+bFRYbM90G2/F2Ej+SGxfdz8HrorlZG6SHFNwSl0RomTLjvFYF4puTXkTLmYdc8gfEwRXQs
apj+nZLbpPGni0ML/CIqFb93ozd569mfrZsysa272sFD4pWLBkFS+XibmuVwjweK5gdj0XDjLXfB
KGjNeWIxBGHTwzoQSmrCMRq4S9CCfyb4yz4YRRrNmlkszzTxAfGmoTrdDVA63iOXbyqBMvsFMmn8
M4gFHziSyz3YmRiJ4ULEpyyxkUaEzjQTe40eMggDyr7QT9WP0KdOXlNg6Le+yfRXaAdMoXoO5B2t
VJHgmUY8DsI/b89Wr+pb5EDDl8wcw+9C4fzMGh2dsEaWZCaM7ExuNra7yQumZBXV3AFLUsd77gPK
hC/qdCRWwJNQm1JkzfRb+/m/Qoe/EzowqGWY+e+FDkdCsGscK3+gbf32R//UOQT/YDhqc0hn1LwE
s/N6/yShW/+AfOEzjKHLDlphAXH9rnNwbf6VH7HvMyLi9VxGSL/rHBxQgOA5MA1GvwXA2/8JbQvO
DdOUf22zh5CMUCYx40PmADlzGVb9i38u8zOXcwc5MboFbY7atPFWXo5WUrSB0UOetly8QXn0JIoW
SfZihozXpgo9rMG9bNpDZ7GvrEPC0E7zHLjxtmTMRDKjaWpOpG7l7q2cg9JDEeUdW7uLPQGZLjvz
xDiHCabdqzPZNSEs9hgT02pgfwEPjB8UbqofNKt+7ObjbM3SXZKWoAyXgdMBzgXvtHaW1mnfxxwV
3dBoP6N8Cr6FoGU3MqTCS2bTqVepKGUPmNUj7cmiV2mfI1ummz6q/Att7wBU+/DYY6HYBT2u79VE
DeRsGOJlTwJxwINOTXnb8aQ/VjkKzm2gG0Kz81An3qr2zIR5Qy4eS1YdNMZju0XNPdEt9aOTLbrs
xkrDvc5smNhpkzU7ryYI1+5TZIByJG5woz3EnK4M7NcywvCaOV35ZNkY9qLU/ZqgvL4jTC7a1LPj
3A92zpPfTO4mtez71J/7DWYV5mBT5q+0MMp7h/bKrVOPj5459muvZC9dCR2k3xAii70Lf2vdIUG7
saoK5TFE00fVOQFfe5olF9SB7u2Y1g7vbZiHszluW7tpbmPRVT9z5ROvBMdm13sANxIap4+cg795
cdxsrBg9LlniLedT/oEa8zVyDWvVBVW9FqV3UiOd2wCrzFMO/vDR0ZG+cURAnElv4sMo0s8cztWH
1/igoEniK01v2niLSsLHWLTqfGE8qEZXT2VXVGtCbvtbDmApwYZIaOOooPWVy1tDQ1WkYOifC028
rdvb+nbCLLURFNtby+OdGmieN6aKky9zGCDyK8MW2WReNxEvm+cUNkJYNw602tNkDt9L/vu7ZHDL
BxCvHKlxs1EqYQdj/uEqhsRxHq8WU+AtobaSFEpl7AuU1/uZtsujaXNHB/4gz3bhugukfyU6x91Z
3PaXBhLbu+oCdECGXIrInARy7D9lu3Ic5W6guI77IY/JPGuHGx/63YlRzUUphhUrUtrwm9CoXIcc
HQ5OXZKk2HMP0vTAITTEhlxziHwx6Lal/Qy9mXzrOLhxFRrHvq3fpnHI71MHrj0nLmvilEeu8aPV
muW2DsW3XtCfqvLmZVogFaXdf62Crtyh66OurzL7xnPpG9bLLzV9p/sCRsuCfTEP5qs7RHqt4Gof
xKiMyxhG0ZYmd7LJTfedxbC/g7atd0bfNfD9Eu84tb374uKkwCIY9ASrQu0wwN77uXEKgDwxVrHf
UeO3W7Laun2JMwr97mmW2VlWnDNbCUKpzm7ruM9Wrh9B2HQreE852ciws4m4zjW9iLx/ZPJdPojQ
S44gK+h/k3xwBBakHypdzvtaFhhHGW5R+Wr/4nYKJbMzHrvJhRFOq3B8GF35wgTKOJBD5d2OrpXW
PGDEp43mU50bbhltWquzc85qo1Od0VLeVhyGGlLvt74/R19yZxI7mHEFTpssvp+A9N55af9Ru8I9
ei1xlnNmfXCOJTI+ZXr4te/4yIzCxKYTpX0DBbzawcvgljaTEkIyU6RySst7YtPQ2kD1X0GIRNMd
1NPXeYCBqmLWZzVwD2aTnr5Gk6YTDZG1fWo7/VSbhNYnYV3dNSiFcZtG5SDuEy+2jo4YU7AbthsQ
JeQpDi9z3hyJbcP9ktUSwpaoo0dmQz/R14zrhBPrbiSQB69GaGWUqz4DFeHXFa16l8wXTSE8eAwf
ROZDAJ9xv4W2rIjEoJ/J4o6pVw8vHHiYhB4mVctTVZvpwN5itN8KA8MCfZMcC7VOR9u/Y9CL7yhn
snUohjCfz9rt/AfNhv3EcYhHhMIjjI4dZftbb2XdKV1GZRwZHe9Tcvdna2sJAllbRhyQ0eWL4LHF
lGtvCPrrTg3j+FM7xQY8WKJmDnErSaFwkruUDL0n/FNOsOoULuK0iLlxo3lM30Xo9ltlu9XBypL0
I4TqF62wOoJwSSbpnhOnsxAAuwJP4jxCglMCquvoKKVWGG6NB8HS/rNm6gsL0rXHi1R9fz9pALaY
hibd0YegqF1h6XEIa9Dz8GoirP9oOzN7Z09O0G5Uw6Un5+0uVl7009Qp/fm0jJ1HA+3wq1GU821l
BscAScePqnL8714deWCiU6cdVoOnym2CT5hGpzpWrLbrnvPDtJnKLuTwG/MtrvI8DV8GNXnn0u/L
70Zu5tSsg43d3hfZ+BC3rv/CPhJthSaAaJgm26ChEogYWJ2VJscu0/pbkWWRy2KUxC/YxdXCOzG5
K6fUuM9yf4H2OlX3jhW1uHXKJSFPxRK6uh1V8zEa2uK7K9viUYz1E0arkHASbksSb8nIsoqUh5Ua
rb2bWwf9cz8uyH/GMeD/J7SjF7FkAnhLOkC85ASgSVKYKZbwgJgZN9y2JVOgs3J1j3udmsFZMgfc
JX1gwvcAf2bJJBiu8QTBklQQXUMLpiW/QFyjDPJsiTWIloQD6ibQwOGSe0AQJREIhiYNgZFzeeSZ
QynN3IzJ7bQkJ/DOoy2jf/M9vgYr1NeQBWvJWxiW5IU4EuYeSXqwrq/BDO2S0cDynBPBhLVzvQy2
z9NImoOVSn/jC9dk1knWQ2lzwwVL/gOwJmbySyYEVkO5xSJPUAQwigdr6OWm90iRKK+BEsGSLaGX
lIk+WAInqiV7gnagBEucLJEUDMKat2KyRb2VKO7RBOTt/AMegHOJTTItIHR+ugkpF0FK3kWzJF84
1xAMlngCMaZrOAbtOlbEa2RGBpXjEkHQ/6rI6z6go6OstBNv6Tk7k/MZjF16I5ccjugayRFe4zmI
P+xX9K+aA9Ib/mcxD0V4wKkyPYZF3Kq1tlPrQ0VgnkXtia8MBuWDh0CoJnHPNt+Ha1RIsqSGiBEp
wypcskSia6wIY0siRsIlbQQHdf1MuhcRJM6SRjL05JKoa0TJ3JFWUi25JXlS3JvzkL3BeL9NiBFo
lnwTXEkMusDp1ZOMwDlHwKmDhZYcVfT1PAbFdzg6jFVoJcG+9TlYrGiQuZ+wAWldu0vKCvISAlfy
a/iKdQ1isfrMxK6UJLe9ZDA8gt442jkdq9n15GYWTkkNa5IrY6RbIO/Vj/Sa+UKMXQD6gXbUSi2h
MIUvu+fEC+JP323inbrGx/BrEiUjllSZdMmXSThmYcaOPVMQzJ7gxk4YjH4XpCjWgKv5hzDSkqXF
GS8N+IrXMtZkni1hNuYSa9MtATedWLJuLICYN0VXRfQLOCNWY3IKsUz2pJQRkhNe83IAMRZvPQLh
bpXGo2K4nnky3goa+Vvo+vNNYVjk5mFkOPMJy7O9ZPTES1pPteT2ENKtdknk1Me2TGilFPOruGb8
WEvcT+K0wb3TtsYPawkCupZ+/62S/6ZKRgPrI7P891Xy7Y/P7qMv/uAG+P2Pfq+SCQXDDOO6notI
EfzV8nr/G7yMHcALTDoxNHBQjPxfkYwZAGAlcNWAsjW8akZ/L5Kpcv8DnD2Ogj8WxdTdVOYWvh6o
+v4CcfpjUUxT2yBPJFVnp4IHnRKQ1dm2X7Apk05en/HRupOojtmSRJIOSygJuXjjF1BP/rFfMkvK
KiS+pObtX9hIfFzKpJvoa9CJXDJP7Gv8iU0q4q5mrPfmLukoXbgEpSCzGHb0mbJbe8lRKa6RKogp
7K2wUio6ZFW3csleiQMQNOz6FeEuyJrkyCIWXeNaAKYUL900jif3GueiIRe8me0YvwxmatjEmTXR
Y5mG1WNnyxd/SYVhnycfZkmK8VtvfiSApnvUiRPvHIrwuxl0ytYYHXliyswuMjrFWvmW3mIfCsih
wqX4Zchy/REEVQucoomTlTv7zH5b0d/7gZ++tlUxMJVqcraGRNm7KA2sp8Br00dP+/lWmZwFVoZZ
63OXjPY5bPtnFEUyWVk0MLqVqxyyKx0xf6nlUKxNS3/CB+n6FamT/cE0VHZuCU6kHS68/ivtZMJh
W35DHJF5dRuykOwMmc6nrnJpaqeTk2xKxTgRymoYrvLYyO7tCGehUSZ3WN3zXZBrlDSpl697IJ8H
c2xGnBn1cK4NJsapVUHrl9U4PcEUGQA2MHhCMWLfhR0Tqslu6wsnmvEMAXA64IRxPnLXaU55ZMkn
IIIl1qbCKLZ0AAG7dqkdHivBigtbyNzRiCEgNi7rB0OazpOcXPnuRHb5c0Je9cVW4GP9Qtd3Ve8Z
t0yydjAu5RvfFQeJVtfRfduH1ZvTZWoHkRcWj7TN7VgX8340PWNrOJ0mLqvv7yjYmnOuweJEjuLA
nnPj0F00ouib4+SEhLWdRX6BMVNdgrRJiy1u0PSh7pf8XD/CoTLFyBcrs1G7EJjFilHth7JVeFMP
Cs6D44lbtyPWdKjNam3YMzzMPtE7bRmR3sICys9idt1DmYjwYCqOpJy083tTYAnOimS+KzCMIpXx
YuMbRyiOoHHSM3dtR5+o3TDwhps68wPWL2ItEX4iAq6IYs6N0nuDXWS+MvHTZz8qgJ65/XDJAtrB
JJO1Cnd6Mr+3pbC9lVEKfYMZJ/kCpMa7C1u6DeHiQlcBsWiY5B5tldrbwnPktBrUXADetuqABLR2
oOKS2oOEKpFC9mMN6SEL/fjo5Dk7ckSblilLX67CljnFKtatJkG1i6sXlhFxP+G4PdRJa27J8PK2
GWPoS5CS270flCAchgSvbZdO7V2VVMldl7qwpVrf+VoiD1i4zJ1+7eM0SFY6HKYnQzkTh9XRzJ5t
Q1sHz0egPcwkVa0YwY3UgEbrqV0tJvMujyGsrg2vLipgv2HygmajFXQqmhjLZ9vGrCSZmDdz1Xwv
MQiEq8Gv9MWZA/J0s8LLik0+KeMloUCJtjnNzxjHXkIufWbl5CvlCM52mhTdaiVCoR/s0rReO3Rv
GFQFI9F2V/qNZ+oLtNdQZ/xwCfWhvWM0mCzHg3HyYTBpc+jNJ1BZ9uQ/J0El5KNcIg0XzxNP+4np
fm/MaxnmlRYbsjyK8anLdUIWMFNRdAVpUOJ/ea6g8bbBNhSeUewMKuH8+xTQ5Sn2UAK7jo2Lze2/
54C/OQdg/Fk20n9/DjjW3/9kCvztb/7ZLHf/EaA+dwIwkI573et/PwWE4T8YENGJgVMb4gmw/+UY
YP0j8Nio0ayzZf+GWvxnrzwga5TONn/2e4v9PzkWuEvX/ZdeOUE6vBqSdJtF+ldJ+kDXNptTbSzQ
AW71tiw/vBzUzWqA6IvgFIUnkoV+AhA2GGpETIedz8dWfZmJZ9Zrlo1ii49bfQ8Gq2JX1fXXyMxh
GiRRAR6Av6o2uok5y9Zz/bXyYgeDrGXfdRlz7lVOp5YdogyZb+csCQhOSn+f+eETGfflY6dJjzfV
R9V0nJ1pML9IZXbvTZEpYz2rsp5pTAr90Zey0lDcDaTohpOADdNRTT/BkfDFt8Jvi8+U03wCIaXC
xj1BWNmibsqOBcsXlUAZDYi7dexQY8Szu/E6pFpbNJMBrWWOC4iowtzZt9FCpCGSIT07eaDCLYVr
BuGxLomkYe9rvi3QjvdGmvMtkaYmgWVlf5NE/fgN0FP9jkwHuS1NjekGPVb7MIk8+bBTmw55TjhZ
xa7LqinWgO4YwGfheDsDdbj3nKmJVmOoW+zL1RiQeZEVt6FT6Qcg6/NuCe9D/3IMghEkB/kDa1UT
7YYqbD+id7i32h55ae5U33SPHszRVXjve5Y4QjiQT8409kBP+n7rjpNziGcCuFE+FvXJkyRd5hNS
OUTMJAIi529PambTRFoNk2SVoVc8h2Zl1+vOmMoXB03YE3x9OiqDBbQKtp71lgHWfWMmr49i9KB6
oGI7jzMJfJKNDrru5K5HHc/nObGG17KYRLteoGznMe7aG6bw6mfURTPT20ki4O5LN71Tbl1uRRvV
OVFMUUtupRWoC23tbkkHWnTZC3kugWHh7RMirXH4Iyb6mufgCxYTOttC0TrJfR0ydjwwWsoeabY4
rzaa6Ydo9rgaNo7uyRI2kL82dW8sO6dZmA5NeqAljj5zasTGlqo9jGSTPmJoBZQIe+PdqJPu5JhV
9GPsxqDb+ZitaEc4CEO3Y9tGj5w953Hdg3gxSMJ0/PvUzeicwuA36lXUz8U3VzROxPDCLraJOVeb
yJMWjByr/sLvWDzTs03vA533l/9h77y25DbSpfsq/wtACwkkEsBtedeuutlk8war6eC9x9OfnSXN
DMU5Z/Trfm405EjV1YWCyfwiYkcr5ujkYvfwt6Ic60sUFHJjqDnMN5yucKvt2tTUKYR/o+bfizKU
d/WAsQvTSV7dJ4WLrMB8jav801SIRALACEkwcXgmUjvVyR9ik/8pCxF2ZMj8YU7UtS39ycwuhWlO
BQbh1uiWQz6CCA8GkCbXeeShfaISODmwqHkUXsLoSuJ1tm2GtOArsNiSuxm2LeGUtyDwZwwWAVWi
bi/9dp1WFrWDrAOfQa5gKp5jQfBAYpeMGB7dS8bsl85R0Z59i7NqySqt0xSaoh/Q1Q7pjFOR6+Ua
tBMqWDwM2YfpNrZGsDCTRzemKtzfyIqh/rNcyK+ywnJV4dxbojYOY9+8SkZp9IV7GsSoJ+U2I/Mh
LNRdqafouZ6nZ3qyXvX5/IRaYR17PXfH6BwevbnNnkak62v2x3w+3gW2n23dii/SZowPaCVesQK9
z+kJ7vWk32TkPyQn0A/8JNuosSqjCvjIA0rrBA6CQZIgZgHLWhHNafkxWlXQ+kJE6xDYTTQHodUH
V+sQMYKEr5WJEafhFpCJcZcsAlO5vlvPSBmF1jQCrW6k87emHc5Y7bN10Jn4pSyEEMHackfK4gPp
GwbvyCWeO6ObIKA4fGNbdL+rqbUVuEyvjH8f1Jgkjx3yC4mZaWXNZ1frMqygn4fYzlf55HbrUQs4
sJkGnCBa1emhMR1YF6brWYs+/e/6D0pQHYv21NjtudMi0UzZwN7SwpFo57SGnOEyNvbT6NSEriRr
PlbLWzS17R0twHKnRrGyOI3OSstTJhzOlXmTrKDn7VkZGnup++y7uVzuaUtF5WpLukw9JlRP9Tz7
V3tp0mgTxl32lGqRTPnNN7eMzFMah+K85H69NdrRy9csugGRD0WN2uZx+r24cAk3gECo2NCy3KIF
OpwW8z2kQ5Cgg2g+LLSasT6VqHx+/OQ0Rs0lgdzXoH6hqCABNnmWPw9ZEDw5WiCUWip0SnPe0M5z
9plBblItKGZT8B5pidHSYqOlZcdYC5BKS5GwLvJ1Z6tTq2XKqefUSQzzo6MlTLCqzKiSiboPYjJM
ktyvIyPGq2f4lOT2E22S8+KDy3CzHzrRQVM4ViNE07GT6KeNllK5xxiXpIvRV+sor69OhnG31vKr
rYVYR0uy/tRGX+VNp/XxK63dtL9yEma0mZrZI3sfhwwAEm+sxV4hblR5udGy5zHXknBGM8HG6LVM
PIrPztAwJxNG+pxrMdnRsnJXSupab1ozt0OtOw+mWgsJnnK+6dIU6+2FlqoNJN6T047zofDi6ag6
HpFTuqijkUHf/T2K+9918l+sk8HD6IaA/3ud/MoYNS7+XAf5x4v+WCi7zm+wlPg5Fqh4opEaP/6P
lbL9G/Mw6epIvgPfwMZw8g96hv+bdKACmIzNlLLgGP/sKuGn2QQ/gQVYzLL+Vh+kK+xfV8q8ve26
/Eh+C7aHvwzQvEGVZTmH4uB5bHI1/tBbE07DxVXM9SWmdYUM5Oe58BzuZ14YfTC5C6+laZfnOAr7
e8IXOPOagQSWi7Ngi0juPUZzWNHFXOiC9Bl2MBuSIz7DF6JMk8ftun5nQJQ28Ya65fADok3xanUM
oap8hOI/WEbzjWKK8lxGIW1y0KjeqYsF0TRZrfNuV4r/yFLSf+1UaXxPJzCJqV3m03efoLKbnGJE
3vuohGWWt2sPJNbZhNbj7dUQFITwZahdc0Yv73sgZGJjRWTrsNFWQHOiYtjS1BCu3LphTpDHtdy4
lj3di2bKNmPdG18Uq/Lh3HaDx2EpLesg8Clckoo7Z58qpjBsmUo6wcfR2TEkwiHTpl9kvhTncASf
5Hi3lbhMPzVJW2wdEbC6cfHaoP2Nr+Qd5mteOiI8MgeJ92WVVzT1Qo3ag7iSRxPw/FvXkuDrSYd8
iHiibejmzigRX4bafa3aGDiXqyYD+w3QPZyAScD0MfDDLF67i+yshxoeWb0zsM28NChT730lmQip
bKzeZCg9xjBCvDA51Ec5FRyLqPTFCwAoOE2zNYoXniRAw7LK4cd39s3DWHbivqVjCc4oPZgM+6oi
yyGWDszwqBcBCkRVUgEdlCLks2gy0Fa3P2aC5oZ1UKlGrWpwSDnBypzXsNhJ3UtVwMyy/AV8k9Pl
wWtCLiVeO70iuwPwMV5lEZDvTTg5/qtXpgCjii7wX0VvMI5sPKgonJpSvFigvdAs9ahrdMt+oZQK
cKoddc47eCtYSLLziBsxEMQcW8y8/5yL8myFGKTXiVz4QK4+KFbdSBqIUzYLJ+zp/AKjqKdw64YJ
RxcHJA0yY47PkIwLAifd5Xay8SY3kxvPLZV1z4KQxu+2C8zw2FVDDM+uTLpvSUL/fJwu/F1O+sdG
Zd2QYUqSrl6XBi7rYaUM7YGVaJHBCjoUf/aWjtXWYiEVr5tx4v9ZCFodbzjGCSsUnpe2q95U2Btr
aVR8iIAd2CP+UHW5vSPxuHQCfAyHbMwE52bNYCYGtYvWOzZpp7t6HDZLcrSGZd80Qr6b89x6axlO
5VmZTfVWQ/EbVrUzNYcwThz5FCa9v02JCJfH2Ob5TaCst+01hFx+fmhjctrPOZBZkmjqo+yS2Xi9
/ZZetvThIZvZNqypr+WXdSrFWWZYNoC/JmMzkaUtnolWjXzPaT7UyzOdSnDHy0x/pZapj4+XwN69
72a/PGPBL4F1lfzdn2P2x/jMWkVWG/RjWlJBs/KZTe3dMeMO5SY1Ffa5KeYdzTfZj2VxOCMTZehz
SlgZG3/H8PJ92WOPOrsin5iQVum0nty0Gzedby2HdlHjFVfo9Aj9rnpj4dDbzNEpW+M8LQhRAlGo
Lp3Xr8vKQeh2LKOmWd1iLteTzrfXc9O695jjQf7TJP7Kl6miDXMWcQWLinMma9rqrZN9GzD0tibI
vL69T1i47RZbMHQfQuepj7v2a4L2aOOX4rLI/Gx69pSBpctqOLGtZmz4MByAizKlwaeD42avltIp
2nU3NpmN1FmglHLIhuUw+Y57GEGUgTtOXHsriD7aWxmMBKnxHMtjiM54tAt9fGdGCK8NjsiLYlmP
79bKsdnjsN6iGFgh1ikbLmUdMBfOG1nBSiYuUmZexGKRJ8ZTIariiidRm8lTTRlz08j64JM03xmA
Bb5LN7dPQQNUOxk88S1z3OXVC4Eb7ICYJZe6UfF3u57Gl95x5qMueNyyYQY+GRsfmsRoXiNLEpyv
0w6wuu/F+1kYCXEhI7uIibBURtx/Z3r5TELOXL5rbYYrYGTWQcjDTVYD7ki5ypfAfpuxKJ07gPT1
2rdccexZYd/l2rbojBRmMD/uLAURaXEvTljfNwplF8k+ktsFWFO2muZ6PhXd5N1no3EVuWFNW3Qu
eFGpN7TikqXczZ8WaUdHUl77blDTbhnsgfR7Svqwp84rNfrgsRga7iazC1TGqPqrKIpPdjgyx+/Y
czMY72FmV2lhWh+Cyi5fxyhrnmHKP0bOUF+pTA9XI3P6a8Ck4blw2bZl/dR5DzVO10OMD2FrhpH5
KbTG6SwD72UJLfWREZC1LyenbPbOiBmP66PKqsPQ0OiFtHyYKvx5fWU9ti1sRZVXkbPNzMjEYrUQ
pMaeYz61kSaUs+3ZZgnTDRIqzbSKho5W1Ww0C3PDMGok5jYxgBASK9LOzPs+P1DCQmefIbBSDXZd
rj0Q8S9YtLy3GL8IKWcKLR76RPZIHUZ1HAiItOvRTj4DEq7OI6G/eySWz7AS6ruqXciui3GqFBas
oLu0akHUI7P8TLcJFsApEU+pUN2PQU7N5xkoYv0+dWY2PMUoA+G5axZEd4KmaypCPlnYSp6iSASI
9SnlJ8h0F9CW9jpDVRhc1Zz61jYemqZTW8iOocao5t8zgmaXeokTUO2z9ZTE3fDmxQoMNPzIR7/y
nQcw3SEWKVpHaqC4bnXvGgEolaC2ik3Um8aThC+ycWU/bjlc7mqQajrpnpjPNPbItVNWH/D0sdkz
G+aMJRVgMPk2bWK+CSskjpa0F2N25KdxDNnXuulMbJguMRJHUQSaQ4YPNvatu95tDl4P4DN1CSlH
pui5a5bVJC9jhOF3wDW9tti6Zxt0g77j4WfcM6uz8BZEl5zKoIOViY9BIt1VmKl81VilxHQPSlJN
WbYRFSHB1qrkNpoYKIS2HyxkkWoFuJlH+M4n6c423KrsJw9y5iOB1e65xPvAg74YSj5P1JHxx6zo
dsMdPBRnVfXhB2XW4qz7HzbCngA2QvpFss3z5zgpMUQkLD92BFDizQSqvt1W5mSs+k45OA7bKHrM
mZWAYzfnF7NphvPc2rrzkRcOdAPccQcaDjERaCIouf9kd+awr0gQ81dLVmck6foaOXk2rGfatrfk
NsB4RmMpTj3uOEoXlLlpAnX0usS7lGk4fzBbiJcrJ8dc10efEoDea8cRNGmF0xB+GAgOr9x2oh2z
bm0iNPl0mMzQIrEceTvVK76HrklGRXzSRP0FD6IaajkihyuBEQ84GELHMu55OmYRk87azbN9NUrv
tfL54EM1Nc9BUro7ZoxBsuVxOB68hIg3UB9io6Gxntoiv0aBAkHUEDXfLHPYniGRSsK20dyfIVGU
u9GyaLfgNRPJ9SnyiG04w7ekpl4Yx/e4jVNFKivyu+wr3tX6wCQUM7peWsHba1bE9PBWSqga6yxP
FGpbXW0JfxLX6L3+bqwEzr8569bzUMOBB8VzZso+3C+tV9kfeL6ld12R2fRj5UR2H9nVw1FNnfLa
51Oorplv2MvaMXCRDV3CsqAY5ZdUWGa481WBXMgsnui5EukDRsnncMimC4DWdjv3KXbZpPWCp5Zl
wJ2VVeCNChTqTy5z8HKz2AlrLOmTbBbldaHzsFoBpdoxu54vDp6t+7qImHb7+Fo2fen0J7vMuvMk
anD3RQy/3unal2jMT8w1z5WHdFH7FqIi88CvIKPM/dDVzYkSuWDfhN4rCzV40C15MLeRTwlE8mzl
DGma7hJaH7MTQi/dM7G/LPNqlECy1mVWlMkqh29Kk5hZfZnSPMMAgGQ9wHAn4m0X2lllM7hOCWLm
X2dinI8E5pcHIwKvvg2r2Om/eF31Qva8oG22iXsZWHu8QdTeBpPaEyJ3r6XIPuJtmqJzkdVucLEL
870b/YocOAu52ONcOKYM3/mek5kBZ5pE7tWHcWh+jHP+1IzU/BbBY1m1NeRYhjRGtnaq8eMSEUeW
duOF7mNoVfUjT79jl/MEHQ8/7eT/mqoIz4rCL+CUtsChBGCR3fnPcYvQh6plhaxr3aaRx9FmJ+rE
kfWyzC59AdhD/wKk5PwbOsqUiFYwB23NVbN+Ld8iCjFTwNqWhyJv/EtHz8gbyo/znhodjBmr7L9G
Gei3+3DwevvYNMoO5nWLcSy/S5wk487Hhb1VNek3aEaDuM8NtVQnQJX+6xB1/hYjHwtAuRQBy7Zc
td/MEDonG3rZLc+WMoJmC0OpOcR9zzKzSpz30hnG7rmlYqjdLZ0Q5BQKqGXy88J+AjqMN7FhCwPH
Zq0fshdJuWO8YLGr3ka8wd84ZYofHrr2s+2HrOi7mrvHWuGjfDNzOU0XrIAYKLh3mmywcPc+LQbB
hp2P8a3dU5zdHGb+w4ZG5kqofRMJNW1b4ZVvt71wrmrxF+g1Pe34OWND65ZDjTJ+X2q4GM788qWn
rJAD1ZrlgeAqOzonTtgb9CJju/afzy79g/7tjXwFG4HZh41G+eezC/sRhRgZb8Scka+48vJ82xU1
3w/XnnxvIUhrYDd+oNXCU/bt7767Bw0NfdST4DFwcv353StjFq45wxZqksp6UbivN3Edz6wfswYA
kcG7qo6qmLUxEnld/ec3F6SlfvnsvzPSfEsQaPq3zw5l2AhKIN+HVlT89GEktHHnprX1UiQt22ai
Vnz4gU6AM04Z1qhmAymZbq3QzQ6hnMTL7Rf673jzL8abwEA9hPP/e7x5LMc/WQH/eME/rIDmb0B3
ie1SF6HNfn+MNX31G6e1AhlMf7NrAQz+51hT2josB/sBlDDnPnbtf441pfmbDYYGoB3BO8m462+N
NfH//fkc46wGbcTU1eY+TmzO1mPPn8Jyc951Q+HGVEDU+XQ2kpa2ltRKr5PtpN/yYlhAynbY1OHK
Y6RKb+71m4890Zb2wG2NR2y+GN1xNw+P0u6C13RBvTjX2hMfdXESHsubaR2njG3g5tIOehGQn6Hz
+HV2uvGpbyqbZRJIE+B1iZd9Gwa8+EPde69wvRIyAjezfncz7hfaw88G+RhpV/+g/f3Jzeqvbrb/
QicAcKdl3wtCASG8+vvEnwY6Bmp5JddAeKCHTfej04mC0Bju0qxH5yJrk7yxYa3fZRAOH6ewhs7N
yvaHYdvEEyjgoLummdzHSkGN20yz3SJkhNPd4jZi1MMz2kByw3gqi2QcVu4AaWUgE31Ut2hEiBmR
GVhpy4sVJSl97ugh2PJBewH0CItDBo1462C+fBMsk6Y1zjBv3+p4I8MXlT3PgkIhBFFiDH0ZHuIx
C/fg1r0Tj0lS/eVU2TibwCbnDPriPdWLbHDmGbszISZLm7pSRNxNIUv/2yxMVvgzfVWEDLKBHBZb
hLUVpPWpD9Jkm7SgIVaE5EDJ15N/bhYUOx2gLFamX3n33G8ojwsGt78O2hwZzlF5oDCjxWQReB2Z
6Dxj7bGo6rnORlgxrkdcgvHBU+lnYJUMRp4PwsXsCWV+SR5iBb1hjWl7+JT1JnwonrMeGcPS1Ryy
edIAe9dHVVdBx3ZvTLYZSPSHIsLOF08xuQRbVTXDtwnOhBm33alLcjtaqWgKH1mB/WB5N/cHs1vq
GFiGXf6g3YBBMIVvzPFjuXRfiwZV9RDAmXil2yM5DnZRbxd/TnRrlBreK+inj2pscMBjut+xMG5c
HBXA2UTp4yuZ6Dh+WLo2TF4hkgXTwAPai8uM4CQ5uL0rhvg6zi77JMufRfaNb9eCMEd1V8yxnWQR
GSBWlmYuQfcoNw/uw7b2N8xWwQ9ItrqjM7L9YeD6IfR4j6CtN8yDn2XLUHUsmAOuWXUMxSFgxrAz
SuIIBP/UGkqkeyKnk+5oIYD6xfhgPZPWrsIUhCGZa5a0sty2ZpWv604EuyQC0MXO0NrGk9+vGna6
0IDE2ep8AbJbuCDM5BXG7oHxg3NZKhmsZ7MhwGTiCiV7yXHvaQvJ9WMp2BRewxkoi9q8N4h8Khry
GPWRZfJ3cbJ0Jytv8m1MwpUZlz9eetpm0A7ydF87eNpWdGXVZ9XW/clK+vw6iwLqXFwqZw98q7sa
fvu0RFyYaZn8WDz7gzDwImZe+s2DYrhJFCVFZZy0L0ZvZQyQJnfdFugO8eSIZxp4uGt5OfKzT7Rn
ZSoSdUFqRSt2C96azFO3Gvr00ZbFqy+bbK3Z3QxF7UPShVeFa3Sbg5FcB3VB8iI2B+hubeYdmkXl
6ylV+miX44tpU+1nEh08uqVctlamhr1nJdZVUaW04faUbvFEOEe693JAIj4SeqiNnY62eNba7Dnn
JE/tTEo2TyCYI20KnbQ91O079wULWX+ubu5RprbcU1BhcZXG2mBqUuSAh0vbTk0KwUi4YUVdtCk1
1fbUcsGo2mvL6nhzr4bayBpoS2unza00fUFBwAh9f9MD3CbXSQfr3VRYNvoQK+6krbKONs3mN/+s
ra20ozbVBjd/rQozjrZ1892iMftf45sb17s5c2Nt0o1wvVxiwoIP7BbHb4M28w7a1gtLxtya2urL
HKTfNS32X8wWKGY3T3DI1/8pgS1nOb1x72jrsNAm4jkLsROzS/vRzliMXRHKZxcD8VNd0zg5ayty
pk3Jw9J5R7KbrR6WY1qGtYR/2Y7i/jnWpmYvau13WxudbTB3F+JqxZ0nqvYAHk08tK1D9aM2ScNO
nZ/Dm3M61ybqbvAxHuBFubROFhxMbbYeWKuBG/G4ZeLEFtqSHWtzNjBI11ul2rIdcs/XdfI4wYCM
LCfgtPSiaJt3bGXBh+jm/abXpv2Muh2nlINgDre0Tby1AL6ToZu+5NpEvmg7ua2N5VWQ4DEn7I/A
4+I8r7UFfSF/ciEfhC89U2bC+abN6qoXz5Y2sC/ayj6PNS4QNXfRx0pb3W1teo9u/nduTPWBJ/r0
Dj8re7FvTvlem+ZHbZ83LYkIxFlJ0Uv31PVzm2A/skXX4dTHsoxYhEMjNT/NBpFPls9uE39kgxcU
eDJK1fMkSk0veVjKaKCHxu7zbS9UvZntYcr1xGn55jHg3QbpjMsHRdSlZFBi4GiakcEPUxXc4PnL
iEl3T3aBwtMQ1xpfZbZBMMuebG2Ucwr31IdGtamp6Vj/d31cdHE3/8X6GGXJ/o822fvv4/+7+z7F
X8ufsRJ/vOyPVbIwdfhFWwBgHiqoDiyH/1gpI+sTmLGRWYSFL/bnlbLt6sQMkAePPRLq/E8rZVv8
RsKRwgCb5bVpsfz+O1ZZ55cdL5Zb3h77AX4DgV2WPM6fFsp1Al9nDIvk0lh9PL/LUjrk9KTbya0Z
+Ubhs55o4FAeYrtsc4OSJuowGoCELqf6SLhNGS2GKzvskXjNyiEYPg/LecII8x0N04VcwOx7qQ9F
R/sh+luajbN8Nli8eMxuB+KoVfuNhhhu/+YcEhWgQXdJIv+BdrbOhSTQD8LG7NoBL322C1o212oc
OvMtQ5qJZwaFBqpzE5VmkZ9i6o2JTrrGyhpyh9A4+Cpuo9FFYWqqvOfIcpdyZJ0KKhzKQM7kA1dn
wdjxpfVsJbZewgSbIVTtdku/L6rBs4jWmsSbz7GI0367mPVXVjXNzq2r+dGxsgKP0TwmvFTNxvK5
Yn0e/46h/+8G9S8uQCZvmmn+f29Qz9/JEH1N558vvz9e9A+juvgN08c/ri/rX9tUz//NYe/KaPP3
SNpP21Tb/01ILrH/3X3DplmPTARTCBOY/N+5+MQvF5/0LFpGLO39sX3c4dYvFx+mnKjxKGM/AQvt
orVNkfkT6t2ys8ei23MSwhUyvyTGiMu4lnIkQ+/5VzSc7gCuY9jbNQ3nOC0Bm/10GP+X4adj/bKB
5lfjwzmmZ4Kcwoj0q4N+aomvpeQJj+7gVOWDz7rtwVsUftjECJx0JfryORYgfrdxA54ZvYYNEAjV
nPV18M0rCvHUct+pm22FzuV+XCoDSGdUj91aRq14yylSphA4GyogaIMyqHOD4GvqqJTXGhupOsM7
jCkikDTTAgiMQLdMoXdKN20+RHR+86Q1IGhzK8pqcBFtNm+IuCFhYfL2T17TC22Gh4Pa+MAH+6jp
t/7o2Y8QAntUZer9xqbOcYhkdEmuwAnWX/I5N68yoJSRdb6el8fcVmaskPgid0NgRdmpY2RPw+9t
1p5AzXkqNFxZD+K5Nb1OQWjsm3hpTnWYiH3f2+3X2IyaB5+++41CNBZheapK1b64t4G/P817t+27
c0CI8TQZg7GJ3QWNAMCouq+lPVM1SSKOXlyWvFpWAKr8ZmqhwSC9h+aQZtEnKwhQIszeGe8MHNhP
ZKtRKtxobrfAkpmzusszHdHZQzP38WpafFSOdlQi3NFyJL80bQ4OrIra1YQrjbpwWrXV1fTS6jqA
OaMkjeiiMywukgpghPSOlFlrf0hC4skkxOKHZam37IsARPrZ+DKbKHVFRLJ3UpWzz7K82FWIy+la
NKpfo6Gp7UJ6+zDZAaz4xTdWNrdV9logcNm2jmtaTNQTR70+eyptQO1n5ikUtn/Sz8VTBJk+3ASF
mX2qOtG+lC77pHoULsXKvcHuvI0XwDrWdLEH0/0WupHakSavtyQRMPlYGKRor262Vlx2ClTfIHdL
PU4E49Mqek857Ve21UxrkmLMaNoQU4c7jPfIE8PZGdt+S8Tf38s6yradQerdAljMB+rsawS4jKzF
Ar2xiSNO6SZ3g93IinZeL7VUnxx+yNqYMmMVeH6/dfxRvFthEq3zZJ6/W3UY3NXAPfAMITzIShJN
QaJSby3qMvAcrMVHa1BJsylHe47WSwc7ZD9gQoP+6bSth70idy2SBlSsrRjuz5sszOB0Yns1Xpyp
xTwujQwA3dSIs0+jpIO9z8yOg7uQ0MxFFl1CtlRnuB0cPdkHy1oOenRCKjObLYfieS+QXwm4IzLG
2di8LGNVXHz6ODl8S53eOeRsdnZJyszyYn11RTqmF2YyGPZs0ZCH2XOPTy61dc7eTUt1TLvmgx+N
yxd3WCjIHFt59JVm+6qZkVQljPKeO+H4NkTMdlYVj1kTVW0pBGp/k+oIWjHOgF0a9zMNYH6/cWrS
hMyHhDfck92Qx0mwOVjlTENJtmMyyC9zySyALqlhOJY0AiKHcxPJaeP2MhhOsCVXA8C4B2IZ45NC
S2EvQknExDytzR4woVVEULwoYfQ1lAbbONTrTcUW+V5xOzjnkZ/FgH2y/DVgqH+Ne7vD7oDp7S7Q
iQWj1uEFV+cYkMLKF7e0QCCLPpYbUyceFOeov210DmLAh3Q3WkjRsTWmHyqdl/B0coKGL8A51cgm
7xascNo0/ZqEHXGL+Ba9YJajHtt4zoxPQLwIZ0w1OQ3rFtlwb/GNsMKXspM61dEslHLjeRvfQi8i
y6PTH0LnQNhpb4AEGw2di6REzFtgpNPZkcgfyN6OQ/Ps2CXRkoCp/ZPuYfpYDnl8decpF4e2acNH
UttkQwdaIzMKAqL2czmzVltJCCnOvtGZFjxi6XtU+zVlg2Ia7jpyRZiUxOhEMCU8jNApG7cHyhrI
yjgDdBsSHdQqcn8nemLQigtXu/2sDJ+3CH1zuaCv27tkpmOqSfHW1CMZHe4N05FqlOAThBXBPzjp
uM9zkac41mnhpQFz1S+RsfZv4R8g9u5F3CJB7mzpeFBLUghLPtsvhNgefKxSt6/tYHjROTcbgymR
zYcchLsFIfs1sTG3jx4I+7Se7FcyH9UxQfJ+9O0IEi3RJavWISbfSe2HyagutMVyy3GySzh7Abkm
CondPl8px5jW7MfhdJs0PVcgwO9np3T3sjQqXrBM1kPBhQ4cR8ergLOZa8vqrQ1V2GQsGv4Re6bx
OdHxrAY761k6NVhxSneJbzn+8HXQka7UdtxNA01mr9clXzId/eIsdew1XAsSYfKWDpt1UKwtB4gP
PE6bs+3psJljR6TKRAtYbtvPBtwzQii+vZvxXpQbADjmq0q6rtjWOrYGRI0E23xLs+EwIdmW3FJu
3S3x5kEkfi9aLIH76paJ65Hk32IdlMNAzdcVvRsyGR4MU6bX2VTP6RQ4++SWtLNlQygH7rZ9196y
eNjhrYcAJii5sKj8POvQXtcT3yPPxvcV3FJ9VHoXn22nzvmZhP4sHf9jLku2xNWhQK/Gk9VyO+Mq
0qFBmLjkB1l3kSXMvI5cISaE9J0NG5KtUHhfKC1cj4lfnRISUC57KM9gMksWL1r3GWRP+pDq/DpG
8OpKTa6TmmE33XB2msyCqUVT7vq2vSJE87BmB3cXUdZC6JBL7BIjwDgbAgnEEEYZY4t0cklaSPP0
Ak3WI6dTf/H8umKMsBj+yZXtqBeYjtVsYYX5DI00pg+zxHL0bvA+X3P8uhvSr4ozYGiTAY4fY2Qy
XGqxQDsZbzDA5gYGZHnSfLRuuMDB1uhAKCbTE1ctQEGTcyDY+pozOCRYO0BKxUV9SGuOJz1eQRTw
aKX3m/oK23ueJriF5Q1hKDXN0GtSbrSRb1d7r1RZcoc3EJ8lt/acaJc3vTaWX1+Jnrmf68BL9qUi
C6apDpB/RKAxMG5d7Ou2QU8xwhxceCQWHhk1fT1ApCvxaIF8yk9eFfvg4tzqh1+YMqYCFTg31u/M
1Ox/Y9XaPfaciZycDX3bmy10g//OVf6/5iqm/M+64907sPb34tvP2zrr9xf9K1ZhStdloGJKBiXk
jP85VXHJTviMVXziDHjO9JbvX6kK16I3A7YB4xjbMhEF/5U/1qWIgiGMK+EX8a/+BpZEy+d/FvdR
MU32Tj7jFYIIetv3k/hYmH3S5FG6HNyQDmUChLK4hBP2rpyH2zoMHecvtmu/7iN90yTEQRErHiBa
Wn91E1DyEbESVfNhmpLmCcbGsFZq/CuHyq9bQt7F04RU6C9YYv5tt9o5rTnUTjQdAGlgpLem+ikt
G4o/uZi3pjFm8KmacUOC0bi2I6GMv9iT+v9uHGDPbelCPs/iO/YZzv18XPt+xrs+ux3ZVrAStN3A
paNi2TwM0vGYZkfNCWUB68jMzUKsKipRdOVIbMSMcGznmTCjCFcl3Qp33A21Hx0jKTb6Md3hheW/
zcqZqIGdGXjaaXxHW3BgGiBCefP8g/lxerUTD9jI5GFfkw44ZFfV9Ks49acAwW6vu75iGJOCWKBW
h2FsMnA6mDWeBWVb1X1DX8WLNQ3TY2f3wWlEbH7H+hGbax6o84+IqdgOeOXwmvUs7NtkKi6BwPrU
BDH2yrG0CozzZvk5ijGYUy3LC8cp9i8tcOYtRZTQIAY372jnrszyyKHS/hxh8toANd7eMw/nY5pu
a7Hviq2XuZxBIU9l9ODUS3EpJU57llYWJFI3bp7KbOBRNLhs2pOOqX6rIjrX8G0fAIyPG1pYm1Pa
W/UTcPXgtPTutMeTkx3BPPLr2N3wmtCa8EoVvXrm2yFA2DJ2Kyzi4j2i2teZIOc6REZcx2Mxf4i6
oHxj+8Q3UzNHO6jR5xoaoVDbXeFfFFvNA4rH/GPsK7ySDS9BpGs/KhSUSzCF8liHnXjpaZT5mHRj
cZnK0r/kuccR8ZOaHLDMR6KNql9M5pDYm9sqIDpdDNa2rHEHVCoiokyn2ZrgevNVBvw1TAUm3jCx
lvBAU4wejvY1SzMuZ8/o5r2K++xIXra6h1Qx8sBIYI8SVGgKVhBtdqxasDUdU0gsusa0N0SQXrFo
pzsF0u4eFxLJHz8cvqcmD6mi69JdnpkmN43/Ye88luRGsjX9Ktdm72XQcIzZbEKL1IpkbmBJkdCA
QzjU08+HqOrpIlmX1X1n25vq6iIzEQHA3c/5zy/M6jUZ6/4lhAF/HdQ9vwq3tL2iG1+ZI984GIS6
CbNlseMXcisio187GKhtPScNVl0QF2vIgLyKPaqmb0RZTnvmLM5t5PAkwj6QTDDVtCnIemAaCp/v
fWCA9ubnqL84plOSlRCVlLijheGDB+H4i0tpfV0O8fRsQQzaowXI6HFrrDqAaL4aKYoimo9hQy4y
wQKCe9tGPMdUL7d6eUXzkgCCCQhhN+NIBwF15kk4XjXtGXhM7xz9KGgiPzzlbfZpgAxG6l8DoUG+
k5Jh9KtEFAw/27CwjnHrvhpkhSzgh36JLN7NlSWyBCEIfv2Ok786od9/g+ShCM50eSkX//Ix5kF5
vuh2uB+qW1XYzm3QDe6tnkLzqUwQWGjXq14FGTDb2ScfobHC6tUGTD6ntnAfR7mkdYkUk3SIo9Ub
iHVbrhN7ErAlEFdfvpyMWQSQNsXDOKkSez6mwtcDMuoPqhWUrKilCDCLuD8m0+kTwnFocdjBHLoK
Vs16DMdk744JSZ7Ms3hMODL5S+Jc/REMOrhKjQkpBuSX+qbzrEhaH2QWYNn2qa8gVH9JGu18SkyE
HdGht+fSOSTdLMqtbeCedz3hLuWe4Hpr58HOSO2okRw9m5LwAYZVcEZMxDyEAs/ejvfQJd/EsnD5
qcaOrUmXN7qiYel4w06OyO46o4X/YOQPwtU3TqGKHcW7ez+TcLByfYKaGjci8CmEjFiTEeeziCJr
jo+FlT23KCC3VMN6q53pcyKJD3R6/RXRR3HEcODLpJ34GM9etCpNra4qyu8t7qYjOUhR99VM2nob
Je2ZiWW4A4owT+OcBRsMcv117rsY96kouXFmh4yMQPXTuiHOwEvlSWTQKpK8LueVCsL66FgGqIQY
Ca/BAALD1Yzms8jz90gxT13ZzNb2unWmdeCUDxOsoq1ViOCcxpG6br102HkxC7ZOC/OcTOG41YGM
SMflQVpmbxwN8rYOhU8EgepsibhbMMZchtk93gT72PAxGROFcR7cJDjoyHzEGinYeWCZV2YZ2PnW
4t5/adUweGu3DgQ2TsBVTAbzrj9YClcpzxxIVwwJT2mJ1SktQx+jITCJQwo8KC7hMmwM2y92Neh9
5EaceRzgctdjkLCCStNBrvbqB4LFzZXZZe0u6nVMCY6R6yqQ46skf3fFJHQ8l2OErjzPsk8BFD5/
7Y3etCfZj1AY3yODAX5XvPZ7xwb4t+t7qjMyhjRsn6Nif8Xjkk0Ety/MENqVYl1dO3mLLGMOZ6Ba
wzpao8IIII5ZVe2WFIQax0jewKkz3RMSwfF5RsuxbiB7r2VbHoZ8Y/eiOgErzm8qN9yjNRXzk0pV
FdGKBodxdoNjocPpLsnsedOHuj5lIEJwUPOC1z3rVzmkmW2L48C93zoZxcFkatC7AV2/krta9MVW
LPmSA4rEjRPY6UffwwBGGtMAqDj1Kx30YgcWWEEeKO5zU3CWJ8ZwTBKbBCqn7zeRiNBhycjc5wlv
vGdX8VH2Iy3SEDrXVVA50M2RARWLHsis5+kE0IVIiMYcwRAD3eKbg4goXtREwUVY5FxERvmiNyqc
OFukLOZRxQVypCT2mnO+aJT0Ra7ku4t0yVpUTGisEDQheTC+qWIxFUdX7o0bIzX64ww4tFaFaPaw
XV3ouzoh3XKRVTn4gnwp7NQjL7J1+hk6JnRt95MVczgPcYbxA8AJKToYrme7hen/uUrNat3lw1IX
qPp+HHEg9moY8lsJNHQG/8yzVTj5KZNuq4iPjd03V0HdIghBgolcBjPm5DACNbZQUCr3drLC5IA2
V3228OElLZTg0OXZYHS8lEhpanMOLZGiqduCRlokX8pSdV/xbR4QfQwWKkEjazlwFLvwe5nncqMm
ET4oYg9ZA2SlXvmhoZDduEs2RJzAG2LOeTsniXgQWGR8wjPEjneaPlNuIkO664IiL2ZOMcKiV3pW
23hRepkzp/OkqQp/L77qxDKfUhMyNPK5VG4sSCHUyQXBXIjAJmtLGeo9jvTG7WopGMutBSK1SWMr
P9o4eFzlzTwfHKMlOLYa2IybFKVdoZDRbWK35XAPiko8lFGgXxJURbdRQaWBcb26iebLpwjqjzYA
XrLCIGbZlLFWfkdvIldJ4FOeoEUw79gGy6/oqqt+Iwif5tQmkNeDJBUuSj0ONTJL9zE0pJc4IYFk
ZdZClmujaKY9RPLpbPSEvmL3NWyiiLO8otj6pNqIyem0lL+BV33yuzE/Wi1fwY5Q5MpinN7lpJI9
RhIVGbZJQDrR0KKKckN0xhXqgWNGp3//6ybiL8jHAD6eDycUIaLNDvR9DwF4kFVRJLpDJKz6FAZs
hpTDfrmuUYDe441EeW/XctPzYF7bqZF48ZTcbN25f9fQmD+TwH//JNBnSZ8hc+L7z6IrROuY8XYH
J6HyxwReu7e+B0ktQlp4mhwKwjjgznYRkTJ+VBUA8a59ICjpNQpLXswS1La1++lcDqr+qLXj3PaJ
NT4PVNy7v7lxNMc/NLXMViBEEMnuYqz144eVvsz8XtjtQaCxW+FK6z1OioVmmCnIrOat4yjiBTN7
3visa+XG4JxaYi+rt1RRN/vEE/5NPvtlQPp9pw0kacGg50P5fyHS0DXvSBK1Bxyya3sdkMq0aaWu
YQOJHsWyjjdszfN2gu8E1qepoFK1iH7jZZk6ffaQDk59snOPOOLQrb4Cffn30ovUNujq+RCKpqpx
rXfF5te30/2LF9G3cRsybJpqqM9LfMmfm1kIXrbKp6E5QC4kYsNPVLqti2DaVdPI7pSUwyZASvNO
ZDoiM2mTLWBabzJVHwa0wtsEkdhWuCQkaFVU131jOZ96pcrrZLazs2EU9qvlZPF4rSJV9ucmjiV5
WWa2Aeuad8nIgi7YSg5RkLi3honwEsCMejUvgisKSLLGRns6OzHVfFPrYVMtO4zlaPHQR433KFx/
ei9kZLgrq3QcJngte6zneNS9Q5UfNdTEI3FI1Ow0y/QlWBELuBrLG9IQyEzC6lKrj+Vc3yMRWvaU
YCnbMwp6ZqXtymEE+ejYmdpaY6huMqQzV6kmAw3PGXrGPu5folmQ2RfAwXhtbKwXTl0++4CV4RBx
kxJsmcTYYofqRlmMaZnC0ID4BWh7sEVdqxOts+ELldZLFTpoD2ssKY6+N+fREdA52UD24z+EFPTh
xoDo7K3DBHJ7v3KpuM/Qatqvfr6ICp2Bmr4x4rQkYHSR3UdlwLiHTRg97Ugp7xN5vRITRT7ttHGg
+2aLlU77wUhpNZEfuuvWJakZvZoiCKyhcZOxoz5Pqc52TdIli8sk6ykbeCOJG+s2cenply7JX338
NtakUKtPcshtDDWmJRx3uXdBNsiEoBduPoeOeGhSyz6aHBz3GUTFfZjFbHqMkvJjRzTqG7YD1ZsD
iZd6P4ewx7LNdja2CHd0ovJqIm2CGTlNv5eX7YcSf/4PILe43o3sRt3S25VMvaD+doDkzpyP+Ovl
gyY8ICqOTZvStZS+vaJ28u8Lu9Evhkn+uFVa1ZvbNoSTOXRYyqR73jTlzAnQVWYLwgygRJqNuiFb
D940CHL11oWl3NiyozMKHSYJ68qdWSOtoUuTeTR/iFNd/aVazCNkMZP4TXe4cmFEH8qYM7FWGOcu
U1uY6sFyhMa4Vu1cdF0r8unqjzCa5ZU5ALMwHwmuIgx3Tsnkl1dexI1rOED3KKrddSXL/kXCF1l1
w5Ts5YIAMWNUN0UGPuQntMlyKOd31OPRvE3krD7Bn73rR199JiyQdttwYU6WDpPXIV58fvilpVgK
5+VTj04AiAXdmhejypdnAOHpaC5LdVz2d4PQkQ1Ro+rVrUe9Gxu0kqvUGKwtPhcgI0vzmowGDXw8
OvW9UTY8mSqlFLmcxaqM0DaB9UzMfcjBWopecB3b41YtoESV+9N5jrzpeuxB1y6vobVM+3m9a+Mw
ajFdOxGIh91O9f0F8YGwnfNVfEzjTJATzN3yY4649sDAnMRViW2HDnE6ucADArbi586p6WwBHLn1
C5A3J3LaZQpAaIjjd7gx0/XMcivXI/Zv4QqTi3wtI9ArQ43ZQ62ckTkimWL0KZRkuiJosMb49RCX
HY84GhhtjzPfCHIvjiOw8qn6mbk/ofKKgf8yg4RwTWon0wzgDIC7YVsWrJhoLNxbC5nqIwWP0QB8
9S1B0ljasIdl9ceZMRNay26ov0QpiAvh1NMzfsPgNlaTH8UCriBQYVujoyfGcEFqljzLlaTUIFx4
TvhNhQXYU89scbbJ5S/4zeWQHJFGAq5g94LnxzfDmJdy2Rc8vrygWKpbA+L75dXEb3EHSyA/lpUZ
PuAFXV6pyso2NW5EV2SS1h8rkzKdrEowNb3UygMSApwG6bTWkYFzRSOs9muVB9XrGFHsNEYdXA0+
+2w1EA20ihmmfzFKmweSZTBq0GcB5XiU5/ASgqvlfa5x6F0wmao9I3UHkQwSn5o3a/hxDlFMIWGz
PsUL6k1dspwCNGivpuSVcGbdftU1qXno5qNbX0MGMpvl/ckcGgB2Igi9fB3yAfLjpbyVeFXuoqzM
HgpoFbslQ3zj+ab1dDkbzA4IeHEpusU6YsGdFnYE3mS3fiQYJQdDIK/qgDKknjLrCU+Jfh0UJM5h
NEJcOe3wOvZS80l56HYSzYMMAIiPU26UVzMefFeuRRGLvwtOg5SHn1oCr9SugVG4KQaT3YyQ55dp
oExWeFVfGVVuPYmiZLNlH/tYIU/+FHuIgcAvvPUFEuw7QEtpkU8XlfFAtCDlZ8tuota0OdkOfSRv
SDVSnHQ0OxfCeofh4KHGNqNEodBXr8wJAagHMGMbv4mD01E42149bCzA5S2HPS/PZZsdF64IyNF0
RkUQfaCrn/AhtBbnUJKmQaEae7xrAG2emVDPBwFnYlr3MD9u0QomxHCzjrLA5tTyekWPZ/OuCZwR
xwG8DJ55kRxLxsqnQeWAiMtWaRvclCazs9tZWlDSyUwA9RLt1q7RLq1iIBPWZAM6XXaEM8LjM5/s
2tffsGMY9x0ffYVbBwuXBBLKy7xSn9uioeSosTs8piWLLFFJfGv55Wvfu9y12Rf2EWYGS6XPuAdd
btAN9UP9kaqEQATM4IhKR3cZULdoN7khBJJNdiAB9qWqQirIqZ82veaBT5itX2cWkPrl/14W5lSk
HDHC1M0Xd+BMxYvaOZZzN96Nlph2RZzi2DRULOiEqjLyF4MkxNrRLWqp2WWwn8zXypvpyAZ/2o1t
9q6dufK20PL5fgtQ7JP77Vh0psNSBUw4/EEsQbuwB0jgGw9HP0+Hg5bOJ0J+4828TGLIV1Fb7ZKN
iGJEy1MXYnByKVf/w0D9GwYq3Y7FsO2/Z6DeVE0X/9fmjYDv76SSf/zgP6SS3m+QKclLMD36Fccy
Ga39PxK48xv0cKySLZce6jLJ/GNe6UAPJ02BSpKpF0irT4vwj9gE97fAhlru82PIhw3b/HfmlY7/
/WjPYayHhpMJlA/rUzoX2vufmxFqGNV6o4+UgsyHaN4njDc6MjYtNp2pvQYNJySo8FG59dIl3xhJ
6PxJoPoB40yg+fRKXIV89u2EdeQumrBm8auZ4DQ0gDHF+UnWAz5S4JHnSpfisS5bta7KSJw7Blsr
5SDx66Uan8HVu3Klq1TsTVUDw7YpCTgtuAC/z9xZNW7iq6AP8T2qYRbwuQEq3eiQJfG1h4DzZC0+
r3Ed3g9zfQuBBpoVpzLItHmoW2WvKEIyVJ/eyXTCTQhPkmFF/VW75rDRqYK/2jcgjHY5XYdNhAit
gwPQG1C+sbmr85Yg5jQ1d5Mxz3ts5YGmI2svSrf8wM6RMk/KgM1yTJbH5rbJJmcroqx7I7zBZlJZ
SBw2VXOwC4/rF7DKuFM4RGLYe5hwe3vwiZRGHQeQpehrmfdN1DxK9Qcc6+BuBgZ579kMjzExV9oK
SJ0xlL2NmYbj7ilcPG/1iINf3uLs6V/HZoD1nl08QGcatl3o74NCH5RDdDAB04hDAypLh45kY4XG
HoqpuXbj6cXtwMr7bvkSKus2naanzicdrRtXeNtc6s9FG2zscSxOiuLujB3ltLYhWV2MmpJc7dy5
LklM9gR6Ld/HHcw7BGFwwqDUWMvMIp1mDgVxdYSk25BWt22lKJfQ1+04QeER98V0tKo4ffJTReAF
PdfG98lUbUcTaRREoQ02uM4GYSxeKTLaj9rD/w4vxy0p569qVMh0hTziPIja1bVrvPIwlLDRlsYk
dWO/Af6f52KbpfVT1XovcpyvUguaTdQTyi4w5N2axhzvfVW8zW76CkTj7FMAdig9UHeMIBWn2gq+
ObNgRtaTa8s78ZS348obeCVkE90HVVrtdJRNJCMx5smibo1nFWzKNsfvtnOPtZWar5Mzm+usYYYh
ss/z5IwEpkm8TpAOHtwS/GyeS0nsAe8CkRn1xo+Uc4hnh0FJPI1rI+e/ZWbzUbRdgRHKGG4wZqG3
rKZ6b0qeIJbL+MemsFJDO31uLC+6Jqit2NnyM/7dxmmMgIwxWhNPOX4rLVNZyKd+niQPRQ9WXLae
sUqzZeqYBM0TmR9yQ3Zq9jD70kH0OF+3HVGDeCEPWyuEZkuSNbZ3luFvy5FRe2cJ4w6zpHlrEMaw
NVvGAyBF1ibubBiafuodTUzL10kkGWXgRtS5vXVuhaE3Ap3JM6MD7iJRgDTqKeMGuFAbd7j4IFXM
9N3UeJ5CB1QU0hUrl6oVByl/HeiZPMs5Kx8zYU93odLGyezawcVG24uTNf06aUtKMq3tCg9CFmwv
e6Le4qPqKx9Yjb8orsiTzfdV5t0IJ/uc9B5JoqWEK1uT46AlTG2f2dS1mlsXz988JQ/UeIfgRRQ1
+PVpCYLBQK57NGRy1GXvkaBEbCuiyAcvTOvtgIXmNg6gHc9D7jGwHHGdroMvussfiP+7C019Bwtg
SZtPTAa34lvhzNMOPPjcdD7OnPx9mon94DHDQ0Ba7ihygRDwiGPa07er2LcZFDvJW11FwyqS82OL
WvlA+DYyuQyJDGFX3RpywLQwoS3a7ppXKvKa68nyd7qw3gIgERpQ4uP7xbka/ntEgBZudQw7DZba
nr7yW9+iNvbnKbxxG8zkjdw0T9Bo8aDJrX6L8Tmu4l2G/D4o5CHGnouq+NXz2qs0ctJj644vcmj9
lZ94Cy3b9o6alvUpCHriqWj+lSIIKx6o58IEw+Uof7JMffadrrlR0jolVVNgJlzl17mPVZTR3OX4
hW9CG9chAO93IEBjQ/kYAnzrau84qClx2gJqG7r8CoSi2WPuRSybHaL9TXGZsOPXYJLBE/ArPJMS
f2QvxcCeSfOukzmhnZIrlvP8hOV4ctdmeCmaHEKjCEemOAHr2YzyXYMH3coo3EeVMSXwKNPOZGce
owaT9r63xSrqoNjlMccLvl7epzwbPw6h1gd/8r9WGnYhTTLzBqsbAMlGsaNZd9doPoLbLu/vDEjt
DG6d5YMP16puodS5loKp/0Bqe7UdvGQ31smwYkMDM4jFBx2odFWL8audKPjtOKExg5ob9pqkIRwm
9A7sv8kJMvywjwS7HIxFOuolTVBCXN4DK7q7yB/sHbZH9np0lLmP/PTD0CfuEVX409S15zaDvorQ
490Wyj/lZR5ix8XwzFGeuYOvKrcmHotQ7xaEH5Yy7j+kmcFCrmDJTohrP5NUWHbPTkLgONotgoKD
8jAOIoFCy5xXVsNLB8nGZynWXpuSq8rbV8jb0G2CgVSUmBgxFlmVAiHaBxJxk95c+4pg2mdbIyhn
HDpNqG6jrdtW7N4ZDAQsygkjYmb0AA8CrdqnqgeWLE9MpVo/WCO5QZSG7jxPSE8jtaiZm+Y/Ai+U
Wf+CwpJqkjnDf19eX7+17duXWLffuq79ng54+ck/6msv+C1Ai4RLoevaPrpKavY/6mv/4jliuy4y
K5h4LpXyP/iAZHcvpD9H8mOwC3Fn/md9bf5m4VGCHRCjBZp8+IX/Bh8QyuF3oxPJFYzAt128LiWf
7oeZU2BPHpwDoQjOy99jkPS9kFW4ULKH3/u0L+P/jr5Vd79PPv6r1MVdRWxr+3/+119dyUJuSo4D
1fxPdXzOOeAsaPBBWhBxC0OhR6zGFZxb/TeUw7+6EtcIbHiYFhvN8ud/4jgiNAjnBsHMAQ9WvQ61
cdv2qIi8en750wP/174SczrLwdrQ42st7difL9T7OZOBZlZUyNl7lmfviMzfU/73f3KZpfnBVfVn
bmEHs62N3VEx8hmCbSDh7sHgp3Ibk//BreNdDSDBopKVpvnD2C9SeFpVMd+oDwkEITqJeryygFjL
9G++1PKb/jwe48WTHvQci+e06CJ/uHfYtUBRY2M8cICSA6anhykaX0wxvai+l5tf38Efp5mXi9me
5/mSMPGfTKUEKQGszUodmOQzQwepOaSyDleVSN4MSTGbOI29MicEvL++8F+8itJz8F0PcOzyQHK/
f0M4PRg2QQ44MNmrHnVT27g3iOxFpPzbry+13LCfbigTR3YF3zBY1d9fatapnhKGtgeh6+ZQQEPc
IloMH399lb/8Qn+6ysKD/dPaWgjMvYAzdyB8zT1bzfjSF0N5umif//+u9MOtGyhOsMHkSmQlTxtv
TN/mCoj9X1hexs9fKpBssrwZfuBYlv/DW493iysL7MwPqreqjTJ6wVmsgM5mB8ddYiCIpg8aEwmh
6x6MZqxwgiHqw66d8gTt2PNoh/1xK0fiJhp4bl8uLA2ffDQ0Moa50372PoFLHHEE76+V34ZQf2cE
51bACLdS/BWUK8WWKZpFn2NTtI91cT81gfUBS9Pq6JKc8doX4H9DMbqH0Ec9Xk1lsMchVS7dlRfB
Z0A5ghcrfVBfA90SBl9udZYTrQsI+diJ1DnhvDl8qUN2ebPz+OyeyVVSpzoPsu1Tks5kXGGOkiPs
zWJsv1s+jwC2eCtCvnTWd2pXYZeH+eRcbTqE+/jd2GGIdE3jqEmf2wV7LwR4rg3IZjgpyo1olFgX
Bt9uLti4ipRsEri/FvxkNpeYDIMtjQ9ez0wilxapohsNTPvkFKC0KQD22TS6aiMXP2wZFAKAxLA+
RHHvnseIljqSVf7iDQxs6xZzv9orrA8h352Ka2D0qAoHA24Pd/+crkMFHUKTibX+u025YFTy0g7S
PYNpF/dCJN1ryK05x2mtbj2dvhsmz1SnnvWhkMn72A7hY+fN1XFYtsa4XWy884XC04DmRqxtZC53
aeKND+kI/sqO3q0pCpN9H+UAPK6Hy2pu6fKURLaEgoVfxk1kq+A29aLyHZGYeWNWKTdR524J8W8A
d7289jlutyfCfnAn97hlGfqeD6GO0/VMu70uahU9ydlaJmB+kr0G88gRWw8VDUWcwqDFXHdeV3Pj
5fsEEp66NhnbBhsvDvuPcahw5LfMHvf0kqAvJJkM5K5ElcwfJPjRE+Sp4h11XHXiO+JADalxBR+/
PjipGbxU6H2ebHQp6doFAE/WDezzDHFl3NMgj8zsG6yyVqgReARdOOJ+O1oK+2XgJ4Erlxe8tDVV
NkHTs1hT45MOQArNvrNVTwg81v/xS1eKqN9rWaZvwYD4KChZR55f0ccnQZ/vW8IbgKWD/iPBAtne
VXSqu0E0VrJLle3O2xluPG5iCGaxKxoz8/McYO1gzawtR8Cr2+SD2z73PsaWmIa7Z3/CbbBgzuyu
GtgQJ7QeCRy7IRHkj/Mk3DjKXuvIKk/Iqkv4Ca0FWJK+g+8H0OI9+8QHMXdmVEwbMbXA/THs4JsI
7TMeKXmwTwVPSNscfdpmV4slAy43DsJH8tl0tonVGH8rsVg+lJnHuNqLPYSDpv6o2gltPQFbWLVq
XoR5kOUJmdV7C8ufJqqD4mfm+6CJvnW68TdxOz4Sowh7t/+s4yk5FYS7bjWpBmeOQv8+1ixKuJx4
fJt5f913TbAFFlQ7B+3YylJ+9kGaaj4bwbgrZsZf0Tyqbl0MGU0QHLxkZXc5LzW7Ip41OZztUqfB
rU1RCQuOVZ9pxO89/m/QMNJpOzfsbsXQ9YBAnLvK4XtbRfqWtELeSvwXydpp5b2NPfUN2ADDOjTv
J0LpuBob6qsOgKyMfKo2fcnXd1tMqFaFrOk9Sz18aUWTowdt2XNiJ5P3pteQYWQQseeyUTYN+4cX
C/9+TkZGT00zbfBJZ9bs2lreh1XWMFzX7GSXSksHTb3Pcfcmki1lE7N0tfEGLt0w9yagFuM1MjqG
L7Fb4lmWlwTwtQZvMDqCJslvbdVVu3iwJQ+hULdtvdTVpIyfc7wl2cnrGMl3YTrrjFj7VRICIBUY
A20vuy4akE9dJs1vxsBuRVeOx6wxmzdZ2CU3hJ1Hu35C5OsPVBIrITr3Jo3cXQuPad1XDTJrfL32
aHnHdT971TNs/eB29oEfRsMHWSVTaa15wohVcY8Gw/XKJ1Izw7XEZvgUzrq4bzV7j4jYPYaARZ/1
BfccJd7OTrGgjvA8vrFDy/gcmFgEMMmkHq30rcza/AA01+9Tojn2RRCJ665Jbu3E7j+KNG1vseLv
rsN0/pAY9gA7HJWHxIRtD97oHuYgmWFrIHZUognv8uyTXzfFBn7jexWFhLt0yTPr+aXpjehgyUps
46io1x2ZLbfOBMWYYxHQ1XM+Y36miabi0MsCTkORxPlLjVfnqSnZcYxCogcwTEXMKI9U/b7Jek6r
dhhJmDt6rwGf5RFqu3RKRMf5qA8FQTrNHi7JyoLpMKy6NgCVwdmYzSylySPC3UqDYo34JTuWQ20E
K4lWZVWSVt5scITG0AWAIingGeI0D/t5qIk2LazntrCK01DbxQnxt8H4AZ4YzK9Wb7RZTFbOlHms
fO88DdZY4A9p5A37X0Ee60MNWWSAf5PGZG0lfRGf0HZi37SyirCXJ1jrVblCxGwjgaUWbzSurUHj
v7dTGsuVJAvkm3LhsZtJ5B+xp1FoeaaAcAzEtdihtSP7+iT9bErWXdN1d5jnoABNHR1glyCjdNup
uMFs29ZmD6nSbF9lZmQQ9sf8cUjtEbmO6THHpbiGS6z8qT+VOQF1iTI+O1IfVIrPtZjwxnAIy9pZ
OBNu2Dj6e9T64tq0ywXHxqp7JRxr2rNOLRsMhaGLRt16sGrdQTkJ3zASz7Y+8VRba9FYILQ0Pxad
NZIKSeLYCgKBsSkdSyOgJsDxhuUafYlyH0J1ZrYChscInJILccSpzpDglQX7m+OxfTsR1QndEhYn
gxPkLrBf3BwyCEdQoSa3/xuv5QvL87s6ftGySUr4wIXRiJfL9xV2O88RMRpGfmDwy35jDWjOI407
gmyoEzpKy5vJxv9+Zc3UFVnQkEXUWO65swvI32bwd43aT3mlv2vrECCCUNDs/tioEY/BGuDzNIX5
glnkucnYUweflNZcP4QTx9yvC/+fOsPAMA1aQ8dBlAzO8QP7ECK3W0RM6g99TRFWhpj5X8x/yzKu
zgIrzOOvr2f+VP4vF/RdeDiLNyv5Vd/f8bKhwHG8LGdDqQexYpeoiOcse7VJm+KtE0iSszamHnTl
cHc5doiLML19TODQDjmNwMQQp+Rqrvv92HKu//rz2X/1+VzTQuSwyEp/asrVmFRCOjo7xEXhnHTf
Fu+VjYnLaugG/J9wL6TYJmiThRSnZnezeFmszIxPrEwKbVRKb5Qy5UlakIcni86zTRTqOyZn7tmx
0OiVTdpAmCHtBWMF6DgdhFPyC9mVbaDaaku8SfhoO4bzxiQLVnrAP/ZSYAmENIkDOJzG/MVIkvT1
ciqWpRHI9TAv1o6/vhfm8ix+WB0YNXgYIHke1ozyh5cj0oi/OL2yQ+eRkuOKtlp1YxqtB9v5WCe+
ICxUoQOBpL4Dd3XXUdOdfv0RfuqzsVgitxc9GY+E1/SHT9DhqOcpDLcOAf323sXU5szc8u+2gZ8Q
C64CUGGRfUbEov8jEKMT3ZNkUCUHz6F4vuQklYoxBLM9+gxvycWZUpoHCGb9x19/Qevne0yJAhlA
mrBabOfHdngyM6dv8iE+IMyPQhhySBAEsaGvhaY0bqvBnW4D4QYvpTO9ZMFUvwvlMsWdeuwru6qM
8fGJGpTvda5J5Ik6RTmJl8WB+ju4SlFkfCVpJ+yOImxpXC+f/j90kL+jg3BSAJH8Aq9OyvJb+yMX
5Pef+gOrxngMvjqUfxe1EKDcn6TrgX9BnRGPe8YCFntc659cEITdC3nEpYCweG/+iVXbCN4D26Vh
R3cS8Jv/HazaZIF9v/yZ3CElt3zpWwvHhPTB77dqm9e96Bwc70pDVHGtIaZ6YgOxNkRIaI5qm+GH
XWHM0qtmNwpcFBmmdva3ccyh0BYzcx3EpO01XCsnqAAsqENHSBHOi0ldkG2G1vwMhTp6JkTLZ/br
uR96eLzXqO+6u3lAWrZLKlyoVxVdxHU08Ifr3hsDtRf4+B6aLi3PfgopDpjmPm86+7MYkGKdDSSm
iCU9qyN5Fq3es52F2r9q53qG/p17A04qTmHrr+k8NUx8WoxxPeJnkVjs5gmFzYxP08ZuDBuQxtaf
aJQGdHAaUfd1ZifQGSmTfbXLeLaPTPUZHdsWzfxW5WHybMaklkQxhN91k6S9Rw6bC9UW/cCj52jr
2OKAtbfG9GteU+onfrKI0usEp7HesvaplTxNMOXuvNQPiRgOJvsagVRYoMGF79eVdtesaPrtbWeK
tzFzRiRoaTFArfbJDEcnuCUqBNOvHvLbZo792t3O7OEPppG711AUxq3Z6SWpCqcmfPXnIHyZC+k/
Kt8Nn5pusuQRa0VbYMSi3Bwmp4P9v0+a7MceKtpWwB1aZ5yd3AP2/lqP5cnD4uPcKfxYmVgMCZGM
bYiuepqGM/RmzIZFpOItg935oS4jB6/IMAIUJlIJWmwzkQXWDYcpHeZy4/9f1s5jOXYlTdKvMi+A
NmhhNjYLiFRkJjV5yA2M4hAaCAQC8un7y66qserFmPVidvdcwUsygRD+u3/ur1Me2Wlf7nyGkQe7
a8w/YrMwZ2+Dtj0HNR16UOY4ER1sTfdrmjn9sYUaDT1TT0ZOnYuGWacOhmFvjtcSuCOOUyhDTVk7
hfGZDfjl+OQoCnecOkiawY5M/MNUkaf0JukpChmCx7GYtkeffpuE6N21gvkKiywcGr1seC24QwOF
VkG4Jaw3zaIH3jHJpG7pRHDNF/SLe8/VQijPMY/ZKM/O6peM9zem293F7rf+6n5g4NykJ69qdy1A
zBdNyx8WDoah5H+z4+avQjTId0Oft53nFSlE8vUJp8dw7AlxJIS6qDprNFglDvxrlfbmCUwnBBSu
BcmgcV+lWqM42WNNEY/fEber1+2o97yaplvTp7aaH63yCbsCuA9pTaIcUJXTrqP/C8Qt+Ygj4Jwv
2cn6JAs7u+ldb4y3rdETYnf7TguiwRbjjlZEfj8aSdpGa6Os18C4CbJAUZbnf3EA/UFrJD+agmp2
ex0rsC1xlDCHI9cyrtlt6yxM2+EY7DGzP6lCG0Kjw9c0mQ7EGFka93z35U1Jj5S89qmJo2FZ41/M
pWvs5/TDY5aaDwBukGbZvdtsgwvR99wJnafeqh8rv7jdjBSVZtSJ82/PGAz2lAHCwoHoNgS4VbfG
BKi0JhlBRJnh7/An+2Xo+72/LueSRDDhknHZSVGrZEo37Fqp/epy6Q9nqrxjo6n/1jbucLOdXdTq
HMqyBlC5N4woULhlyQ2xCBb+2RZISWUD8p0wEGXO3AAedLLWCf1SbeQF08yzJQaDQqrc3ZsDThwt
D8aDL+vvzVtxnpl6cHJZLk+jtEgO4ua50J9U4gSFw81bYTxkef8AkznRfH6orWsvi2+Xn/V1NavG
1MPIAWLpRgjTfizM3j11AuIkH5jcYZgKkADyP7pGz2RtLr+5gt2VeQO3z6KvQ1Iva0RpR3DiNGYl
A8v6g7KYtxMxDI5V6T2mrny4Qll3LBP+De69GSZ55ao31pUxNicvpV/IUuWlNMcJJHul9jof1E7v
+vHiZE7+iJ8sOMtFf9ykpmK7bN5JbZhRGYyIGc2uhfsQLiWUw60dHge3ZXXhesbcsdyR/qShWevs
z9wuSArl7A59CqzcCPZFqZ6x97g7k96+p7nCLKH1MloMVb54WvnikH8Ka236HLbgj5sRQSb+z3M8
CjAMNd5Cc97h8j52brkPTKq1qS6yL6aR9fvZl98tlMzEkdtw0JX5LFKv4gGuuBs3eQ0ssJ/1S25Y
j5gvbushf3Urk+AJeTS9s9eQlTZBjf6wA3p1LBt64XUtFZp/7w/WfgBI/bjw0aFeTBnBXnfzP6o0
M/7Uju/G0sIEkWkYW0xvOnPjT6a+OjGaUztn6s0bSdI97CdR9BEAiTyq1trfI7Bsx7xTByXK01Sk
1R6DdAExTcOTR4yZzayOtjTgHsw1HIaJPdrfFNWoa45B8y/rptsPeXP18HuyPxMS1qJ1nroEwEL+
JZCEotkcb5cCG0g71y+GPR1aYt7BtLGxlgEKOK1t0zpcuEY03/gsDoG//oHJRp8fPw+qcVdFtuMV
N9NKWonb8M4mqmdSo+Bsl4VEBfGrtBcxmDbjxikcytSxeIXDmFnvaTeKRzznVRtqUsFJ8ytWpqmx
2nsaMZAaOknKRrGvCXAjh7UDO28YFAu0oxhvTRw2UWGazC9xIIWppb3k2nzdnsnYdVTSab5zmRlQ
v2rIkHd6JqYlttfaRhBYt3J8bEs8hwH+zNMyWS82NMsvquK07JA2LTkuB+8Mvbi1MdNOYHcElthn
zWRSwXejTfdG7iH+2LN6HJz2fm41OkUq7aFZ8/GOGfTbIC3QkovbnSAzvPmDXT8vRXUyNUMlBj/e
tYG+/2B5tQ8zMtBnuRkymZ1UUkGgmQltd/nexYEf+j7NTU1FwUExTO9Blg1Jq/vaOZvm6pXZDa0f
DCl+3RGCwujgFXJyq/7sfG99QgiF3zz671bl4DXyG++VpADlE6kLb87DsEmmSA+XWR/2gVcjwVlM
tBb7+hLxgZUhiXjyDD4ZkTLg28vk0EAj+xGy+lp1jd6voJ3erGHCYjnmF6Y9DooeWzY+UAMhqJA2
zEsh7VDosr5BxenIeIw2Z4Q2O9PSelBVWlFG7+GHp+Tu0SfORdLQz8cH8BP+YfPc/k3bgkOn1uV5
YtyzM4IiKKKAqPst8JWfvvK/WZ1rxpBuEI8yHV/wxd64rRXsRYCU7WBGSlD22SCKwI2VSTQmx/HY
RlpXmpeWdEbUmU6PK2ygsVUN623DuOUwd8ZCsLz/rrPGiMalLohdiwlEvU+Tc2LBDfRDV9HQubfb
bNjBVKvYvAatfQcDbN1kLs2FNWfB16tYvaJe1v5Vr1stulEs46utHfcLSxW2sE1hok1zJGt4nsk2
8js3mRQRP0BsZuRHw8KGNRdjXGuBxuOicoXVtRIgERG+uOHkwaykmDKwpKlBNO1GjrO3o3I3e6Ii
REnjzEErokXnVQbbEfXsp0tddw8d8SuwAYE2SjCBIeRypMTbDLfFCUI2yj2f3MkpKaAAGSHiugOz
u9jjx6RsRP5NjJirsHo6NRq+hP8fwR8Es9SSUknp5ha+UR8sZdphLksETn1OUmldyry0Xgrblfta
uD6l5E13UyrCE5UXPK0b3NKpl48SY9teN75Gahx2qiTBUzbpi5Hh5at76gQ122JQJ0Q8OBLBtkxP
0l3bxOvrA6TRJmqYPlEgbBrXOmaBlWGK/RrvZifJtNg+46OhRxLZqvxjpivB5ZBPlSy/ZiKdL+hC
XYJDiPLvornBm7fGpeE3MdcVZgNKI4OeeYJ9se6OHT0kwQxQj/j9d92OL51YYfu424NquKuYyiE4
MreQEoSKhb3moSUcedbkMpFE0sxXLI00rdVN87KoAf8z0SPSc9AHS0MS0+2Y7ucOs3ez7Lrbqtle
mGsuO1g1eIy7tPippBEbi7cxvuFJX2oXMKYNM2nx0xfPqG+ZqNgXaTPkHfv2lwMwqaB8SAxsh1Gu
wc5d7OluIc++2+qxeZF2WcQ1M9gdg/wgsW0OPEhkTrhqZX2GN0R9AjaEHUi3/uL66Zc+yCwOqgXp
b66Wh371GEUOBA3W2uPkY6DP6qK8tMs6XpCho6br52gbaGvPbX29MBw4aYavM3LoLFgkE61FgTff
+ha+Su4cADreTX/7zIRLf80w3nLVXfllUE1eb8fUr6Zk07R9TUWS34+hQRvcrTGU4tBX8p7mdBgo
OUtk3vsRMUt9JwRX3MmU1h7c1d7sHCO0yvKGJD2baKkzzfVfiOZYoVVsn4s3fqdj9tV1Fc9PZz2M
6ux16UtHcQfZpDb70DSywSOeTdJPcCYt75Y2pD++YB4WBN2+YoMMIf7AfSJTFmqtbtxCV30osU9G
Gp2ukRo3iBwVyWzGWB2+3027B0cxUcnRLBvbQpny47Ib9CENuflu9f3hKHmCP1aZ/7UqtFkrhaeb
W+YgEeOZahOwaN5rPJVdUhRGc2Hbsrdw6ayaQ17H/BO0V/swK1MdJm3pr+Pmal8WWkYhj0kuOuqY
db6j4xZgpeiTkY7oX+bxaqUmxn3kZF1h4cjbvR209k6sW3bD5N/d0fr2vEqAI30X3AX+WN7Tcmz8
OsUw3mx54Z6g6EhaZdfqNMJt2Tl0XD7bLbMN6nk+uceXZ7CfXPIzHUJ1NhFm67Jba2FIM8INPCOQ
g1fZFnCnHYaOcuLGNAHp2qnAY45Jfjy12nY/tZZNxTwwnOaqB1PElMXoGxpVHjosrdGPXFFaCXDw
9M7F13Dw6vULmBEt16b36WU1vzEOtucWnzmFe+vRkdMWynm60HDK0WLIPfbj4IMRAUWrGBbjssmp
5BFOy1FIbhSX8eWHgGEi707mLhz5uPnvbJPAuVpMpkBLuQNUDiCME4jXtGUEc3vasVw5OMzrlY/e
aZMa+0aJXs2Fyn8cS83ecx1GdbGW8n2qguCartarM9s1OxHV1gDNhuCmHUggiKokK59igx0rqJrY
UcArmz0T/EFHN62LA1XgRiRBpoegH/QbVfXqNHTWb79BnAoYF1/vF+ZWXAxW94SyNHpZJR8j9vqw
DCpocXU9UzeoGaHbFSquel+7me0S7HFjEmtrzpnrvUK/H4BGG320CB7/gcRIa+j7bEbzqJXDfYYA
yxXSwpfy8VcXhfq7deLB7dR5FWsZSsqbNugJKA3ctUyrjRoCmmj8OT8eEVCCn5GeL6zKjp4e8q6W
Cflch4PLepp5UyOgzvgyRsUa6RgSxNT0NXnlF+SLo2/394Thl2NBQXbMNfKGJfpVpFO7s8cl4brF
k2ysXqSmgTGXUeiXzRjNvb/MSCkbG6+t6PUUxiODcKCsdE1MbhXBZ2kDLjtb+9bbGtLJPM8+Jmzj
mbXz0VyzlZ9oUknlzty+/Bk1niuh0nSwwGR+UQViIy3mUw4LJXTs9qtVXfBAly8fpO/s4VHjT1+s
7cU37Htg7NDKBAW71qDv1OAA/ZWSxi0OyxrRf2+FquiVz02a//WN/jJsdO/67qdlmDtRfyqj2Y/K
/5XXaCm5B0baxlZGQxPEfdlGRinKmAHOr1CyisALf+S9lic9I8Po6iaoKGdDWPHRS7YyoNatRQ/I
jY2jC66EsivvZc4CHQ2jdJdI4Ey9IxJrnjTO9QI5vDbDeeJiPvV0WA8jO7lg9BoGuuiTdlhaSe7E
I+zp3ghYXfhoIsqx6CpfKMvboeRkJ7YsJ6w2w6OHzFj7EYPORkKAmTcNVK4tj0Xdp/c+qxotXoMh
HcIHec+Md+FUrp41hpnDrvGJKO2kVs0ysowcuc3lnrCyfJgjXhk7MHr4CvyOnFSgOxCk129HAjVf
Q7V4lcLaEgyoFv+Y6vz/1uz3f7vLZ/N3+N/XL/zN4YJ1Llf/57//cfjHn/Ekx5/q87/9AWcSvu+H
8a9cH/8OY81/+g/38vXf/J/+w//193/iHrcY3DLG+3+r8c9/l8/h313j//wv/pXKvFrDr95YI3CR
CeGa/l/XOEv/f2CgBqfKW8HM8jqA+hdF1kVuZyRFtaXNMM4MmOX+M5VpOv/h4zTnjsV0+R9Zzn/9
9P80OvOL+8dv459//ncvt2Fb6P3/PohDm3doiA0wPfMNWfy//rsSrytNm/qu049zb8q3SbMhQdfr
t09ZOWuH1ie5Rohwabrq0Zv98zCI6Y87lf2T6MhY6nJAsIHswKayne1u1I4rfIeUwoAyvx/bXvsc
Pa8j69Tp+Mz8lEwJPvpsuG89Z7UebLuoTOo02trwjlwnffPCTFLvXgaOzCOnj2rrLAjdjJ7OvpC6
R6/ONLOfEhOfVGOHKbWLdCtsme4h/8xS9i/E1hVdcB5d0wa3jcU10bbSQCXQH+xhl9e2KU6KOzXv
ctlW8HMwsq1rkBQwOoyT163mq71mQ09bWGd0JN+Zy/p73/RW5zjCCtNTFOiCJSpdNW2cQsOrpj7O
OwcKUZv6PxkjTS/eEP/BB15bgyYXlpxX6E/LRhturPgWBs5ZnXnj69Z2jcQF+U1aGsABZkXJwm7S
QWInlIpdTTVdeWgy+nmXtlBcJZDpD7jOfNJdvvPOrM4OIffk+JiKJ0o7BR/WWJ57pgYHAoevZVcQ
ZFWoDAYmngM1IjlDBirD3yiApOlrnYqj5y/nzpY3+TyObzC1WkYZw71Frzrh04k7xZS532pJZ4Tp
+X2DgMb5OsC3jhN2qV6XiTztSljrRO/qV0ZeKrHSanzauHYSY9JYsPmVangLQ67N837wcm/nm+3e
DGia2YpXNOPfjr61m42hZMhg9EI3ISeWUb13zXAC+d0eKlWI2CssOO/s1sOK8U0IDLey3+7xDnUh
1auvQtcKbtTQNrhJ/sVg6Z4bd0vv56Bzw0Gnfz4YsSEMxE0rqtZJvEPlWbbpziwtF3cb4MfMwJjG
HDi/Tcdann0F7MRzbJ0SwqKAWETGfgRGwXWg978KUlT7ZnKKL0CrC3iDdU0gv2iPmVht8jzZX/jA
3Z2jqSdHFTj4mrXe66LBSwRV4OoJdMOx0F3uTKvDac8Zd4oerSPrQr6TgMR2sNZsIrNasJ/c+W/n
VM1R5fhoU9aOsMqwDkaQPL86i87yiWEESEMmCaRxh7jrMOMQdUJXpV4B4gp9r4bGyd03l2fDQUWR
NQ72Oj0SAcVmOoge3Ij25qyMWKxqKU9573AsELgSLXa6j3HzQPsp0prU5ITD1BOJHVe9uiXISRWq
q3jjSXP1sUVq9bfDi4bjDUu/QwzT17OYK/W2RmuzaAez0kdKKafZe6rtStyTTueM1KeyuEbuXNo9
Cj9JKTodIqMey+fBbWi60yH9ILd25qkduVZHK/CgPubBqiBgz+p7rAF06ek03dNCYEQTVje8fFd1
h7KT9YdZjK4nmWevp1EV7YHZ0DoHe5TiYom01dWXqOe7RcQbZvVr9D0Dp2xOxQ5VfMx/13IIeNfm
oCdtpvdivpAHGt4Hh6fF5GYINQTrlH6Tt0GzpyRBRBw9zL1uYtzqK7AKa8l9MO9YJRb82J2eaYlj
4Y2leRDioeitJOWMtqehhUGXv/1ZDDt4Bdq1XOpS++SVeuN0C8C3rjry2XS1aujEpQ68RNZmedNq
xU86+DIuIHa+NrKEF+kKpzibQEgMyB4bRbdEwu97ZIm+NisfM68V3Aq7hm8ZqB3WsumWLkjxaFuB
9lTZg/dpNk4RY3fto60JZAmAMuc1nhcTvC/0ox2HDv3spmtH+FsNcaaUuiBDdwlfp911mr7u5fWt
RQx0H8DeWEBxGRRSTE72mZRhjZ6eFOuAoqjn1w5HTmK9v0FOwzbxQAPNOy4e52BPTfAtzeHB4+4w
hwN8qQN4pj8uxKuw0HUtQSQ72iCMYhAylhUqQ6jftLPtpNSUdoNDJt/502jErb7BGegWFNXMz3Zg
uVgP/PVSzD4MEU2fzmsR0EGzjvTKtQtaw1DyannmmMDrJd4dMBfVZ9OPgrIcQ2HIPaWMCDqWOgcj
qxYTxTVkTsqTqJb2qCrbIbMtnWvXyOOIuZubMwPdDuIuQ80uOPTcDrW1D45Sn9IIDU/nHBg036vo
UCkRw7hKalosSD5ybeu4HFDpNzwHRUlEHt9l3AM9AOnSHwMtwNOnid+l916awuuSLYCPpQ+CQPIa
bJGGKpzkyAu7cWwWKLX9zwSCpFbpeGOAzGSQ6PRRTc7gDluXfmsufLCtvpa7uVD6cXOI2SN9wl0S
bQVcti1AJVGdAncII19FWNJsKta73v3YNlqtWt8zkrxSH1jrqxtHpFjAVhpQUovrP5cl45ZnYGAO
gegK/Od3dOtgt4jtg052ClkwOGZhyRn2nMIeMsOpvF7UguwL1MKMe1hBDqvMNMppz7nMtj+xuRP9
d/XsvTOcXxH0fzGa1rva4cAwLfZbI0cEx2roYaXypTZpc34fF/UrR5tB0ICf0b5OdD3Y7fedU5cP
gdmJo+6b2+1UKX4NXvUxNqkes5hCFiD7+YbplQ1DWU8FwKVoypYxhLHDuu4W9ZfZKhM3KV63Ef7E
rpy8NWqZpe6GcmtuTYPRrlo3vAfW+jXkyCaT6XJ9CPge4J5SEBL0/itA8+2+sojcs5tegQS5h5DD
L0zw7U+qKt957St1BkfuP/ceF4bZ0tcnxNYjDHvuqcC/H0ZSrPcOTuF3IvFPZF0AddXZxTa74WDB
MyJvm8OBdAZUnzAvcvuFxhi6SByKilblJ/aWuiZsCC/jk55mboR9s1KgRMgjyjrzx2mh0cUrnzNu
c6O7mwyGpdToemRgHP8Dn7n+PurLdylSdbfpllYmV2nmUGLruHMad6LwGXgUK6tADuKOHQXmdBUM
HIcnQm8eez9waILWsWazamocMUyBPxrawS+DC9++vqgZnymOTIwjnnT3QhgOr0zrqg7LUkA774gT
LF4z6wnj9hhh0b3FS1j+GUjrfbVZf8IsRRtc2RFC7zPrh6Sw89S6hfltZCWX2c2mizXUipGuvLnD
PVlUeTnGi7Mu33rt17HoxuFpm2V/TFk8z1OuYeFv3fuNvitgxsqLJ7aD5WBoW8nj7E7eDwXdDGbN
wYMR7hRvsDtsQh2FQ0nOXCdOYYlIdIKru+y9JunohnuUkMGKaOVXcVkqJg+hnnZOSOZhzOJN+nAa
pmVY71qioPvMkOUuha6/M0BYJYLva6+kq+1LSrSafQ+I4Y3VrHpjixv/UPSsP1Wlon+39Iqj7syc
eFMmuX07IU4xQE9JVLlzDQwdgAR2cdwTwQYRK4DU0oW5TlkUfMvgZPYgFPNmMf6ro1vE7pTpFFsO
8kFhP3hDtx5/HDFPB3/oAqa5pbrDoCtfOstBZvWGrlSx1bsxshIRIE5X2ytV6w1yPgmA+TkzWGEj
7kljEBMBscCUMLSfKMTmfbgJfLtpEj+t3Zc5pVHwDwmVAjazv7Cz+qMd8CJKTBArd/wssTGNXlyr
yt9pIQAo0nnjU721hEmGvNXO8OSLd5Jl7U7SUWfHzQagaxxbPS79MmPaYVcatQXN3LwRlkofKAUl
T96wvMomeJobzsZUZ49fbdN2sZZ75c5VyI+y5Uhat1OvQtVMzbORz+jszP72s99UuOuGfrc2iEZd
1teR0LYaaJ4Uzm422vmhRrWTsbMxuS2nokqm0kBmbrcxvEp2h9Gjv92ERrk+Ukgmu7sly/GMBNmi
9+g9vucSMfpp4Lut+EwAaV4LUjluFte+1MrrZ/up+2eX6rgyl5PDoQzyJghpaaV5tV5s8hcDhaRZ
TwYzto2KdXRhWsHRybUOKsdvde1mw9QxZ8I7yIp38Qs7JphLrUyz22KaiLnwCMsyMf0MwBpDe8we
mjez+ijZ3U6KMPM4BMbj0ivuAvCA9xu4y3hSK2iUWYojk88yHpVV3DIbLqLUHL3fBvAYMLkK9VgW
2Lj2SyOehypIi3fDsMeoYRJ+VryPYPK2zYldiFh/O19kB3dsOIKDd2MqSkHy61bOelK4rM5JMMCa
GMxh+9Q5WN+QM3DwMNSXzhP6vuPLnjazVw9CFOIPIERKl2Zo4hsj4MhsbEEgyIByYeQNJspqQNbR
wYDpfTXsF1rC0DRLrDt238QW3+PLwCkyUXgV8FwZZZKx13E479dkYbINzN47auBW446L+6PKimAn
K938dOzFPjSVFGFasTIBMoP0VXT5noTaRNIFviKJBQICWKDnrzqAXYvGfmctefBDTOzu2lcWSqUD
jjfN9UDFBtyXccxuK660C350e054bvqdIDCaALfjfsNDCWmmLPJkTps8CWq28RTOzAeYcxF2gddA
8mXcpmGKiDCwIPP6jCsjTdfWyC4tawcWFdJF4Gl3ytrWR4FZ9SqVnTEltJGTtRYhoFmrk3rF8SOE
a5/TtChYaHtm3qRG7Gpg4R+p0VxrSuU2WTfQ4NTEpjOvD6Avgsu0QF8v28I9VMDhErPWWTCptTwV
unHv+/QHDsOwdMBbs09gJ2XcdsBEONj1/gXvEZOtRq/QjlPGW3VgvWd4GynbGjBeN0wC3zUxvPeW
x2xo8ve2s4CC6sT0oy9srIyht+PawHE0uHgWgNrUGDKDqSOMeKgPXubG0GA/sVzmycSnhc9n+SN8
LhEZFu+t/4EJ8WcomWiQNtS7ZFQt05nFwg6JvzKsiyA9lcXgfFbg9ags1ImwWquhR1q7UHonUT3H
zF76W8wlLU/L4O0NvfIiU9rFbQ3+npLyQdfj0V5GP5mIzF4GxXkbXrsZ91f5hzoScQz6viaiBvUy
K33979xyRStxdB3Qk8d41nrzgfIWFAEhv1W+qJPX4DoE4u6h0I9xnq/i6AsXbxpI3pMJY+SBMSZW
tKL/4r7GUWxtr7k84JlHnBJTBX13WN8mEB0hes/Zspr0laPUc6H1V8ug8m5y15qjftk4OMK6T+et
B0czahIU3/iB/HnGokAvV2m+tijaUTnZzH1ciZ2ddMRbvhhYB3rZxuQWoNfik39mUOCAcKnMm3bN
b7FZvWM8HGAC5E/SNX4tVtLdTAMpPjDRPuWd+U7DHiDEqbV/6HaUsY4sHguteV2IHf0KUPdwJFvf
VSGqB4dvGO7IzG7zSBGGjvU0K+lPED6JYEKoQIynielpsM6PuLs2VGo/TZGd1DzvHKohCg7/jcEd
Z3H21WgFjzgiHUbWlkNrWDkRwyVZcrXarbwDrl7BKaOCdd6KbOGqk16lf+Gdq9IRdxBbOFgblcag
D1cC8xBzI188+TX+vlHPBe4j1z/yF/yjqvV/zcx8tMuOxcMv8lMg9Oq0OmyuVKR9p5UY+32lVVmy
uBglPI+omVMvp63wMEroxqtkS4pqQzEqMK9aIFjYaA2gZHkGQ23eCU55heHsTYeTMOTV/xoFy2k+
lB2wmqknG4zhhQc+qkkbHSuiaGkwcNapaVwse+8kjEntaI/wEq9y65NwkP/6QB+ilqN+xMmUlLLd
38psegjK4UenDCmmscFJgqV9oKOljRFmPNCSjJY9DQ8tdxcExK3R7mbTfisMe7hRqQZgSLpYmWqr
3ee6yBJi+jTMllzOpDMOR+rHcad1+JZxlfyIOQ0eRk1HhkvnIsq79aPKDJQztVo7al+LsMRWnDr4
MwguVwxIIHVH5djNf53Bm55Y+8yQ8ISMPL0fT7JHjAKEHlFAZ59rCbcmtoqCiCKQ3kPgtmdb1UME
UdrGDVfMVL9SDdZgv9Tz6tSzP0Jp7XY09IjPwei6dzgVFkQvbdu+yXekS2SslfbZuY0ExgnFumTD
kyFM+eVAGYO89SquSF5AJIOumewkNcoArWZlDpnWvFoZIDNsLP4dtbHpeVP5+K0V7m8mDeY0Qa4N
4Mz84GFbcAU5hTe3OKT0+cVfnPHeNHN7u2Bvxcg5e023RwVtYKkSHcYVGri7q2vTi92qWGJhFtBt
i20VOyhDOfeFVLsYhXSmyGEzOBTp9LxmzgsnBEyaadbtsn5VB96DNXFpUeVy5b/OdP6GFFOaT5le
i4gmxzvfGFLiNa0W4drwI8MzzaupoKmYEZocam7rFmm1VxMtnDgTlh0Uq46ekMIdT3bL+oOzBtPA
Pkvn5SoS1VRXooVxpmlcg3YZ+ubZNToBYcnt5KsUdn/T977P6LsDwRiOOhrfKso0WlkX3t1uCazL
XDj688QXcGO/H7e3sVJkr4WXIhohUANUbjHBW1dvmcfTw1xczGo/9y2+VCGEjNmwqGmSY8aJaZ1V
aJiqwV6srichVpn3Br/1h83Ii1d7LNVBAA4IQTgxuhxALRCF1WrI6r61PDmjIOvY6pVwQ65h8ONN
jc4Rc8h+SFGXjNIIdi4xmhoIEPoVq8jiRUu2HnsqB3ou3rSnkTte9EbEkyV+Z47X2Kr7B7DgWJgJ
m54Efs7YESN8qCLtH5ZsMt/KkhN4TI8PPm3pGPfkbw38lNgNsLFJ9lPWsu4er/T0ptnFeLJgvo5E
BAL/LFdNvVVC0y/QCde9ib2H7q1psB4ou/RodU25vsBeD25wSJtfa43bDeP19GSaFmLoYo68pV3L
shpClmhNzox5HhfOgN/Fm69J8nFGFQwtGWTlBYVfsZ8E0qpvSsPES6Xc2eGTbsokVTIr46Ua7reM
cG/orsJMLGSoZ33zslNps1S2db7+1owN31ODPA07hcLkicCEDZcCgjAri/5tdB081xq7btbZbGY8
UjGXnSLRs6HcC0ADOpTt5kami3ecZl0lYnCrWwJkLSYaz9BvO1jCL+QbFCjBpWhiHIiU1UhQlVah
tAdR9eLirLN/aHIjS4Zpo4h40O0IUj1PiSZndfbrxvqDequxic3iWed8d0sIAQee4vSPnOmh0mj5
I8lmWnRoHkO078ooE0NzHjEjapPB1YGGkoObO4pg/Wbg3+TVsEozT4reOna54d+3i7scZ6KZJ1fz
YA25KX0yilvHyIkxQm+WpwELM8Ykr7qFCvJFdaeBi3rVd6W/fmaUp0QUFHAz8EtkRSMlBdrL9VUr
rHTnSSNPwN5auJltf59PgDknuZrHiuwN6mzV0mgb+FucW4sRE2TzQgV9Jtb0jZ7YmqomrgrbYZWL
yywZl8+973XowORPaspRzKl+XJy8iNeczaZ0MJ2iZ03Vrcbcd3YY36CxGpw0unxnwHIPaWC7ONXG
39fThwEzwN2sWnTgqXoNBvOPlbFYOzRsFWBRY5SSz6CVbkgsu4jnOc/iQasx23latzPJfR1mu9nb
Wfn4n+ydSXPcSLal/0pb75HmDse46E3MA2dSFKkNjCIlzPPo+PXvAzOzUmLlU71q602bVVWZMiuV
VEQgAPfr957zndlDvV5atg2xEIV8GM7XKorVCqzj56qtkxssafCIzAOFVbcfZmv4YpAdiMXYeELn
KnZipkKeaiPeV8Raryavf8nJXrkd+/q2L1HGrPDpsrXLapl9Z8a1RyT4mnyV6FiDsL8AM/NmGW5/
SbAg9hLW/1XMGIxGj289kYpGElI+XQxVNR2brP78HxPZ/2RsDWJX/AsTWdvG/I8j6Y/D6z9+7k8b
mfebFNbiLAN8ZP/uFfsDeebL35x30pnJdPzPqTV/+8eUWonfYHS6EhiI5dOxtL1/xy+GN+3nIbUF
j8fHw+gpR0ETFfYyxP6BVoSTqbZTGuBHcoXnS3Kd5x1MeQ43c05oBQWkOHS1DUXElB36Kfl+PB2W
KMsSGfSnmVAudJSUlixYqcNxzJcaMG0amODIY8Dfrjaq57lKG9rzbRL38zmIXd0j6VjWadmRjugS
q8G7pP2uI2tKr94TD93EUz39AvJOmkj57SqxlHNXG0hwmiSY9t44Qh9aYhLegxXdwQpOpT3Bd3Ho
l15wiiashKzm6kX5xbzD2AxLHFDJUfd0x1egUpGCHjJdhX1zL+E5ED6MOFAibUQe8DaEKnR2I+dn
85HhQRhv8z6cGNNA/bGfI+EDZFiQ9F10pnOYemo1IsUcb2rT5Sjiht7IqJWV2tuVqZbh3cgBckf6
Ul7zlIY5BnqzxXJB20oo+yit5d8MyV1wnyZaOsUe141DiZAiUHV0hOCGncsNN3L0ZkUNlTqSKfsq
dwIBOROD1td81uE1TfByWxI5gLnJ1TVrR1h7TzN9eAMxzzhtSUMiDs+ZNx3/j27JAAs9qYcrF7Vj
u05FqA6ZoyTyUTBPYwD7pslufc/P9nmTi0sYsBmMoV3VDF6yHjIHmRRittqqq5s6Ag1rU0JBdGWW
z9jPp2Xn6OkTGqz0SRAEvXKzghxruydgLE7tb8tR+s5r2S9BytcggQ1/F0ElPnak7jwzDEcvFQFV
jt2mOMZ+0Z2sAA+6lNkdyNb0dpi6ouBcEbr0QGrSOUeHU3FxnHz9QFLD0KwM32+/2ku8Qk5kyobj
fcwpxwEkNXb5mWq83baVRZt4jjOEnDSvakNG+3Aq/VcnTLHPNEGT3AyGU7+EA6oxtGtaXMEYZdtj
wzROhJLwU1oU4rZpsViNhC8+KjN7SIzKfHYIIwqXrfI1xrL96Hg8VBZO7B1KNOsYMkvHXzWRsaLG
bwGzhpcZ48vWr0pGPEMUAp+e220yx82BLqa1SqvxPFiRfZ0BEdmpYWYO7eBCPzShlR5LXzrMc1z5
TH3lXUm3IGjQHLujn6SETFjaR5xatg9tX4bXarTLAyH26kwiKHNQ8toRQ1Q2vbZIXtEyTJ7qIkqe
+Uaz/TT16tyXc3boi4I8n9nKXiuQKMEazrZ7ihs139R2N6DHxUCfxxwbV0FFIaiTLmeIZeD4Mkie
vfR0o279WThY83kkDpC2A5xnXhyfCjTT1z3ChouhUfHnCVHBsFJ6FJdVOsSXXZTWDz1QiWUaVJ1U
ClTImGL/GTNO8tgMTnemivCNLT6r5ETtN5s7mUf5DSqi4FiBe9p3M6Nykfge0obB/m4PwGvwduvP
U8KkFx/NsUgrVABMxQgZgEPbR4JDzeK+LMKj6VdnbQt2YF+hqbT6t76gparSIjuIkDFYYSP0lbIl
uiou3J0ZiWkzT079laCt/iyYee8obuK1U1jjbVKimI5STx/Kple3gR71Uw9P6tUO5HDLBQmup7Lq
P2MgY9xujfmG56TblPmUkJxoUZBaiYNYvy/TT1XcgDp2GQiMBqBt302rN1Ljuv3s5Qjfp0AoGgiU
B3XedDcE9oI8GHK95OQOEZW3bX6fCQQEC+xw/NECDS5a+QdCWoZLoGs3lCf+lVma4ZPp8fzPtl/v
JjJTh5XQMTPqOBWXfpf6VwbGz1s9DciLZKv9i7JcQEvZdJ3VPYnxkgf1ROMTFgr+pHyNsAC9JcTd
U1Wihg09WgBcjOKyp3UPkZOlBrPO2XDshKmHJe8djTeT4a8RrNva0a9RMk7InA2Pw0TfJsmhBST1
lYMXntAkPbGX+NugLs0vCWrvY0YraV8TZ//A5Ka9CxkaXdEywIdBMhX5SDqtP7VF7+NUQnE1oGl8
YeqEwxiC0V0WL7x4nh73ohhH/bacrDRk8Br+VGGPJ8Lqh31Ag/lq6Bp1MkG077y4rh9Hpio3zLGC
jSZ/ca/iKbplZ6ueHb8vv3pd4X7X8XL4dLoWeYkfviGcT5boD2wgUKZGSDdnPbX2hiNGh0+F97n2
jRaRqUyTkYZrNrxUwHqy9WCOivQVyLgnhv/1Y9AX3ZZOenn07DymOeAk6ffCkrDY/aH+7IWF42yt
Msy/qjD09hCkg8teBt558AqAL9SSx8j3cFSlUIO0yf6GEaTLrjpL+NeJl7eXqdT0zRk0nerSgFnU
GVgprRSrVYZozBiK/rMHAo+5JbYknKeIq5AIjf1tFbbexWz4+ptQfdYvpC62a1h/4TkbO+Mhimzn
Ga4GSw+9NIvhh5HAbh87jsjzHATbTnjlNTZcdRVj/2VZgvyXepmWqySwvb3b4e3gnhhjmD6+AXdI
RuUaQpD3koq52olYvcCQKS+NsLDvPXxUKykmdTF2Pr3+UJs3evGdE9R3uXyBpzpTcj93PZyjIl7i
qM1L4FDJMTTBTDQIN27K0FSfXK8btpNr4ECqS3tv0BqmReOoLV0Rc4OGu90YpaqOWPEQXBDmSk+3
IZeBDt7MiXfw76WNn72oW3MnokY+gDWMLGTOlXWTBjXpJ+Yw+bdZSKgt/KtyPQp14UHa5mvPLYEJ
H3eP5UwnvzPBNdPT/QZCy+zAB+FiCrqambGR0JbJWqblgW5vmH9WN3C+6wNAEPMwkZe7JunEWI/j
7M/7QDbuZ2oB82FSfsJ82ibUzsuN/jknj31Hh/LJrjN3ayT+rTJJCuPzieXMAi7xYLLkoTLoEohL
VWMcHVz78RoKaBOwadfza1w14OBbcj5PZk8nomR705yFuTWRE+ZJaoN/h+wukeede2KFaBN7jZsw
v5ypPzDS91cq7Gv02s0j+PD8ehgHYNMBTsc9+12xG4DCIC5H0WvQ5zqYJO9cu9Kd2BXc+JkCzWFm
kjCFqXVwYNgRYIBOiUh2ZSPTo52Fcs2dnd3QXsLi3lhTwjhYEJVR0EXf0pod75yGJsY4q/HoCF1c
I57HW5spp+Hm8F0cOXOEcSY196lgWYHbQDE9UakWAPbFeD+ILPwk0jL7ZJnUgBZed2RpQV1fo830
zzNCNqRndnAUbgUCIRSJwqbPiBzD0hAcoaBgMphClZySDjoATlAZ95SYfnlAshy23xRAyZbhetpp
ictd1aStD3RFp85rTnaG8dgxWnWJt0df+TX+IT+NgZSEqO6iYpzpJnTh04w5K7Gch9ABpdWb8VUR
45XJlHXKaX18iUG0IM/PsnUd4MRfubnzhObSPGrDLVbDGKlN3RMdVKn5pYmIi3aNW69ikuhHg7PJ
ZkkEVY2xsOyKcY+CAeIbtLSJI8I5zmS+zZLwE1+L2vWAltYIrPuNyihujCy+BuSuLpGKPcsWPy2K
Sc69aZpt0tTDwpJnXJh8xMKW0y31FNPC0gVKiuFaYR31dhGNvhN+uetIW+ajatCArb2pzNfCKRpG
+9iYZ2Oa18guEXkxwMJXm+/RdY6rGbj+szbMCb8MfvocJKMf2O715ETpunKK9JK0+fTFaN2t6QJq
yLvWOVS0xk74rsRllGfxZgjpEc1ewzbXRvExrlxvp9tuXlctyHht9eOqYmB8VRgZO3ua6Gtb8OES
L9vGc5dzTqiaDg8LgIAfxNZ/I2D+iNdB7WLCC0AOTbaMx/nw54NhFKB6j3vSD5K85VhnTOS6N7PH
Km0TDnJviaJ+railCrZsYpp+/eIfeU7LizvCNIXybOWg8P75xYGQNIyHq/gop7J5nZOGtKo4i669
lPiKX7/UR1gRL6XgLCvGrILWpP3hpWIgHs4UEX+1pCsWW54RDSdeh+W3X7/OP1HLlheyXHov0kSX
7jjLBf/hpJ2WWgNRcMNjX2F3irzGOjo9yYsZ4mNi2FKi4VHlYOjWVv5SuUDFWFUIQzOCaDlcYwkt
tr9+S//8FbuI5SCsuljqYG18OPv3ovMiuu7hsQaZfymWQGCV4JBF8eGj0RCoRl7hSvI9yyb4nRH1
/9rQcBm/NmVbfu9+tjC8C/H/8jf8f2R7MCXWgh++psVY8YdhYnFu/J//fVkW3UvxcxzV7z/zR++I
xtFvwKcIncLgICQMvL+MD9IhjsoXQjkLr80y+Ub/QhAJIfgt0/EQ7/BE/6OlZFm/wSSzKahNgczQ
sf69OKqFyf+j70HYDgg2nlqlbKwXLCA/3+gV014zCDTJc1WFhC0zcgROY0Q8JurFVB/cMlUFPq+Q
wDViV6rL0AQQl+FkeWvRFJV0T3LSMDyB8PsYIYYrKP9c53VGRrMlkA9BGolQ+qLE1Jl9jmfmj2U7
i7dEhRM51H2KTpAwL1dvsOYPhF8YTvnJ7TrXPLa1PwwnfNjNeNmwQm+jLmUjhh+JzU47ZLGzTKxl
H3QrjHYXoifjetVUHoH0STEzt9fNl6E3my1zNQxnw8RxUCcwSB1b4D3SCk+67/HAbuk84WizCKy5
zIZyPFLkugej6ZvjUOYJziEUsLcDyhsz6U2iunyCgSe1R9bWoX4Iy+VdASb4PNlkbeEvB5qgp4vI
Zx53WOgAUuIshBC26css4ZDnqoaRNTA7OnUY31o2rQAr1Ipvnqss5l7exGZsn8CftjdtNSbOeZSu
/coVIUK09ZOgeZgdApu6xmoN6+w2+A+2SbPEe43EpO8br4oy4nzN8ZIsviy2ssUqKaUodrAtcsQ2
oxWRDHRIOOGUhNG0aTX07pnmU4HRfC1bDDM0oCKmYRgk/bCZzOEoczgfAzW/z7ivwyDs+F56DD3D
dSvGYOzqgzLlHRFi0w2ubGN68wu3Sr77GPS/o6bnxHNlFq2dy3sAfHLndGhzWyCagftUjRlD8zr3
h4uRiuDkoH/gQjVpEDHJ75NjjGVVbZHq30qJs0LEOayaKB2vWw2pYoH1cVvi2d3oKg2hfJONQ1hS
iRFAzDvC5dN9WkbXEhn5Xcd8nmwawp7Iq+E8sM7qLsS00bkWIV1c7bWZeGj/CoHZL1PYXfJJNDtK
7PalNKvs1exqqdjgSedcYbygueSRw0PQTNKAx0GsdWoVdAcCvzLqGcbBB6vov0SJNXTrmSnEjcEV
xA5gVeGXsLHEGUhzvoOxZewHZcFo4uUuae1VeznL6bYoO7lYtL3kGpm2i7vNGwF9miI9L3iUccVk
FpNz6hTLqMu+ItIFWeVErtiFw8jnVFBi4+sTHLr66IX3CPpJwPvoEb46UUvR3VvOhXDdFtlWGnyJ
msjflajU97htrW1ap8Wpl271KWkZzuBYul3u7GuanGLjCgXPqZaXc4JjkajObu0p5HkeU2noG6oS
30upiSKy0/AprGIilWprvCgH+JRthpdQx064x+aT7oMYkDzEEUDWyGT3qFT8+9Aia82B43mBiOZx
NsV1oYipc+FgXDBHsqk0amb0STt+tmtyVDFlTCNUFGU+58hRQYrpGb3GmAl1R/5gT3OoVd8NwPD5
uuNq7NI56Y7gtV8d4oXBidHW2xg9MvRVijzkvlLjxPTMHcpXy9PhA0yFEGFT2thfUWESHeu3LX9G
ZRzpyZlrKlaAmz0RqqOAH5KCvV97EGG3wZBMO1WE3gEl8ZI0VwwIDkkB2HU2aoiVixPjLP2of+CM
iWGT6/PQTvUttzVsDVNf+COCPDslOskgfRIBGemdJ68xSFb2rcx7m5wiuvEzLybqoize3Fj4m0xo
skCrHPjkVpeWoFskSSZP7rq8IbMNqu4m5e6+lwZhAZwCtUn7QAWYr7CoClQ5erIBV7luDaM5G1jZ
e6G+IJdGiIfGiPAtaTHNFY6NimJEhQ9Z+46Bfby23Gb8DKuA+lMl5SU5Rmm7Gtzp1ZgK8Dmm6r6H
6YgN1a7nbZlFKAAtUz2ZcKKuZxn71wNR5je6YMgrM1B1Jn7nMxBrcc9Zb05pKDVpvSvLlslsWYsX
r+qRX059eZdYBsh9zSFmjSbZWFkciL5jghaHYijcZ2V2s7GZubW2M0vOOoLy6KyIsR3Ru7HyeyPa
I9cbnEuznkNk34bilCfNT2FNR9Eb7ehU+k11U0t80F2NpW2r/Uh/i3WDtwl4ULLGZBdtWqGzGkMt
WIhgqp2VlJyv5kYjt7bM+huTarWlXPZXyjbLS2hLydpAh3UxFyWqVtfY0jjyL+vBtBEN6DgKjopg
m8tIyHqDHTz5krWD+ZC0WXXpVp6+F6MkE89wIv/O8ifoAB7duhKdL92YwCLSi/HrdTNU6eecvs3n
0CuaG1zywWOVBvG5n2r4S0wrPsnG0qQclsle45rdBrqraTQWbcTEuQYBQVCw6I5FNg8gqdz+E+4I
mt+x1RYbg6bQ2rFxVtQiEjeLRF5tXS8oT8VogB3J01Gf7UTnKQhXNNheaSmuYzc+WRN2d3uAxwV/
ipM7SKn5JGPpvJr8+ca6DIr4JuyiEROx8D/r2QYCZc1s9F4h+iV0vI13NDadC1xC1UPgDg0TertB
3BIGXmxtvHG66Ouy2TE+QFD5XvH9pzj+V4ROxbDrV8Xx1bfh5e3n2vj3H/mzNpbUxliBFdrCP5Kf
/oyS4tT1VzFsks3qIrBifbbJnVoSXf+cr9r8lo3iTXiUz54NVvaD6/eXLuB/wnE6nK54Gc5ZMHE5
5X84XkadNQ1FU6lLN2hd4qUtm1VSGg1ySFQFmvi4Gst+eeIQXMtVKWuMSQhZyICj096bbX1hB6I3
n+xoTlFFZ010riFUwT+sanTnPQ/Xoxqs4alLkYt3oSb1u9LmtPYHbwhXVYfan35EQTbEqOVdj9fl
uRiC4XpufJRppFcs+/7cuFhX6SPuYshFB7ch27lvUhx0bqW7vePzFlF1JUiPQtQxdPm0mm4srV1n
F03MOg8ce2f8GmlCMAoWV70C7JG+1bT5ruPQHjDOjPl0HZAzDkcB/KZAf5MzESQEJHWPpW4sSirZ
U2jCX+B3VWtX5gn3jGawaNf6GJKzkWzyXE8ManmD5dkKMMCuIDvm6tYEsnLrW0l4NyfpcF2Talgl
ADI2Y5TzUJNuC25/bNxD7mdFvU6scg4P8dQxpPb6lJXGwrVQXarU/IQhunNnFImE2nT1IZB23O/z
wAyVu6f9kYYIXBAfkyxLMmch1qg4pyuFpLGQa5Z+42ghAiT6pAprgGWJg9aLhMrYy4xs+txWGJTV
3UAG+qrhDEVLykZXN12l9WD5wZaWUOPT8UFotKsYFpJVqZh7hxDyoiSgPtLGjt1YtuPabjtFtU9p
4HYXrTCGaBMyNHbLg2hHGZzNBqYJDrZ2WG4cMsFnmpeM4SYcnDBFsJoMp67r+0pcSZ2jmERD0rZY
wInIGU0wr08hBxlzfp7iTBfNWzfWXQ4xIZ3nLLj9z4L3P1GTcELmtP0LCMLnF7p+RQgS+kcxyR8/
9o9Fz/kNfDAnd5uxOId7mAZ/iEmkaf1GIpoyASGwsP7YC2Cf81ltf9ea/GP5s+zfyCSSS+KY6YKX
//d6AbzED50AYuXwnUDItugHCMeU1oeW1wzvna5vjz11yPJ5XcRTf9tkbedAmavbLz9cmH/ZsHx/
MZQspEURIOjwcT90s0J7sjKX9fY2MnT1XFjMLHQ3+I9p3CHnckxBcA09kxd/SJrD/8VLK/orJGS5
Dhf1545HbKQSdoy0bmcWyufCb0gLGvRI4JXbL9E/iOcQv4jGVOuWRSte/frllz/+L+L78sldk1hy
6KOEHirURD+/vKnisPDJ27rNcgQjrOlDh14VllRFwuryclPueRe/fk3z5y7PHy/KrUL7ULLJvdMv
fmhnFhWxA2Hlm7e2WZgPBVlNRxMiQL2j5+g/Vh2uGBrzvHgv+6bdR13fvTlVG+8zw+E61ICC9nQ5
k+nQGk0YbOd5tl6gyiMrR7kt5JlAHJqQ8ZLttGorRvmbCUKD+r3U+m85HT9nN/z+MSDI0/cybSLZ
rQ+4bG9kFju5kXkrezS3RPFYxymjhbTz2kk+ZLEuz+QxtW+/vnoL+uPjN+b4PB6ux4PBX3/+xhwD
3MZkN/I2kYN8wO1DEo1bRN9FwgFNy3m6s61KXuEHBikBRDLe//r1//nBdGl646tw4IUDs/jwrAyg
GjmCT5LRD0Fc8fLAYBuYbsKhlle/fin5NzcKzXWeLI9uPnq1D4tAoMkyE6KXt1bsT3dQy4p0N8Sw
IPAqq/aNIZ71MghneToFooDKHXlYjIQZ3XvC2q/fzd99cIXyDtGdy6jy411rcpTzSV4TsNtqHhLL
DbLyAuW2GFZxQQf+16/2dw+Jy7LHc8l/Xftj/KWsEhEbajCRBqE4xvySESKOuOjcM0Q8AxKwMLmQ
kFbXMXe5zyDsKh/8CRMH0qIRAxjhboYzTHfoDPBTpoKgyS4d/C2kMsKkooHYrEInPGWIqCFRMT/o
s92vP8R7kMKHm9Ul9NsSAHtIafQ+PCJJFga9B4Tklhg7Ue+AxzaH9/tm6vLquVkSozJvZN3jfHmR
c2rfhjEKNOL2/PpQcTgjgiy1aoQj44yXRwaiffMaMd39+n3+zSroUvqD77F4s7b48DYNNE+DA3Tg
1p5dLsj7ZZZVUz1LEciHOmv+1Z297KA/PcWOsLmr2XMFolBPfnzFvAvNRKS6vR0rVZ7tLrdfAix8
/KJI3qCxQXWpnNbBgxME9BeHJIJWBi7gPoZyxii20N2bIrD4JhGsAMLgIYiZyKHs5Z54v0QtuwZH
/ZjMtHZwidKTyrsghA+QCTLrq1n35fnXl5FP8PFj8Un4non7tEzkTx/79zNDNtozOrwlmBuvOEi/
ZpMgG7gGzI3fo8BbPq4Td+BkYdpG5qzJVAqinU9S4RKWJZRY66ny6XgSIS7yzt0Nc2h0h8hpe7ku
ZIh7zAhs7OBCzWAVRDQanzB3hd1GuOSGrcZQR/bagirYboQpeDJoxtFnyyOae6AQypXlVcUt6pbo
7LV5cmHmXnkF9hMBuFc2AnYEE4UnaG3ptSx19irSlvw66gD0ExqwGu9viN60XWrn1Omo2MQd+/eJ
vKFcLYkHNGNExAgYByedNUQ/YmO7kVfTb3KN6rEnnmncqMB175m4oxGrkxASXmMODOVzO2yYazs+
FDMHFcbX2sBStAY53qWU4HMHMwnqbXM0a2LhYVZKC3pxjxW7GoKTIIHzHiizxENvDWFza4xwtMjO
6gobRICZAlmIwqq6YUaSYaD0ASxvvGT0H8lgYttNuUdQ1y4BKCXcpTqPABG9R3G6SG15d6VtvwBb
oUwoPFYbSkAW4gEi7h00d35Mu20WkcCOW8drsR/Rkk8yd2mVpj07s8Q9UOGe7VEjnBRiBH3pqLK+
MCbfk7tQl3nEySeevCMUqOgKMmH36gHjgRaDHm4v4qTZ+MQwXTWm1ewa8N1lDYBpFGJ+Qlwan0ys
5BuPOuCr7soSP1Pd7l2CEXf4Ccovud/aT6WigVs7VfTGjTJ9C/sg6VYzc/yN6Pl61lHQFfsGKeMm
l+6w5sbKhQIHWUyoj+BK6ZVXdm8WZyWacXFYPRi2F6fnofDgIJ6KIvPzB5dDlvC5AcjRcze5SxQv
FG1tuYu9iVlaYPJXGBMmKOXUAmwZrWIN6AaZHgON6slA16B4u2mCdl/XOvd2hliKn9me7iA5cKUL
YyjPIvQohljBrRc68C6kyGysgM1xQv40GS3fGIm7bApaI4YeXJ91BTtDvI81d+UKKiCbqUV6oVrj
na2e/ablm3XkzJdKm5fwSEF64Einl3iDEDNrmw4s2QQD3PauNzM60I71EtgjqNFYUK92cIlv0EvY
L1Mw+4+jabZv7Rwto2qHhcdiHXKtnDFcE+EKrXlCvTXnb/54Xdu8OU4chP24YfDYO2QUpxqeL2dd
86EWC20AoId/0XUD6zPLGcySDCEgqmbZ8U9IT+AzDYhHQcOCmwI4gbdj59lcnMZkpwaMq/g3mkgm
V7ibWGKYuXsXISOeC98tpzvTdtjUY4MV9X2NpIZD7GKzicKUb7A1e+3bEs5BWlljyYe27fnb93eb
I0uEcF1b0w0wUgqQ3o7pPLzXImmGqfO6wAF+CNEAX/Uz38hAytZZg0V9AMcBGd1M9F0fc9xQWUIX
dZG/R91UjRu9VI/a5NrLXPOheCR5pTQa2jeAZ6SgLn+HPYbRVJhQfYp0sF88BmJbWkrtW5Wx29Z+
WD8naU71O8WtvnsvFOa0RrmCF9l5MSfq+6Vz+8zoyMfN7iVvFoBXroWrsPzUi08r4pF2ykBcIedI
ywtuI747c3m3RVmz8QCDPaA5me4EUvB6XZa1v7VlWj1D62I316lpNNvAJOrWaec8WA0lQXTHum14
51DVqKDodjOjrI0GA/d7gYP3lmAwxiFvvx9+GNBy0RJ/yVu1NREdFpwcIhorpmfo7LR3EeU2QQAM
M7M92w5vsCJ0ZV4tbapki4Er+JoZES9evD9CMrCZgQxTs5RB7DzdphlvPWts34gS4TuqCIM1SQB7
82GPNdvCQu60KZejShqRDCcZX3JjOuro8E1fMcZxj3yc8gwExbmDYwJ6x0BoDvWjZ+w6juy4sNKo
y4HqXQnAJZB0rJ4/GfoM7TAv0f1lNYZGhMMr4AwonYK7to9I4Nx6/OfCDGxu4A4PP79KzwfwFrsP
SephAu9qQZgYYkUseBFhaVE+ck0nPG4cAZZFIM3UdKfjgquCktC/gCmujrXPE1Y5y8vnY+etk+Wp
z2A0PSdYUc9+yLdKuV8f6kDxrcYmwyhYXst1GClB/SIOHg0E4DeTDp0XECc8rwL+9NaMQZttCHfw
L5qm5Z2834kI4CSYhpglwJbU6FvZZCw+VlgDHvSnwGTeUS5fUAIwGnJ5GdSHvCEDNwZOgl+S42hL
CgpCqBXodGogcwzzey1INQW8LB9Mw+MMgL6SrWny5MOoGi6yMrHErVjnfXSosY92Nqx40Gs8DDfv
n5CdiBq5XQLPGoSfoCm42PO4OE+k4hENOaLGLN3IuTnSPvQ1/xBvKF9Lt1RpszfyPb1XjO/bpp5R
a2+qDLeI8iI++2xXRMCZnrFKejPfNH3PSWa5ak2FHnOTjDKbN83ydiKHT5HGgfVSwc9Q6yIi0Csj
c/pOzBo4nqtmVGwtOK2VzZDhrY5THi7T8lgdo7axMdZzywNTT4PpLooDtKPj4NYHHduYz22f1OO7
qYH3juPBSrG+N8J+sUCEx0xKA/+xmATHVgbfxxThYrn1fW/M4Pw5/HTWR2Z9Lxmac4sEKRd6Xu6r
OHlf+yYzMfZlKFnkKUXC5UiO2BeYfM498X4Bfl+LloP7kJisC8vC2oQuO877vYtHlW2NNmpzmNxY
f23Yhm7f708LCsA+oREAjrm20ku397hFPNE3B8tOh1MU6sb744aA9uJ9r1ygGWDbh+aA7tcHUlHZ
L6FDL+X9rnDoM89MqwN55VgFD3JdSCJfl25D2hrIYoloJY6lswtWIj0TouzWJk2Ixkaot4qXD2SM
uBRWmJszVJ0jv6cphJoNZ0/ypS0+ArecfLAjpxw3y7zQW7tBzQ7jmgtbo+Km6ZOS1V7F8tp2zfmW
kzo3tTAk3qkOWubhfQW0UvrymzJwudj43Jftu0u4SgoaC80gNiB0HiEuh3VFdHiLk6oZgl1teD7L
Vb+826TveMxUrXndsNLTXY6MjJATjmqP/qQp/GycigylB/ypo2l1hEDRzIY4Qi003w/Si6dD1w8F
SgUQ4+WxYBm9AojGu7A9QOXs/CV3u8AD1Tx0dk8Rgu/IJ6mgYhhdTcvndf3xxupN9773pvwaU9tr
ZATMWvH8H+ysBqvWsLKPaZh8D5kwrFyTAGwFJTIla1fxAE9sjwnixnqtY4ANHS1PnwpFO49IGrnO
ccUXWtrwR/dGn6idKMiUWoV12QH/wB/DEC65VHTWJZx7Oz9ysp8OBc5Ivc6qqsD1osrv/pRRLzjm
xGJIkUkOQWvC15qmthOneln8TxByaESSp0BN1VslJ5isyI5GadKFocuG4SwLRuM+TPApr5u84tca
ZcLMUHWebugAjozJx+agmmXxrwdqnHwp6aAIT3dp2FHhTbWx7gkWP78flFOcJOdR+TyqPgo+8NMN
by+YXZpNANDGjRWMvNPpfTMJItZt1NdlCo+SGGe8vpW/TZY9XAL3eQy8gDvo/WAYirCoTiRaVix5
HWtaSRRvgOpjag6QEP2LeMn0HSvi0kMSHB6l0S1p3lBP4THhPOJ2Qv/qmOyfOO25W/OQ1WqGyPUw
LAHS7+smviEWR58Nc6vrYqG1L/VmFfjeBeN+HM5BRftqnKzqOQWHtio71r2m5hHqMm6eOABJYpT2
zgmXlZnAD3YgznbRwcS/+80aHNGe8aTzxEG8hm+d1sQo/l5hwF3uDXbmnPGKdWR8IdwjBzbm0Bjb
4HGAw9yXXdtjqTEhBmKOsV8EgqcHqJi07GxEzPAqBZfETQy2DdhrnCRyZCVXzqCdh4iONaA1Vx0r
wDJXgOqX5eC9ZLZF/p0wIfKjgMWJHSYt19s6ujN3vHL0EDX99Gla0sYj3DyfQIOlm5YnhNWZ0w5u
RXgyKBycHOCPtirjpkF/Bsd+9gtvqxo1HczQNl77StlvBCTN34DFDEBap5Zye8yQejraPMtqiS6g
KNtnNFeeLN5uA1kjAH5Q10VSb+tyqk82nqqrmHH9Jkyc+HNedeG9Q40/rfucUPG0tcVeezbCblUF
nyLDTV/LWvMnwSiNWyrlwg9v5sLgxJqJcJQLuA2PIzHxzvN7W+E/I+1/PdJeGNP/Peb66tv4vw4v
ecWcp/n245DHVOK/2DuzLbeNbNv+yv0BaCDQxyt7MvteqReMtGWhbwP9158ZlHVKSvlI1+/1YFWV
S5kgQTBix95rzaV/8u8hj29+8LDpCh05adGI+nvA41sfXLYXC/0uGRiB1HmU36Y87gebwQvGWXq9
Z0fxf6Y81ge6z/x1myYPIk3T/jdD7vcKapTD/CL6RHpoTj/7XYMXrP2Ey5QBY6Ylj/ZCy8Tyoufv
bso/THd+7LVB5dYXkQz1Xdq2/Me7jnVXDUZNLbMcMCPBj/AV+AB/8NcY8brtry/1Y3P+66Ucbotm
D/um+75HXBXIa9LIXg4U590qAV1xwW4AX1NLmvIo6Q4FYSx7eMUOGAMMt7++/E+3U8/q6Bn7Qgj3
H6Y5IPTd0bMw5JTjo1X4LwGuoV9f4sdWKb9cX8JFP8wEkFaK965V2rbG3NMUbQ6uGB8n135WUoDp
QruMUrT569cXo8n/Q0PxfDkHzTuqY/ojTB31hOC7URFR7o43oWo74HxtTqyngvx2aRSnzA2LUz44
T2yC5LxziujIfLcJKyEYV5IFz5kbVYMi2YaSIgIxEqfIQ8kzIkN+qAbYuaBVyZZXCFjLldUIMucL
0ufbVFpHcjbsP6wU4smgOnxvAWVSC4bteVay1vbkXkN6cJDFDaxDglPtTQ+d6HlGC3uJhHCkTKPL
ik6JIvbRwwz0ksyaslTgYQV/497QlcvuPRd58+CQRdRHGDWotATgBRludET9yjXdZjf0y3LE13TV
p8aws4vii+Pn91Xi/Il09g4mX4F4NihOtTl9ijB7conU2yI3IgGT/NVNVi9woDRpqC3FBkjK+Bd6
yubop/FNPRPvmkj0q45V9NuxGr3riaQuPIJeeEK18OwbApRZnBCNrHwdFTf8hfJLPk6lAqIh0hSj
ehM9dh4H8j7I1qYcoo1fRVQlYzgccEaH29Sc4it0tus+poQJA1JCXRzt2RZxGxjsaJwjiWs7JXAx
YS98bHwqoxh5zRpYoX9ZQ10nkbYWSHTLqW29JwegxkucDTRWKiJFt8E0WY+VyNACt0l/oI+kqM5b
sOxW44JwL4A0VbkJZa5ssl0xkm/XFEA2mqqa1+lYQieZe4vBUm4+O1UG4m1oQE/HidW/wgEnLnNt
zuLSgAnzmMC83JYJofchrrlN3LBlrsZEyONitOFlGMbtXb0gZytadRnSL3rFbtY9OmRxHYi8EFdi
sr1DUfIsEByR7EDHTfuysF9jRJwIyRPykijapoOjEnlnelG6J3O7vaILXt327MuW6ucreiF1Q3s9
N3ftmDavledGTEo8CjpBX3LfSqe/wBqXrcIl9m4TX+3C0K4KXKG+wJQa4WrNYrIN3ZdpiE5OEWol
0XhXz9kTh3TkagMHOoegrwuO29kqodG0GvpovDPCUeyZGpsHYRIiDwvTObq1ai5m8In5yozc6qaY
2Td4orET0KyPzDs7bOY3hbuP5oNRXg4UrBeALC3yzyUZJLnhlmDUKA/xKfqbxmy4WpTZZIJI7N/r
ypoIQ61jOlZGEL4C1QWvHkQSqlM4XkwIWtd+1SPHg5mwVwNBAEVWGCvLAefmhP20LqiuOFLk4wmv
sricqEp3YerJ54okMpSASbnx/BiWt/0ixUIsaNeZ98k0mwdrsD+RhXtpBHn0kFWmsxI+d5pIJ7IK
KtqqYB1Xi0NwZTgOGSE+gizDJb0yVEM2UwMap2yWz0kUAPSMmfesgjAajqERMZIwzDuirHbdVEWH
lJMLaEYw/EvGr41Cr3lqheGDilcjlOmmrXY9ftE3NeSQ0OPa26pp19SR/ejSX2AykoE5KP1B3fZG
bb+xbgfHpBhtos/AOzGysLZxTIbNiuHwch3mGbMEO6znp0oE+SUL0nIUk0T5ZLmvbTUSGSvpWIzo
JTkkhaTamPElMs19zAZATK05dFBrOHzkhSivVREc88F6ygoGGpysCSvCH+hAQwMUZoSbEBbrVRRm
f4WTTNdLo9A2WM5bbzo1ii97uKkdkmJWbs53jyXBu0nmdLqUnsiPXmFxYqLHTs9pGT9W00iXI2m5
somnlBOcxxeIpIpJ6/qN/EWMjYnkcnHu7CX1cPrhIhF5AQ4KcLQN3Dzuth4GTL4n3vQZSZhxQy8U
lYAq1xn20Gc3BhQ7S+zD66bNdQT25KD5YvXI6bTtoe07l7mdjM0KotJwU6jAOGCR8tZN4//pCzvq
VvoQtGnoLx6DNPAfc9QA+5IAuC2Di3ntD3MCad8h+ciT8QHcRXVRTb17cDvXvfESkR1iI4o+Be62
iJJ5D2ST2z/E05Ng5dqAdmEe0M050hAcpq4pcMcbXWY9OI239caieOkAmHyaBi++9lpveVGlvalI
RgJtV7ftdS/qjki/lCdv9tODk5HRRES2sWHz/AKaD9w7cmbOXaE6sj+OxyG1WTMaDNDeBTk/SOw4
+ar+a13x3yL/t0U+ItLvqqKfTF26yD/91aq/5h8r/POPfavw7Q/StDxfIl+1wZKSBP+/VT6qLP4N
3mAKUpRZ/D/finyBdwuJaYCIxPL1/Pt/i3w7+KABQahZpYXiwfx3SlZOBu+qOGniiXbRcxGo4zt8
HX6s4iyQnsSvu+1BMr6hsdna3RabZJtdxPiJL/CXNMNDBOX8VJlJ3B+HpOzu4toYin1GHFO2bltU
YCvs1XjAw94m/pejplWjdqDZ6CR3IALMvbb0kyyB6H2ZjPE6ygTeYSJRw8fJKt2PfO3fckHBwa96
HPh+PnRZtdypVj5WdUR0WsmBgBN0HsJ0FphicaYsVz1dX7DEGLXulYdhv4O391FmIvVAkyTWfVmO
2Um1WHOqImB+VvODo4dknjDb6bpgLLURhhD34WIZhI8b8ouyWvIc68qm6zEUgBIiCPqYU6YM3tBA
qusyKijDjiLvQN+obIGL0vrxH3z+ydowFD89iqE9uvjDgz31uqzAI/bHhdCdNfn1/KByR2WRDKuj
z7xCFvJlSJcmgmYXmB/9AnKSVw+gui0JucWclgOTDuxlRs/VRcBIj0zbeaeSTq7HpLL7VdxJwhIA
YGDhGBUHnDYNqIGtOjJe+96Gg9ClKDy93haXbaCkuR9dkT/PWU6i3hD14mPLHJQe6wS0gV0jnm4C
muRflnhkVGo34SmLp/izwWJ5XSME2p9fn9Kviie7JTOZP48WWW/lqsQLtPY9EDU7s+3LfU8Dk1jU
eqF+5CYrQK7bchk0S6lLLLYt0ZOF1HdZNl562CHiQ5iLbDl4qmvtXezShd7TWqfcSFHYMVytstPi
VMehddglAeqyVCaR9RFkYQD1sp4DEk1hWR96xD8fJbG6p7RXasPVCZRVyk22DqqxBzxL+XNr2PlD
XLfzx6aO1WVAnuxjugyYx2EeeBsKUftEwkx0ETZO/JLONRQ4ObsXHFmR40HdIFAGBD1HFt5kurik
k5BhVO5B08D0cRuMXWTTo4pM6+WVxJh5HzhK0vmx7C+jZ48QDdqCxBVhLxMqXytNsp1MzS5mJlTx
u5gKEKVSecyj1w5q8AQeclv56bYDin0fFnK+SpYRbCRbyGbpzJDsnoJkFsznwV50kqyfPLafc6r/
fRFMwGszbB85iICkCPaZMNVDVzkf3S4Hhe6aLyieZ7jQqI9wR/WLsWzxXl0xtGairLA+75JgIQbe
x8WJNxyzfYjYfoWbvCXKMa9ulbcUd8qwAWzNM4SexBGnHg0jE/Um2hZktemw325LK3A5QTLRiRU4
/dZj7tpPeAQ5JBYz0Iaw9fiiTijYHYVDr7TKhIdqDLNd2Q3T1qo6wlnNMF3W/aiMfVPb6qq3ZXoz
BXZGqsvo3uKVIsY5HgCwmL5COoKuIkwZOEpKBNkkMJgn0/84IKO8CoWI/pzbNCUArTq2MO43S62x
Yp7tjSS0VoQkz8QdlWuTn3lbGiImNkbaEpQdVUXzADi3ThnngEfs48FOyOAqlyfYMPD70wa1BIeE
02LW1TPIG6CajW+CSIM0A1c0qkliKcE5EhmVd+Q5xqXa2n0JhWFkoRCrPh/NzeB58wW5OtVdPC3q
RfL+7SM6+Sk91kXlK5DYUXtikBZz/vV6Zihks3SrgsqG948uZb3EfkUbsKzbNY3M+NEDzrZwysZB
ZrVFejEwvpjBOSagvlOLRGobUeeahuEEuDciOmMu3irGZ9s2gfjI+M+/rubeeITIwOLfW0T5yHFK
CXct8w4lSbC0t22AO9PHvkZ9yGJueQOrkvL68PW8sjRZF9LbL7JTXvENtTAwEkGtv0U1WlySv1ij
WqZGGw8ksLkadD4qDid2mLbyyv0UsTzXJUh2vg6jdS9cfSE8cdMGHgmvJNdBLaM54j9CiSTLa1jx
M1NyHPskPS3dVvXY49tAuF+lVv8tl35fLnm/VL3rcumVyuFdsaR/6FuxJD7QPLAC+kngED16df8p
luQHZK2Wg9vmq9Wd/t63aglzD409tIEeVTxabbqIf/t+HJNgQNTzCOnpVJ2rr3/h++Hq3ykD6Xid
WQ/gM2jv0LR832ATg9cMphmx/aAbSrCIRO6N3Y719ZKPwb9t5nGtQKt46ec6tIjftV8pmgyKC1Ey
ExtRBA4zo1AWueezVBAYndx+V7n+Qyf2R3ng+b3p5ETgAwAGKErf1YHshRYDB5PrFYIZ4kjoGuN+
voXX3eTYx7LTM2v7PLzX06RfX/x9EcqNpQr1OB/x6QU/OQoQshAooDgmLy1570VeMHPNxRBcnkXT
Z81SaJm/e8s/9Uu5Ks+L7XiYuH4GZXQKF/YY+GD6CjHdZpw/Pw9lwVRQJi2iaROl3a/f5k8XpG9v
mlyO2BtaXe8V/akJ0R5GuOQUGSJe0tTAmeptWwS28ckOv01n/k8VvD6t/PjA+u65Fcy0gJsLteHH
4n5WAtdZOA2HnrFSho04VBZ7NW7UVTA6eoreJ+I6yEtmcXMm7uHnlc9ljVh7HXvZAs3aV/59N1tW
v2oHl+hGMILqknbE9HG2gt88Ba7/D68XXADffRrLnJr0sef7lnIJaydKi64/uD7MhUejsNzwQkU5
+uSo0gjCJhLjiR15ZqDGbBBNRhnN90wCmWKaIBtPiUIGBBMIXYGtGKjHXs6zpEILXfYSiOspiYv4
NJgWwglQksyLLZP70GTuIjY9bG4iNNuEzNrZWoJd7TJEhJaMROo8968NJvVnkXZIkATpX+1QuX8E
7PDzxmuXadgGWUOyXGu7063HKuFtkgC1pI6HMF7SPJbhfdOy4x7bMG0QCfiKLDQdKhAL8RdPKaB4
ZMFJOsH7koNzN5XzeFmaMWIScHkcSjhmEoOhF4L2LMGeBoUqbuxQzGQNgtQJW/xrr3UcS2uigCKE
i276gDwwKOzh1lSKrjSBfCxfwPSYQpOX+3YePVdtjkCuGMKamIYOIUxjMMHv+gCzRuKSuIEj5FjO
cgK13jFSBziC6OksLUP3yjul7qZNjw+I9qfWH5HfnjHcxAr9lvfcx2BBwBdqhV4v+dCWoEGJ2Czu
21l1nkQKYSv4SnsHgxVhhpwMxDNqQDDz9VmNmd7065gGT3+VZBNqMOa6KMJd3qw1D7Xaq3FA2WK0
c0bmgh8mBWoZo4Hf7tEyO8fRxS+onOUzjGdMKNj60WB8FV4MJYrJSgX1Kzpcvvxn8eHcor2lQ0Wv
skx4MjgGGl+F/q058/FrHvktRxzm/YNncUv5dhM7ioOwIOKLwyEjgpbFVBJnc+zhotSrUWtyk9Fh
dh1oEdf5/jtTB8q7Dxyi33x/Q3svVuumlOb1+e90YUgmNmoq1o0lPhi817vY74bNGEm56xudrAKb
g0qpy8b6oFQahhcAK816PaCwJrd7CuQ9UUmi5ZAc2JTDCELN9LqjRU4yD/FJ1vQAN8XEDR3iBR92
OQwIjBwGP1DmiSDsVnT+MFFGG2V8UqpLjP1s9uilm8iYw3vEGm4OmJ+O56qM+y68tBY5vzLwGz8P
s9GQ0woSIrkd4WqN2CWHmXZwiX1VUfGC3IKUtjKCAQe3mVFAuwNC8Ug9EsgUb6dkJu+ilPNOwkFs
YvAxDJxIUAhS+9oNdKuX6Asa+hOdawDxHvTMdVwzXCK0ab5GiuStSVAVH5VpNRt61d6qmydxgwe+
ux8RvEarjlbHJ/R7UGJiW3EkiWQyXQy+MRycAJLiqieFjFIa5HhANsDnRrFsctbyT2USe9e1Wcpw
1S/OfEnWVMEHjsi3AqQRaanN0n2WzCbGjTL6KNnwcEuAt0QdbiSOAE5Hvh8+26WChY9K64lIcgPf
e/NWCj+FpmC6zqEhn07H5to8dF81Pmf9aSz4HyvW5emebY5n2QrLOMHFgTNiXBDMgRyrX12Ogs8F
diMkmVFQaAM91hOOnOGzJiNf1w7ylJmcaxTj2fg2VUH0nLoeC2ZlZfBuzfQlbRe+WJx97WOo9c6J
1q4EtSQZSMqwRJ8ZVIzSii3stHKjeBvRTthF4EKiW0z5suD0+lS0hrEcUR33wdEuWtB6a+QQwC5a
0YJxQYH1B6HprrdtS84Esg4vUfpFt9AH42MUyEc/jokh7Nq3uZj06p+IZ1rT/SaFDHtN95p13q1F
cpJVbX3qjZCxQx5rzqwc/QcGHhn5lMN4dO3eGDb22AikO8LHb1y1wU5yyryZejR6uwVgXBEH9aaa
FCy7AbH9xpk5tsGlc1zE9nZYXjPncv7Ihc3fr9mx2icUlVb4B7K8pEXKUYfVbgkqjl9WlPVw71Rm
XOIC7rl1BQnjCwfUj7MfVIfEKYMbP7Zh3vOW9r6oOZPNVqheqymgFqm15c4eQTdmQqtyGvIStkmu
COqMnTxqr2npzJjP0+Da0Lqxlsi3YoN/g9iWPJX4zMEbcPBfWIc4CWIIiEx0JZOhHyVO5zQe4kpc
f1WoNp7Fmp5Kfs9g8WpIqMWhgqaN41SuVerFWbzmMyhcJaBqI/p+sG/IV0IO6SEOKmhjZKz3WuI3
xwPr4OBGSu3Pim6GYoSFBBVXTtlMijWSgOkWkw3fJXekg+/P7ONVy4XtENvgwqm7X5+XQJ8BSbsF
Cc27mEczj291dmO56uvRuSSEmQ5j7iKrbztDfS6JpoNVabc8EdbSuG84xqdblRCftyGdFT3g3IAS
ASDp+lQMsy28/deXJUoXiXITp1QSoWGwfZ0VcLiMkNvOOOm6gdr3bIYSBADNJ1ozMC+Q6RXOdCWQ
FxFT1srqdbRoKd1Y7sCrToqa90oWFJcsOT/7905T5yAza49BFdqDONKtkDEw8aEQ9+F4pz5TsGtg
uM8PIUqrVy8WLKxza6SXIDeJYs0AHSm2DBE9jj74QtbN3Lt0FjtQrIu+eMhJkj0Rn2R86dpG7uN+
lGSS8S3Ge2mgUrMmonkIF2u1OE52uFnbhu0poquR7Vpfa1CjKdF3tAFfvELXzbbe1wHUZManXfkQ
ao1+CvXnbekLrfxWfIyGICp31VmL2eKtAbWbMJqBdIBObXbQVbBV+uODZydG/zB4E1SfdUIWQxzc
M1+SHltVLRdYjkGEi2Y3Z4kRiac0oFqO9tPYAekUqPLQ3rnbxHRC8Ol5kWy6Ecb8iLxqX9DfGdEU
xOYpI6Tl2i66ATlUPG/5hzkqFo9Tni41M+e4ua+I5jlmZE5+nAyZnIyO2figtEdpDooDM1Ko8ZNv
7PJ+PI+YvE1pwmo1fXnhzCpcNxAKooAl3W6jfifMSGxa8oJX7TQ1x2roSCDpcnFfOiwxjLW7luhB
8LUioyLpvCL7guEL/tFQhQeShopk1TVDteEbOK5ZFb6UbfPFyOcbOTnjkeeawqBvTFIva5P8z3nY
DGax9tRcHBhRNVtq4/Bh8vp5l7KJbug8jdvJcW4cs3OucNGVd3za7MvllJ/Y+Ui7IKpn5eu43KDw
tpHMr3oSjFc2t+rGnOsI85bXM3G07OtqIEdgjRybAnJq9jm0BQIqb+1C3FP5lVsL4M4XcEXuyf7a
pywsGpm0gwl9CQPEvstfQOL4QByiwLMdYqAx3hS9ieeLioAcQ4MdWK1meM6sILEeV7NfsRp2ACH6
xgIya8O9v1KoqmukIKw2idfyRC4DxPVVOAEGup2zMaUZS9m9+fWxTZ86/uOU1EIXGhE+/m8grrQg
3h/7AZ6mkh2vPtRn9SZlLKrGVnsqfn2dn04/XEjQqIA3D6aEg9uPpx8Z4qZOq474gtKjsO0BPD5i
xECR6kyoH4k45+hyXg5/fd2fjv76DWo8isfJ1OGk+ON1OZLnsJem+nB2nXRG0R4KNeUT4b0x61dV
lPO958WsxWCGqHJ/ffWfdFlcXY+yIB96vIizT/U7GdGsUronwqsOI4x04miD1noMtO4Yvi2rfRdB
aVuZ2vF59pl81dSfX8J/O3a/7dghPvzu0/p5wMlmG/+/9Vtb5ck7eCXzye/6du4HjlkeplNPyxY9
3dn4W8oYgKHkawPdSSAUCxybp+/vvp3tfWBcRAfGxUNu8WP81Ddej/2Bv4pVxrIlc3IJDfNf9O2Q
9737CkOroEiRgHpgZpg4xH98xH3NVwNRkR4m4KjUBlLHRiwqoiq3hlbikBtqUpAD04+9Y2jNiKwp
CGWAYoQ28doaPU1lW+hWbyuXgNmDkVdiJMOVhpGJ1RVLV5FQqM0hpjrIvuIaTYNz7JyeR3q20AHl
dLUZnmpf5pgCjWELZ8ioU7cuZRxC79Fnz9pc+MINKTk0K8RPwaWIEWN87VNIjl7rqsQusSJGKKj3
FlyMdkthqX/EDqm1shR3G8Gq8plZHxcemS6wqyhE7Ge1eJGI6b5NLap4bCJI+evJb28ii4hMQlba
Kjh50scZGGizCc44ehHaXkZMAv2H2sEYM+cTy0DW6+ZHLbVjwbKi9mBqOw7TakotCx18VRn9wR5i
+2kZqfBKW3vQbJPS0iswcEUW5llgjtgJU0+b0PDJY5LABkmlSAGgPqdtwh04wz4S7X9DpXSuMlv+
2nktLLThdY50ydJHvABX4FIA3sfVMIVqp542+va2B2jBkxPv2sm4ZpDZ9StnW967PNeL/WjamE2S
4qKMfeqFjAoL/jY2izGZrtIwGY52JbNjqct2Nkt9P71Jy/WLqaDnwXPNv/n6gSK1pmAkh43qqtef
8Lli5CNV6iOeOjx045l9QQQ19RKA/yy5o8PFW6hwiiY8SzF/BirnqOXmPfdlTA0qsHgydH0zAzgE
Z+hzpoTY4w6HWmt6XpiVOfYODgvjPSg/X+JQ24TNoaRVnI/33aLc3UyaiYM3iKYMA8r0zh/gGZME
gKUBAof1WFKgvJ7PgpgweNCzCfvbjhKA37SEFn+yEfDaYm05OFurYlQpiDe7gafBahWfrLQ7LCbn
IyLNfYx/ue+zQZMIwMNH1jXu48Hiq+ePdffZJ1Q42podprt4bPgS+nLiA65oQJMZJ7F8YQjHBXIq
U634z4gIK7a02njeBF/Ly6pmFzv4aWgfjXSg6J5Hm9edLD21aqE9VjZTK/yEY8ETE4oeIAVVVMTs
WZt1Bv2c0MmiU6aL+sDu6BkS1/caCMUv67Rlj3aX3PrahjQP2B3Ph+QWkvzz+RE+19AzyWcXlf6y
n02aocexerS1+XS0AFxNEV+FYqHz6MSpds3RoiVCRjsBO6xG9rrOA90g08yIrzv+V4et9lh4ia63
zzVQY7JwJCJpXheNaGjcGmYKvl3x6IwVLj/dWlzVHJKZkTdRsc5b7ak9G94WVJr7PHbHAR0k3j7f
hDCQKO3nas4NLKTfPGCGtoVjL+D+nNtz56PfbC6sIPRp7ePZeDJqj+/SeHyE3dlSXtVwLFY5KR0B
tlAV27dpM0T+xmihujKTW+TGzImy9tyWULTzUbSZDA7eMZi0qSJgfGVPbTTuFoX/Yiv5UqAwbxEQ
rDjGYIiyoHTez2qCJJz2cpvMDedCSJ33mfbABGWGFbMQOb/HQe95zDIKv7SDD2RqMkSHA4U7yLns
vuZBJxiOpJnXzMS5KJFR7sMuth7PsxUvgzm/C2KaHA9KStot9AGwCC684SnLeKIMafFB5RYN0dAE
NHCKKp+DkF0WeI+KME32Z9JD71gcmwbtEsu1VVAlFkuzCGeeKUblPOCzt/CxtgofqEniJT3YUntV
e7xSKRGCWDvagq5wQUwN8QiK0UBV8pSOaGi81dnlkpAG9EisLa8nLWrcfIPUtaIv8mqGAqxrYgt5
2Ocow8+XxC5Pt+QS8IJpDQD3Ty+cGn9eL3x66udn3sFcduYK8Sox0/Bn73vYobXr2UVsw/s09bI3
jKLpYBu7UHRwmbC+cQ7EdRrb+nnUuejrusH7SigQH+TXJS1VgoKeMx+PkhvSOjumgWoAn6KGbrc1
6ptbx+Pbled4zpjmc3tt6s7zN64YAud5LLuJcKbGbWOyj1lZK4IOPUIyguZZJHZZPo9RNGcvLmG2
yTp39ColhjHZOzHOIan91mnfFHci7i06CeXnMp7ksa1rvRk0pt6cCQEjzEMzWsZF23hz6ge6DohW
xGqKya3iHD/H84Hlxy5wDUY9JcQqqhA4Y7xe5EVB6w4ChR/SlWqRBud3S5r/BSIGfQ2eXSN6PpvM
y45DG8mnpvY46n54xXeSBECWGHqfo+Wma7ie3ueqLJ7xa7YnQH49xrQZJiV1iN0+UvoSBqU3IuWV
+SMsj/qCPSa4FaVvhnx3B3vXNggQGpz310yGqgsFuXc9QC19SvyGDu1chp+aztoaFnQHBRlj3ZIV
D7aI78CqL0RhjIeum48q7mssVhI1560ZO9Vayu6lbGh2ISjeGcidbmtnWKWFfx9aUFteZro/pFv6
FdllR7jLBasqhGomYagp6Dhbm5qJ4sbyrKVc+4xuQFk0TrquK6s4CNFEkBacOlgbTmbvstIaJGHs
y87swd+4aZwRjOyPeAfRTcXzbvbm3D9IHst2Hame9GLLj+VFZzvLTTB1/knhRr/zk6mBBmjUSCFG
8eSIgWAYGKU3yZIFJ98KeXpJKiY0LoD+HKQ1Z/t6YryS+f1FOw3mFVMo014pw53ecqdKn2a/eHJS
v8kv80Y5d01GICsOvDFYO4AXOcrbwxfF1OCPOEB5okYiRxYesm3j+skmQFqym41UHsyhGTbz1BVM
/mqowY6TMpyzVXoVtDHsDe6X9zntgnK39GPIPp6YwHfGJylJkcmITdv74fiJyQggjdT/g0yP+T52
Z/rHeWPtiHVGgNe57Z2C9U/5U3pbdyqmPzE5P0JgwvIyKnVFMPVyR7ycu678vthVs+HsQzmg6peJ
s40a9djIHg9E61EZbVXRVFfdErJEZVgtXdAT24i64dTjAz8x1DQOrqzUMZO9c1nZhOxw00jIxt5A
UwL91tQ0wdaQC2xIVixcN0V26zQpjoTgZCyZuGETmCn5hnIHJ9w75q0930WVvbZLuzxYhmr3gd4h
7Jl8zimSzAgzPjDwJsarwtqzQUErYUu7d31SWBsS5Mz7DCXcJaSY7gnAuXE5FzWoXSPw+bmR2vWP
bsgRuYfQEE+04xvyPrrqY6qDOWh0FgOq3IIOuNXSwvBH27g2vcZcs/P6ZBI5u953da8lK0A4+/6b
kRX0kXQnT/g5fc+2VTvD57EBvjJCVF66fm+GkF5cZoRrFn/yuDGf7MMo7o5DSf51HDlbiwQ/2uJm
rlcrcZxhcL+FrVk3Gxib00fwd1uq65ZKMDFLKBRmBmGABJewYUVh5W8LQraJ+0X/6EOMhD1fADvZ
KAtBtjvmYryEx4zRoLZ7XIosJBy1m03nmvfDmOWEzJLLPlOLN4iL7pNQ4FkXaaGp8IsaCC7OpmhH
RnyzYZhaQ0YfyppsHTzGeJztcN95scHC1CYeGdj9+GwgWobO4gFWQSgm4k1bd5xA4mbrkwZ9lRAB
vEnsbnyuAaMeFzIRV5Lx3W5ZugU1lZ4vpD7IXis3n8ZoCnjE7aJyjFOCPYfw2KwvEvknCpBI80Ku
EXypFyOWPRCu4IokdnqkVAMPRW+hBhyV1656zi7dKWtoML4or+5NvKio9E5GIxarP7BqyZ0tbay+
zEYNKqeIgxuIzk6OVLO4k1a4OKrgNWxyyCFhmo6AXQzynZkAuSCnEbIDa1hcGByOQbSwMswRKSxB
AvYrLHF2XavHIL0OksCGOTqGbnHR0C5tdngY6M6absHwc2gt2vxuTw0KY516rRwVhYg3OOxNCe3j
+WRqntwZVUI/N18XjcYUYLOoV9+d+P8/hCEcnTUPCxQhChCO0e+EKDiD6Ll1SQpnRdI6LyrUsS+L
s/TqowN1qdkBjqEaqRgAIogcMzbfX7+AnyNWEITgdeSF+IHNq3jXnxpjT1SL1UUHFxyRJv4oeq69
FKF1LYjXiSg2w3qf2EkcXXR1uJQoyFR4HZW0taERwJxgFjv8+9uCSgYlEGU7BjitOfpBqmD3IcJA
Jzp8xfxN7P5MKitq0rPRGnUrlU9fLBRHxhDVr7+5J++lJNwMLu/pfyjBYXG+uzwQLMLRoN26Mxwb
xsjNjNlANUGR8oHEs2tQRUNBfMz80DgKXX6XDgGDFwPDB+vG8WbkcSsz66L40OkTdN1EZfrlPM4f
S+2y/80L1vfj+yaqFMg9+Mem18ek+f39GmQEMg+vzqEMByTVTGt7pUUm2uiOtqBZAzAgH2BSzRus
4vm+6ehVNDFn+aSa2vsCvO9vXpHu+fz4ihAd2Y5N0xMrLdvwj7fQcBtjAX4Qo5dGLr46qxDO9BZF
i0ehFdXH3zMqCcEKhvKB80U5IpPYCzKxAOGpWp/BuLO/fmH2P70wj1EEYUL0m3/qiPoM7vFHNvGh
9iIqVIwelc7SA1TjT1RFtiofCO0InCPcJVaMCXpSdhoca7jvnYFI3bPEAdo6p2WsmdTFouMYayQc
oiJnoXxPtNYiDzWCs9W9HpQGfLMNcG+Upky8+ivCfrvPXw+lWJWm+37RXYByrqGXhFoKgWZ9utV1
3NsZsFhCHcqylevXnIB+fTus921xKWi8Ex8n6Bs4nnyPm42FAbaOWfzejl3WQKtakCAEvT7qnLEo
Z60GaqTBeCgtPaeeipiXNRNK/DBJj7sV2UDI1u5i5GtYTPxXbhZ/Tn4+R9tze8i2dJd5bFO6NP3I
mP5QRXTAAC3BTNnCz2wPy6ylYa6V0bwh74ZxRcCB4PP5zf63E/27TjS7C0vY/+2nvyH28Afd6Ncf
+Fs3GpgfXBZE08RJ4+puMa3p//SfA1i2rDyB/Y0d/003Kj7QEbZYRAUsdzzofBG/9Z+DD3SLTR45
mzGfr+WX/6L/LN63n30Qxnh5XC1PRd/2XocHeyQi/dp1j4yO6nBjpUtG1HEdnlzHGdYkayDqtlMy
r1vOPPCGwlOAjPpVKnN6cksaw46XqhcCVNRLxPDpN7LE9/MfXp1l8vZ5gZYNbefdQigR8IcY2Jxj
OjjVmxs7kwYllpflOXe7gRO+l7U5rFVd4cL57lP8h+qC/fvdMhwgp0XyyczAhABwng98v5ECI6c1
3ifNMYzCjwU8K/oAfSKvMonOe+PVrn+JC730uE2efzE5MnkS9Ic/TUu5fPZ7xVGqhsF0inL4+pnX
5/sub/tsy+Dau/PRcfwPe+e1XDeSZe0nQgW8ufxxLL0RKanqBkE5eJdImMynny/Jqr8l1Yy6674j
ZqJDJYoHByaxc++1vqV2G6X6BUAWee0M3nD07cFHujcbfWuLCREVTntXuAq9FCm6zs6OqQ7x8SDF
mmfd4gxljj6mngw31r3Q/R23JU5PWm4pyx5CTmQiB0Yo8yPq/Y6dlN/RVJNeXB9z5BrFjskem/vS
tz9YeDTRCEZPMzGsgNL0yLIThUN3K3wKCKswFafoveWsWI53taW9tGLnoFIdrctISkVY7GDtwot0
N/WxI641SC18/tfBWmVoEJX8APUKo1Np4xxIsZiauOUgph73anVciyY8bQlmGMt314nEDnd8NNu8
B2Q9pbOv8tH+vemBqPT0FMQ+pl1yWGdPlMcF8S8BHjxKjxsWX2wa4xgigaTT8uTMfXHoZLTOFyZV
PEeC38nHDWtIsXO8lbSeMnTsI22rLE67TNKGT4OQ/s/Bz7V3hXecRkeel+4KQo9tCa04n8sKP/Ec
LK5Laq1P6b4GwceoUvGhCMLuvu7EdmSC41LTE6OQ+kICC4AY5hyxpUOhlPhAFE27E21QJFuFuxxr
uzwmcln2PKnJBVLz9lEjHUQV18/Vpa7iah8HMgJVxxRWt7Y+JM0goXSJXh8lJahOo8qleqeBtcnd
MnbTCXeVQ+JMvF0msYOQqzK7iLVYSQuNguKrv9oLuFK836CIo/Yrbzq0bshSQJIGZdcay/dYpmrR
gZeGkQirPc/eO0RgqNvgyc4IP6oMrv87R2DuGaAzdv2yyxiJ5Ltqy8ASxIOsv3QVL+Y4laI6uXa/
fqEd2joIugpyUtKhG+hmTGMiyhe89M1wTjregXfTRAKgnrV3QexRtXw0+tPkWpE086IRBsyEYs+b
4KkYLfkZMnjV7EUiR4zUGIfKg5xFZx16uAE36CmBNk12JJ3DvEC+fqc8ohHPuIlQmFhZZ3qCnYAK
KWYUln8wACB+Esu5yQdWAeCzfK3tM0a4gleB7K5FsZbDfqSJ9QKGB1ISNRe3+gbqir57/QgI2iyG
9OfIuSi7u0rP5D7P4A2J9Er4NGG+myrwEopMOys9mCkztZE/fZBlWPlktS0c/ZaDOIG6o89lvw60
EgLUO4tLGZUEC62GYuVBPkw0oixUgNv8ya7EbN8AVwoIjM/o96P6HPoXmrpJsKeviBPGLOUJ35zO
Dj2Xg6xe7XWWXJAfu/p9M4E063f16mnSq6DrZWDmeBM46iUAgGQPl/FS2vxPjb7T5z5STu7jQXf0
unzs8q0pJwyOQfcyK9ly6wg9XfVCh7fj5HDE7FF767iSE1WlviWG0xi7zR0zIPSbUN5cRLtOtdEm
ydkH9D0PVkkm2R3MNDKomC/2wR5K13KBq1i6TJJk0V63iKBJ++MIuHfbgekoloXl1h/FVrHRCLJ5
300i+oN+wIohsBR1smtyDdaij0NlA0tUsUiLMVp/7wmRui1ClQBVDas+zWIbcBUNmkO9Tv2nyZHP
2C/DC/CGVWBsbOvDHDZes7dqP1tOMa1frP5gqmgG9gl+tKDKjg6GtJvCWzL6O5bqrotmpV9KmzVk
dDUHnwP0vRStnlMc+5UAPLe39K5BTHTtoyK+yoqluJ4j0JSpHGlEbGM8BMArhHPlEd13kdAiiiD7
ZTieeM9ovnKi9n4yImBB8hS5qLMnOAIMZl3MYjLq1KlbPcXqt4SwcVnHyfrIA/+4ZSz4U+tNH/5b
OP4nURs0l39tOroTX+nF/1g6vv6TP0tHxwl/Y1cBR5fYZvaCpr/xZ+lIpfabceHEMG4S7sLwO8tR
+ButanDPFIl/ebf/shxRVfJY4tqmmmHbYif/pHSk3PyxPkLea5RHFGe2y3uaCvfHbWo9zbpe56SE
m8/CkuzYym4jzsE6vEuywfcf/HAEdAhFhWDjLCNLI0jXpQx3dUZC5XY7ouRg7EowgNHM1tJ7LN5C
awJ2TLW9C5k5MXvu6jPPq73eS8B/X1p7wDqHPYFczp1wCiCE7uz0tJP7wq3j5dQnPpbOYqwu26pz
vnkISUGC0H/4ZBmJ0BbG+WUEHh56bM6OTALGIfktO+Wkh+y9pLHvmKzxHuu8cJ5TXuJtnZJZjpFZ
e771HNnWp5iAI/SatKAx5kbkDy4EKWtdMZTzy4sI2fMfq1leKecSMN1dWDyKKK6JVOs3dQ+cJ0vI
mlxbcfAGvjFVnAYbOI3NsEe4XFyNGErz5TUUew0/lesinyfIDNVt4DKnRIIR3ZXCRk+oiL5kuASY
dScRISNGT7ZkSSebQei7KJAIt7kS6mOm+i614OzM6Aaz/F3ke1mSTr1CqKg4/IsyzIorvW70cSm2
glPob/ZF3nnLIQlrKBc2rVbnGNFEpSgsveGDErx983xE6xlHS3tpTR0qFcDWw7xrMx2TnLxGc+o1
PrdEpUsWn2grgGhVLEcCfEukfqd4HOHMCO6snUtRsO2Tptj2JQ1JXmv0CMhxLb5FokFQnJf1eSr9
+bjmXrgPjE+Wyi56GDXVKcL+Ot+7ALwf6rAVl6onmNtuR+fBCpKV6PQW0awfKSsVIgi/GEjhfuOh
uUVWpzFhvlHEc0WZdBw7a7gmIJFhh/1GHQe7scIgTwKEMGTc03MmeptN03Dv12PRX+iuhJhue0y9
urSIkf8xr5oQ/2Z1R7+bOiCOYZQ7vufDbuTsPcxTzrXSzhK9Q4FLwHkEznx43wjAqykdHpPTZUDw
4hUK722bMdK6+dRfVn0m0DMPefGlHSM10DWI6ihtYtVa1wtw8Yl57tbfTlZcXi+GVx9m3frivpHs
sVwcFJJfdbG9Eu+n3u0E2vHQLs6qatyewZXfOKl0lCRe9RWib4s2OnZ5Wd7DtnGgs44LruNeZC1P
dhYzs8FiVAJCrgxNZwDQuFxrXc7j3rV8MDwFV3M/LCav1X7l/lWvDEAsHfAABcOM6GbT7XrbTKAD
iaue90Xu5Yo7zrfwrkc40RorKm8twgEWoqgMkBCVIkjB1nAKXUMslMk25pe+PeEdkBVo1Nn6bL3i
D6dXFGJMZF9wK3tvolYe4cse81n1HzeQ634aM9550jp2+5OfDaI78R9RYiRWJ+WZlUi9A8e19Rfu
G+sbj3x4auwC8PCrysPrB/GNcMDnYEZ27JXBBAO1dpfhvNaFg2s7U/DlB4v39TTZN5pY0wefZl2X
Zj5c6kOVs5oFM5LUWo3VSW9efFlZsapJ/LO27XpzIHtGdNb0nk+qT3GcTYfGyaGhEonr9DBadbV3
te89WIOyoX3NRbMPk8q9woycHLwYHOXBKo02wy+ImBk0wbEMs12uc+3n1ScxRtUL5n7rGQr28js7
+0WwafR9njV/WzCUaw85Q2jJC5HnqHUY0EwHQldzccUP+MxhLDO1pp8xKIanMZ3lS5/RpIuLD6bB
YKeVatg1bRAVdu4UQlgKQpFj4KGMPVuj8PpDJtsVCg4qHwQ6fTfMxIPCsn5ygNW+Rz30gdYxeb1v
EpGks91zCL7+IQzYGuaS4Z90C/hkCXtDpDTMkeFDZfkO9M/22GWTf9u0LibBVmAivVlF398wxwmr
Uzz23sdRbh+RxDDZlWFJ39Ips4ZW3GJLBPSkns43ZMeZ8AtnekRuXAlg5euWPzgbKnqmsn6jtDq3
XiQjZuU++KrskinsGt/60PmP/62n/pN6yvNsl+7V/92Ie/radV+n6evX70uqP//VX9045zdkoMyK
6J595+BO7N/gHnq02mjIEcQb06T7lxKUXjeMSfREhmlj9KN/deL83wB2m0IrQScKK9L/J+UUnf0f
yykGWXhhiftGkkhphuH4x3IqUgKB+xp0F9ZCfMhwIq8gr5YDkbErQJHWjp3U9KPXa2lGpu00qr1j
xqioFaPz2PplSsbJBEidFsLtNDJ63cwQNjTj2DwPYemtggc5D7ePLT6Aca+8wHtJzDDXNWPdOQlW
TGyMegmz/jJ3A8NfDz0SvYB8j0lp3DlmSMwAdEZ5ZsNgTjxmyESQTcegYIfWdDEz5oqV1Udvgzh0
ai9maAiIcsLjPNG0suVi75aqzO8cM7ruVNk8uWyO0PBMPrNtatD+Y+HM48llp34Jt4wpOHaH8BNv
Gmbj2+ucvGUZuulpKD3XSBGu4fXbj/MqXJD80cMyO8mNXXkks7QAsZDfM6n1arCC0bzs6xJONKlC
4oQWrTuvJQYoM87vhz66EPSGjkTU0tKaF+eui5LLvKv3QIDrexhyWBJQHKaOWuMDHb0+nWskBMKE
R6+jb+9s7fvXCdnoF/OkrXNmaefSrwvrspm64QBFlJcna+neQLFvkKuhXRhjy0TVr/MTod6M2OkV
X+dZG5x81I9Hd/QCfuukH4bFnW6i0soYK7tPoZFMqHoOD9NKpy+L6ulB10BEVrQuxxBH9d4aEF74
RoIxo8VAr/iH3ZbTiSZjdZ6XHIiem2Tvl7jsj1WVhV+oWmp1Myu3uskDCt7mVf2xbQhB4rZZ9mUR
x2eG1OKIEQuIIzOrQ0zTNs2NnAT5SPIpFt36DS5jctR2hy5ozJia8dywDVDr1FyranguZqd6pj5R
LxZdN14AOrBvIOcsV7HhMfcU96htEhQcA/S7FO4OUEcjicmMOMYzMhkU+c/Fq3LG8vzxHM99/bAR
OHEJJGe5c1uBBWYs6YcSfMlCXTpWG51nay7VkawShq3IQNDsaCPfYbE/Vq+KHr0ZqI+R+bivip/R
iH8QMFW7TicoglyfN/QO0HKLTBDbBSYWBIWTQ5Njc3VL+kdwZlRYpwU5ITcidF/6Zoyya4IPtuJq
cJoPYSmiR8TBJxpyjnUxlbOfuadGemh60iVZu+QzLs2xPOSZ0nd62ab7aXbj9nPSYTm7Jnw97WI5
PwcA0gGYzIWYDw3tWj+bqkMiZgQSTZdcrn3k0rnLJqQVA/FFSAyttsK2o5b8PPhRLZ7dBpD/tg8A
5Uh8XwR4Yhadgniy2NNUxJOzUHLe2wU2EknbXYjRIs9s2CjjKnc2YqrbEblR9MGG2Dii8w6U89Bt
yZx9qbJxQvmjk5QVLi0o4fyDPffvuHODGvlsO4MaxWddY/w2fhlbJtUngtCVdY67hQZa0DerlQIy
JdD9zaGcbQUVAaENximKeb5mJsKdAlszv3AKaS9pN6IvoMXrf1G+J+uTC1ZgOEeKduR+IVycHB2H
3eehC0wGlsaZyM5iY7joseVDmj41TA1tA59n7aMHImuKzJQ+GxUTML3KIyIm6fo7vIVuHwImGAtP
XiFLC2xwLUhc82iL0AwXXXgHQG87BkbPa9vNgkQp4BzvQpSWT4A43CsRIhdK614g19Ftsp4qpsA3
XeKPFyRs8NxvQbYP6oasaXcm/xWRfnGC0BifejLV7zu3udY5HYNUOEF/vRWGVAoUgdaRJEWhgWps
qqoSUc7czRR4zARMeO0psLrKPKuouZw8LA8C/ZJ1tJHqvIsaGEGhO2lnh8fdYtrcdbe0pshsX6Lw
Vobj8juNLFelOCKuFMqDtBmFs0eKnZ+kQMYNaH1u7LSdtPo8qvET7yhxa1AT2HRMmUrLkLAFe7Tf
5drJjrj74+cAE/WDT6nEywEgfgPO4a6XMZY2S9mXC3a2zxo3x73KnP0UhfkFS2d2Rvlkf6wjp9zj
r41/X5xx67FIu8O5CsbtKtKRvsEOEgPy3+r9sKrqj8L1nMtg7GkJ5ttRWh0JU9LW1U56wO/xvXn+
oVKZvqdkrnC5J6cJptuzjnp5oQADMVLv9IlA4YB9rLOuOz2xL1mbvrhDK05CsCD95grB54BQ2KPP
KpDJrnw+E14/SF2i1Iiiyop7amMyzHVRH/wqyU8hX+A4oG1GlbX6BUuj9j966Cx5FwbJ8LLErrxx
Iu18XWa3PwaSIrwGZ3sOp9H7QAb9AK2qz/cDkuEj/v0Bc7Jsbmt7Hd/PPIc3jKHFPTLZ5BrXZQdn
qauuwaWh0feK5bYG3gnJrQnP5KD/McZ+ea38oviQ9bN9m2UORg1sy1QC4MjSOYbC2rceUT4bu6dd
yZN/H5DGcgIIKF7iqIP0G9Z7j7SxBzEh6Uv9Ng4vSM9K2JEX+sqp6v7TykwkHbbWPtSAXy/AN33I
aI7g4miBvHYRNmZing/Q4kTMfAjzY5fZhxWAwM2GyZ6G54Rtmbc/fkn4tnvfKWg+b7RlLRfp655t
9YQLA11wYtENnpYtTHYjeJcdXhZVEkjlgiRuoQ2Sm1GHTs5vs0mM92IeamB8xGaAk3C3mJoCYTwT
FbtiJRC0jFueKiRg0TtyGGK8k+AGyrx4mkI1lA//re//o/oegBLF9f9d3z/Ll+KH0v7tH/zVLbWT
3+zApiVqw7JxsQv+q1tqQtqxRyb0BV7bpeg4/hq0E8wOE9N55Tn9VddHJLLbtoe+BXOlIZf/k7r+
dYL+nZgHv2TCJsQDo++BL4LM9mNZT9xcWfSKQVSCxUPXuxhZnjoyNuOF1sIvqrfNaPNzJNNT4E9f
HKXIE6KCuX+NwCBqqr9ijENKGgLBw6tRqlAquG958imhyHFgSFKn3mrPC1zGNoRt/mhFCtkoJf0C
w+m5AKHbDkRu0IUDM874J7WbzLpLWp/WXS8qATvSRRsdf/OGCHnKeUWgtC0XeTSzF77Ios2q4JbE
ADeHhZP8zuqoM7CeYAI75NUqeMIj2sV0/Sg3bT6WRW+wQx4Tl2cebY9CXNn6GJ/WprzFEVacRkJs
IOx1YfbUtYDfNP2ZM1+q3zd6tj6tRVs+xZUv0Da2RUWNRwdnE+MFcSUIPftsfsnK4evo4pgj7lOA
oaHq3yX9ggAbRIuO3O6yoosaRFiF6pUpzsrAc7xy35LTK5iCt0Vek5++reSIoR62cvXOUs5M1DqG
qSo/Zv4QuNHJpctKktBbPDtm6swxy1C9EGj7GDZ2KW4GuolsfshidN12ufjvgvCfLAjcR78U3vy/
hvTAl+9XhLd/8deC4CaIaFyUiBQ9jEjMfvptfMJA5TefbbaduIGbmFnJ/18PIvC2SDptxiNopILv
t/sBf2X4mKhCvMhn5PGPtvtG9/Odxs8cjsN2zncQj/E96SP8uCzQNFctPnP/a2HrofqGTS6DtMFW
3xrlXkpm+e8Jwi3lcVIeou1pUkHwecuaobt2UAGiph8sEOxpzR6yr1MwL4YAEDe84p+FTedc7YQ/
hBp1MwJQ+DU4AEYj6Wlmpb09GVwAtxCSDJFAmjBY6zMeb0xBDeFcvEt9aNbkXuiZV/2JLgDEh3Qr
qyARu2Y1RPVjhxl0IKZvKjJMWt8t7P+L9sYxo6N/LZrMs+zEeHNj/p9lA+3Pj2ennxDWykkHX4dp
XRKetjwqYJgLSMb1TZIHCR+5OYgUvo0h4Ion0J/QR3ZuMQu+T+egyH7+9SG9TrN+OKQoSth/++D8
mLwh/fvxkFBXbC0kuPyLA/imvhn8MjfEVyBHbByssISb30YlUZEIRYZ4xia4kY6aVjbapBeALWoc
02hmaHTZ2DD0ioPOcj3vdbNxKQ5S6kK/L0SYWdsBJMoY3mq8B/xYm/gTtaeNmyRK/o3GyeiTv/tO
zAfNPUiviXddwtTwJ31VVtQbWfJN99VewXO+C7rS6h/hkfb6/tdnjyfqpw9CS2Uc/IETc/J+Zvip
ph0TjT31C6pX1/EOA3FwPpM7myd886LKv2PCHngFgvygseRucPJoeazLAOXvr4+EluHPR8K21KAM
4A6Ff0MKwFpHEL9V4ZdlikV4GwA7luBOWwtr9iX2Th2E//QkBx5cSNNfdGxYDT8Loi0nt6K+ibzP
zQyRX+3RQ9PhSxeQtcBqfv3tzE344wVl4fIdGm+sfMwef7qgLnupeigD98vm5IzLvrq8DIviIhsQ
UuENHM0pbhSDzX8HEPzbncQAGJ0c/+fGbLB+zuRhcgA9sKqnz5uNao8UuaiJFxxYVsnZ/fV3/Emz
6HPXAs1EWRcGcOtZKn6aO1c9sR0IYdovE9QjujsA77rnxpWsUYxB8ywf7rZEZ3Z73ZfsL+xDsBS1
fl9N0TB4KayjbGM8iHQpeaiqMPJAay1mZ12TfxyrM/BuH9DErw/6bxcGJWHA7D3m6kBG/3lBo0iJ
EZLY3WciuAVHISyier8tjrLIF8aa1nv7rF3IM/t3J+vvFwaOOpU1ammMEmgKuGO+g1hkFkN5htfW
J/i1jgsqKwpK9O0gHgthI4Fr3Kk585jU0Qtp8WSE7EchBHk1LQHny1PZ6lWYsSZbu0+0io0HhRQ3
dYVlEL3y/t+cpfjnx5MDjNiR8Zgkpg//87UNcihC7Sz6TwxSmbilFVxufT+Fm+Cm0srO1XJKpmEK
by0vK3maJiA2vAy6UCkWy4SJlvrMDdhW38LJkEV4/YEMgk/oYJP79rYAM+djdQm2OQ8/TiiZMgRz
bVRzp4I6nrg6naDtIfcdHUeuCPGiZonG0EEhz5h5a+KHrBjk9jseNUqIdNx0xrlwgQ6xyBOtHo7V
0fWBJK0psJtyux9Cv2q/hivltINcM5v0PY9/EnzsEKnr90L3FcfoDFVCn8+hdfMRB/dQdYcZFpF+
r6UXLU+LGMPlcar4Lytj5YoVJC0IjOSaucWGWz1tvaKEllx5g8WDnsX8DnYIiA6L/EjseNgFWP/w
SI1pSF3Pj5RhNLUh7Y2tkA9yjVpeZmrcKpbgSTAGVcwnEz7aKteEH8e4YT6NQnkIb8kYxPo9xiWO
/8xfxvKmgRimTitTie6qGMl8upy3mcn2boszs/LRCXLUVQzJiJelnUnzzhzjjKbteYhHObm73oen
X5///AJBJQu+KjO9xIgP7czihAZ2x+03bblZxJoWPUZ7GKcs5H/QxKu2Qg1cV/AL307COIwwMr0y
C8pixy3H4C71Ch1wDmZG9nz0NtBbukQUyHfCaWLOKh3ilTNn1Az8wLrKor7s0O4i03cKzJ3twbMi
qjY1wJ5FxKiika/HQm9ulz6RvLW8uu+4aWiuV+0jDts+io6VZ+K30oEuK88UIISEuyZ3iUdWOw/9
Nf+KXk0WHWUu69i7tHwIg5/HlskkAVYb8ToNPRsGQdm7uLFDzglDDaKbLzJiCtC2IJMxtVvlbB5/
h7etMV+iSiA73oxQXLv8gEPPXPfIXVgFDkKTPNweejcz96+AXcif8tgbveUymRa03fseMQWPAhmZ
aOK48sAWqcMgnXNIim/Pf1xnqGQVorOCnt8ujCIeQRWzO+r3ng7xAC0hEt+SuIEyNnVbtoBSvJ2I
JAs+0gbnD7vEUxGHVfmM7iEpLi1nkA49uEawO5G55xpKQNxEcvM5P7kdmlvUlNbL0xDjzXwaHYTp
EhGsZG2gdCRP8uCvJc+5EgrqN4HthHu/VKMnzCPtJ+aXIqKhvYd8jrqR+NbB8ZanqKxdzkLRR8OE
t3qzp6q9WRpIyN5hRLrJ8WlqMXNXe2UpJHTRRDvBeYubYMP7bj8luEGSZY+EPzIrU9HQSzqGtnUM
4AMM3lHWUFzsPfc27IkcT42+D5TauP3jKcbUdUjatcEzO6q1DwHQBQt5QYVt5E+7MKu88q53yN7F
EF7B4We1KhcGMkcoOBO72XKym1KlbJVlP+22Zpqs9arOJixQzKQmrs3oM/cJXrrJ6fgyXVaRqvEu
QeDud7f91CfG1A2PYW0OLMQsNwfp5ZUiSXOY+yRJZ+p2pNsYJyWhCF41mxgpNv5+HX7WdJBpRLPY
KqM0rWht0P8UpDQU+XXdM/+J2MXTFuTmKSuzpERyVSPeYRI3+BNi1ol7KPNK5OdXPZIs/m50GQUw
fg88lspp7DhL+7bmenTpRv7tPN5Oa+iy5Fb4wLlKHV5B3gW9ald+VzLaZhWcOfncuXY5ZHI52nJY
+Um2MCN/J3EZsC7VNhqkB/JyTUVY+CRXIdvxt5DzJwuL1WHhLPIsOK6cuKEWhAsEknP1R6IXYuKs
/XPcTOAMrxhQzXy070AyGY4sl7yOFghzvOXbLBh48mK/MS9ZKeeR23FDx9ATGowRm/VBxYXl323Y
pLCgsUTBfRhGCWv3EPekTacaKQOfb1trrT63MdyDmz/3Iaz65uSs/Qgb5lQLVlWcVUWFRfhirrQW
AOwwd5IztHYZ8rQ5G98Zf666Knte/uqwqDXiiKNqRRN87Nsi4sEmcYFy+hxj0+IM/nlbt+Vq/k75
qGrcnS43UziHvREy7VAf8dJy6ORzjr1IJGJNqURzm+fTwm0nd36cMaVOVzCXw61bsuzuJ7yakhmr
dlT4B/HrjXhnt1vzhMI1YcopoACOlyFycWKG+mUePtMWGi3yoFvLv8k4UsRG3VCOf5SsufpYI0Zv
vvhVowVjN1RhLyvc/vVOJxazihXtLDHmXrAOJqelS4JhNyLQIt91XRH93GJyy5gtEKraOtekl5f1
IYslIqaRayRY5Ld41BVv4QV7BEDCejElvRargokGLdJN0oHUQ/l74jqz/y5spPJRxRNGjVo7aVwF
eA/8Z+Fk3KdZLi9kwZus2UUgx7TeJyV0UkSTLrLmq42HY05B6BIaQHLTcUmi3NsHFGj6Ka/coufF
Fxq0gGJiCdhAus5OYUrqFd0+OSV7q3ejCpZC5KLZw9l9jlxP7sfeXvVVhpjGPjkrPCfi0jangwAY
NbrcFZkXWPdD3bf+M14W9F0nm+bgMB6S3t62p01unryxIC5aj8z5Jv1ekpyLDEiEoWB+QgZ6nzYS
48Bwircg1xuK7WgI9/TmmvqUlRIuju79mJyRpO49t9hF6MXRaTptFXdfCpqey7avQ6nGrwiuPcIi
5og5PXOoKZD2SWbdGND1r+0A60jWWnV4y2jMquvTEg6UtcXXgqGwxEfTY/l2+70TSKXJu4KqwxBT
uHyZCiTUa/VtqyYLnUcGjT0Wy7UvzQt1aL12CJ5XFQyDvx+yVWSwgADtU6Ng/AuoxjIGLsNRkPvG
/Y/ADULWSXhIqHitJCwkPNwjMYW8a3mB8zgUfmhWOFJNTIVZgihmJIY+as2ZOXrTsMZXWA0sSlI0
FQuvnqBoK94ysiM4RJ8U7CKZHeegN3UKOYJm5xBVjsFmK7q5TXKCKlKGH1ErErfIxJ8MXkLvLEmv
Ae5MwDIZTBOVfVxbnKWT7wZUwYBLTRWdKJrTwVUVQ1FZsY6s2co7vEWad1icLtTeOfHhk4tzh/WX
NQX5ns0XpS6J6TcFQSvMgtg2Lu9oLL4+pQmCAMkJGrrIvDljZrUcqciLiM9G1x71yOV8DK/Nrke8
yi+z0TjyLE1BD7LkRM6mWSdr8iv5EbdyEo6oy4bJES+JSEy9mmSwtd+7WD7CT+s6dj2m/CrqyKer
Fl6LchhMLdUNkSlZikSacyT7LpTOt9maVJ3soQ8sMx5lp6NvkEZDtnFuE1sEnH7WcAxPB0wltHvC
qTVvqT/fYGDGOY+Y403HIkxWc/SOl1mcyAFbRNKfVAnz9lszW5xYlpnKHME8WUBDzn+dCT3yCEGL
9TQVadThBXrqWxic/r7GtxIzfLPICynNzI3bLWi3LPjYCIeDebuMvDAd5z3bv1k+xWPGXPvooXvm
Gs3TEjnitqPHvRb3eq3sLPl9qZGoERaHgbddL3zK0eWJVrmpYpHCmuaTELAuiwvI0aaosCWZ8Ctm
YzSeMo3DkZulpV/nbPBRbRHJvV8zFYeclplqfkGjKIKzDVxrie+1LNy+vA6zyOZ4lMZzMh08D6TA
iP+HIvMJWrB5RAg0Mg0vYqb5gQyvH4Ua/CTKw9ExN5iXYcNzT6MbARMyiGDzdi2WJeelOfcrherO
88C+PAGjMfWmDM39mDWVyY6xOQPVt0xHHX/gv5ufpioR+h4qW8Tr0ik4LndXFJEpDTHq5aaY9wZz
tG+PRy0Drgu01Z6LKhBdyfba27wl/2OJ15w0c0ZJdcRTPXIvNIgtqAlwuwvf3LtN5ybdDZyXnBFj
3kyxM1/yC1qPonbtFdcW7HPLZ3Va8BXsYSlNswKVWLVPlp4tX06Gl3hZxFx6ZDvW8yBZXNTqe9f+
6sgaKWngcp8RAG42gRXGRH6Ns5kLMvkJ5SUbT66zVIFmiopxXF3ByVHbctpcb6xflsKB7bvL3iqf
KbcXao2pj+EFn8otqSkM/twRx7rDpXbc8pwhz6HLR48/5exZxEFZlrV99pZ51Pe2hT5s5xVDwXZk
KUQ+IfAIB29+CjXyUWtnrQAp7uFhmE03sSqmChObYzb5USJMIZ+TdbY8ZVOWc9WMOJRyfYtR9UIg
JwuCGiUJev2es25WXO2MbPcuxmgAR2H2D9xOYcDH09rLtFkqB9bk8DxAx5IYAqONW58IRqdgq1LH
1FFvj163NKa0aqyWKPbUwJgnGCTLMpkbo1tN/8jKPGVuyciO1+7O9jcGbZwQXGkIkxNLciIxaJpH
nN1yPtyEYe0b7ehaQVQpum1+CDeQJRcxpKXmHE8uewpebJZPfeBtcmHpDJu659ckvhSsVdXYmUrU
7VxWcQZmr7tGSGk1T+lYLQjSbyj4Z1DydK7c5pDki9kFvm0smkybg+71tqocnGGo0MDIGNjcpb/E
FTc6mySbu38tuo5LWjqzOfS523gTHph7ZVIeUBv49U000BzhB7XijlIAxbjXJJfRKnZbjUezQzpS
TprJQOF19YtHPiW/UL2tHIgETaGLz9Lclb/uGv0vPSMwnaBUGOhgsv65wYqeDP8GRK1PWybNPhNa
IWi5vYWcqsHlgBCCS/rrj/y5q0abCjZsAIDXN6FAP/dZEdF3sS1D+SkIVzO9ebs1GuR8vLr+6Ucx
nqbGNf5smuf2T7JQF0+iXuhOfCr9zKxPfeh7C0UhizVr168/67Ub+H3/2KF1HDkeU010R3+fSk22
MzVrU3ufNq+F1ng1F63LnRigLuIxLESLnO6gw55FY+78YKKJsjT40naDRNh9SxfCTDYStrxm7Xlb
mf+cfXQiN1uEDnck74QoHFf+9OvD/9tV8WgLU9giHWQ7jmD3x17nhimBxK0oeIHAv3EcvKDMtpCX
K1uoX3/U3+45j8Ywut+QSRC2+Z/73ZRRpdtRQL0kRezN6pypuFrfOzoyj0iY5chK/s2X+3mE4nBh
UChjhWeaAJP2p/tAjJMX5/TvX5i6mzVKbjxs93PJyv6Yu4l5Z2UJ9T7FhOLPXxsClcQdq10bvA2k
/8/wnp9PM1NTdEM0aRmTBg5E6B9P8wr5jqiS3PuDngRbR1UUdKli5LKsgP/sLLuBZ/NtPZxs5DZ4
/8PemSzHrWTZ9lee1fh5GnoHBjUJRN+wpyhxApNECn3fOfD1b4FSVl3yVkmW9aY1yEzLzCshAkC4
Hz9n77U/Nq9TCkP4O4n+3KM3SC9dlS1H8xjRHJt8ZCxV4+8v+J7owdAEtgltZ4a8BHNRNH14g/DD
ziwmU/PckN7DG9SgvWSZY1GceK5BU2dKJ0oY94zny9SO2Bl//wHegoT++guk1EJ7q5nI1F3JVzfe
31xOiVGmV7J4riMNQ9GGWdac4g0rIg93yFvZMjTRUho7wNl46L+a4gKFGMeLnGhj9oXx583JE3tp
8dD6n/gVlyhVOC3MmVuwJbTpWLrt2jU74ZKZoKcdq7Uc7WWzhN1XAnyPAm2RFUJIXvqvnexpHulj
o0gFHlJadPhQ09joDjGjZRd/SiqW2qod2qXsEg3gQdrIcb1s504VU9vI1ly2+ApmNh9L/mzQt5T2
rJppaixFU+J2bxWfgb+WGMoE8SpdmzYcuf9EMDV0Jo1BDUuTpUhpy/7+9n/8WbPuGSh1kP0g1vv7
q91zsoiENk9fyqgmCWQfVt1yBPLmbqkAfrWsf3/J5dfy7oGz1HpvMxoXLYD8W/SWzKaubt3xixcC
tjY3ECac9GKTzZvCdWs1PsHKygDsV1ulB0tRKEgh43/8/cf4+M1NExI2KyckksXu8NHMWTh1MfIs
oy9pSfvzCACyyx+NdDSas9F2V7+/2McVxKQ4g2zkEjjmMq+0P7zkDiKaOKra9nmoq2T+hJRweS2S
pFoqq99f6gOkZ/nbXQnemwQ+Jm8osT5MC8NRaVlWDMYjMEzyRQLal124DWmjctKNk5HdgWihOec/
JA0b3ktlE2LFYc1GhljR1qUFw5Fnmd9XI3pu+ggo/amw45ATCjJ+fhVRmURLW0uJpQ3gdrjZI7L4
nKVNnOZMRx4GoZt8OZHa7EVhKJZJkT7ky3rNgQAK+EEI1tFsW5RaaF1+fxM+3G/uAUJM/DPkl+Ik
/tvE1LbDzsudXj0SiLHszKRWLD85VJKcnH9/qYWa/tf3eXmmLF4YUUiuo6//8X0ey4qeqm4FD65V
vl2rt2mdLmqpZWtiqWcJ+jl7zxDpcBcKVSxd0l//rRn6pUNAbAM317bk0s/kLFix0hl5G9BREGnS
i/nc8lMloRdjWzruJrPnwLRJi4DjcTyzqA3bX4M/pkXLEElkicFvZ3a1mf9vKPPlgc92wlXE23Rc
/mxNDDod0G4t7Gh5koRghfxhObDwl+uO/LXlZPRzhMYvknc3YebBvhcEdDnM1aTnIy2Q399S9/3j
kxIhsTQ0A8ES+ROIHD+8wjXfYHDB83zPBlN+TprCNrYG49G9k7qVRY8/wtFoKe80uXEWrCsLawt8
yOzTEMaLQN4l79hrMdx5YlpsFVFXPwacX9ubTLVD5EfuYOxjuKQ5o7bvQ2W11cppSNvwmeU414NN
JmCEX/PCjhTNnNajIV0LokyfZubIwzFoxsTGcIF7dE3XMP0kZtFxOMD7MPqt19xY7Erp1sqEecHm
NKy7aqo3zMSzTxEz/COeSqYESUWgEJvIyAiv07NnVBP2aVIhBLR+rjV9TVqtfDDYn79WBAPZSxpv
RAsD0e/OSIqCvBmz/xSbJt5aVxNWsRb07b6AhCeQTVTNvWPhHqM31e+x9CVbxgRT5RfMi5SvRi+G
omHlwzEryk0H15iGTZQkTz1pm3TNYZeT5tKUD3PS0xKzdBHR7ROWj/D01uom7Rv24/YZwTZyy94m
DU45+SmVLbHOAL9+Brn+txXY+8WaF4KxMosZeZ/M9CkUPrwQJe0fWdsLNFhq6oZ4pwKfV1Z2yDsb
zXn8w+v37gf982K4/BFkwSFAy/phsSbviNKu8YoXMEk5GiGlPegF/dVVnqeXwcJv6quwzG8ZEcr0
D/XY3978t6+JVoeRDYv4R9lEb7ceZKcmf6mLgoOrmVVA4nJTR/j2+y/59jf95zb89i0tw0B4AHCB
DfnjIVIZRM0NaGVe8NvymzENtgtszjleAxVl8q4w8uAuhrOBayWzvWptDlWc7dCXOmuVdci+EOs5
143TeMdC1PKR/balTuqzDp0vxYvRFXm1MjrdutWGpPiR96Z7LmjP3g7GZDx5CedU4LM6rCfwftdm
7vEeC5k7dG9SZnFwsGisNd70kpRhxyihb7Z6aGtfNdWZ/szz+0Mt9EGExy1ZygDKIO6LyR79sSTQ
hWyV5U7zi9UvNz+KzWhnlkm2V7MiA87LvpjCU+sepHy2qonb2VsFwJz175+MvbzM756MXMSaix5E
RzjmyA8KFshMOeODSL6EPYMD2mlNulKuLT1ICNncrQcrV3vi6QHCxqLKmfaU+b6kb3UZKmfogB2F
4noGVLM354nGWRN4zzkgHwjTqbjEUyHPkwkVxczNB3qg2TUZERkVK4OxyZ87xdglKQlVkpUn7ygb
h3I7WvGPyUniK1NiG0rpFO/jsKyucxLLFxtB23+bsqh/1IDy3YrCZYNwMHJvTaMbgSI0cfgwYm1M
cNNrfAFs2d5qAHaZMb+uycqW7In3li3ccxxN1pNOVztYMXQAJ/37m/telsQj5t5iPKXsdTjNSmP5
/f1FHdTTEua5y+ClJvDpStRm8qmKzQk1dF1oV/rIWeIPV9TfC1/fLkltwBFHN/AKIVd7f0mdgNMm
Z+t8TarEOtI2E/kq6CdxolGZbBlEdKz0dti8VKaWfYpD1Z3j2NNuxeCZ2z98+7+/WpSaLJ8Gng+U
uB/zhZoxt1toxsUr2WYy49xeBs/wiqJhXeeTTRSBkdLhyJdcOCJdo2mdRI69x/ker+mTeB6YdYFL
rCkd+TnusmFp/dJCL0QbXVInbve1aaorB67UIUSHbq1KSe7kqp2wdS0C+ZzwWt0tibma7WonuC3b
JO3EBZ/woqAfpTg7bTTdTIpMXNAZcbUNR3ZvH5Byes4Z81JRmvkQYsnKCiQlY8IMl6HnJ3vgaEot
0t53hioOUZ6ZzQrzu9R4ExkX+diC2xvTiwtGrijqFBNN5kodqSehD9aquoyVh5umjCsHXS10BP2A
OGVsdhpZck9dU8af+2LsfljgZGn1DEnwp8bX39cfaXFOQHGNYG4B/H7Y5UyDSWiqxvSVHChNghnF
LIjKY2JqyCPjTCVfyMAJDk4hvk1DMhaoR4cq/x+8sAvcFxgjylWL3sD7FxalVIu1TWavsM6mfv32
QJwZysI5zpxuq82D91A3RQ/7PQo2FXD8L5HbYEEEd6I//P6N/dCge/v1LN51DbWlsVhajPcfZsZB
OeBHTl5DqTn3taO3d0YmxFrS2D2xL/ZXfVZ3x8oq8gOJOPqlKyQbmVxyBmOYgwiSi3E4E3Nn/kA5
X5OxWsfp/R8+5fszwPIp8eCYxCMZaKY5VH64ZUMeTLlXW/0rXe86fKSysFu4gNa06lttuDII/2Wm
1M6OC3veLn9Esyah7GDkG3emLNtPNqi+sybH9NForJ4JCbvAFp9Kxu0OE+lbNePenw/6fwmnD1P1
+u//9vUlj4t13HJI+d69c01YdHz/8oD/lrV1ePkavUOcgrte/sQ/jRa6/g+NjhtFr0W7jnTlfxot
BNaqf5BupduL8+nNY/VP3xVmLU3jIIowlQPvmznjl/3KWihVtOEWqBR4ZdS+/5r96n1Lz9aWv0Hj
Y8Fq0C0opx9WETyTdW/LAKl3ZIlDGHDYPBVymoiacPVpcQcttZ9ZHFEuO9n9HFe2940X+zWClX6P
YxoTvl6aD+BJ1VMqRXxC6a0oKwyX8KOqcFz81jN16pp8EWxOIlssT1HIKPpRK2qwARhyM5PDgIcD
fxgYSsIdirx6RbCou43bqDjwezF9SR6In+NrXpPeYq113bW3Uawbxibx+tu08paYRm0MzplZVWfM
4d2O9a4+GshrXtC2PFvw2V8s0KxfaFlI1Bpx9Qy9SvNRSTvkFLZfcS/qfF83msAxGQ3IpylSe60q
LdRjrrgqEhGotZTDNkJl2AR+4xnhAGax6vV8QDiQdf3KiMfkWkSR8TTAJLZ6nJg6+Ec6fZFGKk5R
3iFqwnrdaU8ZQrhHZavpmjO+uasM70kp19kMGtNZc8hvrUTUe6tvjKsmz5tD75qBryVxfEYLTSCu
E8UX9DpfkRDY/cKK3NBLSE91jqSBHNHhWwtE/DAFRHPDWspe0XY3G2CZJJYztqnR0zUwjYz4te+N
ZuOhxP2MQYGNAls3SUOVy0gMjNAzKfLpxpbIjJRbPuVx/lTTjLkUdYXMKhqHL0EnbCbXHA0tUi58
u5I5EeljMSDCywcbTW/s5fdyZoy6CrSoOixv5GM9tM4WtSZFVNBnKbKbHqBmhISDTz/IdSGGwdxp
g+lg1id0DZFPqod3VqqnN9PUztfBGGl+NFv1OSLOa0GnKpurwMvxqOx2bPTNBCXLjO9HB8SCnVfT
mRRp88LGkWzZjsabsambbdG26nuHOgeBgkasZp+K6gfbe9JTZFj6LkfwdW7mIN4rdCPnLqANjiht
DFHhkIybVRVVD6xuIm77Sp70yoOpFndSuxpRCXDo9HAJg8+AkYBE2cNp3vafTDVh96/NydimZloD
u8VvvjbCiPZLZNggZHEpwXwwvNOQ59Aau4qDhj/UZbNFTHGOaz6UrJ3qiLG8fQwbyUgWtFL0o+zn
cuO6mbdHrOmcUbe/4NvQ0PVyYmdAGzrU2AJqipqJnTIXsq5MNO8JnSQShUaeqqCIb3LXjbYZJ6hv
g6NnNFR053taB/NxVuC9fGeIiPNphE2J1o2fvdIyb0QaADGRuJ/6rvRCv0jH6VRCfyKp1A3Ko+ug
G0biJ6LN1BvzDZ7IcjPXXuE7DqnaKKaMQ4u9maBY297RWew/2ZFd3jI8JWKEEopiDBz9SVTmtLJx
iOe+iy0dXR1F0srIPHZROWLLaoZpo89DsqNomzYx06bHQdVAgAmP3kbYZNeRx6Gs6azgggiquXGc
eq2Tc/QQI/u588x+3xTmfD322oiyWB7tnp/1CgaYOsRBPsKJdcobQkYE5069VZBc3ekeVEJ1ydvB
eDCYqz3Hml6vhZMSMD424wGLdRQcCs2T9yqpDayYZFyoSrvkUmy0ohxvQ6tuFg5IAknDxUze87hL
G2RwkceIMbXaW4f4WA9zrXMMt4kvt+riYOiDccjbHim/3uYEU1VQWHjIuwZb/RoT6ANa7ClYTYja
7mcvml7BiFT+jAcWqllu3YKCgNMBK5Bw7UVmpsd2upO9qtY4QbqVZszdKY7ojhaZZm3rqgh9xx2c
i6YojktQTwcvJGk7SEEOmOXCSqvGzBcq8zYNrR9BPrbtfGETnPd4rcSrnhAkpcaI8DfH6n8kBCVf
WQg871rqNb+ycqC+tfY1nPNwU+tZRrDuAD50aEUDQK2Ovhhz2J2bPLtry7I/goIrfLNpqpORhd3N
XNgcQFEo3Wh67F23cCFotfXBDLHYaXa5Vca+ARF53abusO5lZL2GUzFsRqm+91k0+ClrZrYK0jHy
G8cWZ8SmNQF39vhUKS/2Lb2a74BreevOLJ0vgJL5bZhORSYM/FHOHepSkNTCghVSw9mx9ZxmAyJK
WcdXelAUu1kr9a9kzVtr1c2PQc+SboyTAS/ZoTjXQIHcwxhUa/IHXRAB2R3q0gPVg7byGkaAm1RD
XLAqGNWtZTzcjvDv4R3YuZ+A1aPEL6KbJGs5yYs6HD9poVMfPbOWx5D8TJcVNPD2rJvkxnXauZXC
vANPcQM4v1vVmZYx0ibG3Obde0gmIz8GJZnV2Pd2hacXZ2cOo4PnirsUCixdwaZEUGkCErOK0CWx
yenJAOqyTWv2OTTu4JykVbornbYnfj6BID1r8XqsCH3jBxVtOTrGu5Ds3JWhsnqDDSI/h3bD8o2y
7msUaxz6Bs05zUMrvxPOk31r2kpc2S0JSWZu38+u9ajhs7lKvaA+j6MJpKgT887tZb+pkfk8Ainp
j7aTf03mpDtEiQy3NfjK3dBPqDjmDNSBEmF7JPCtpxMZWqSsF+XNjGgYQNJgk5SV3OphZXwRYzGe
PXZlBn56MDzpcSwWOIR9zqs4ORqxvS1Nsr+hNV6njvVJiRHqoZtnmxhCzUqGA1pdN6x2fefW15UL
QVC1qN21Onh105AlEOjhzkX6jewXz1HL7OEcWdZ4quw0/Ew8BGFxLVPHas7qNVT2+YddZw9RXpBy
mibyPoXOsO2YUwIaDZC2JuZlYFXdVJH+DOFNrIjfia4JSTrDkJkuylGEnurWY1anxbGmT7+BOTzs
4ibytrFKg+emn9TOUnHzrESBV91jAFoOxnCQ0Du35NQ/jzrriocEmGP3sMJblG+yPvoqentaN5MJ
AstN5qPnTVBMw+ykupNEnkE4YZnDG8nKkNa6VvqRJrPHhDjqe4qq9FTULlu9jdFjhRjGTa7LstN3
iHqrqyy0QAOYi2JWay6jyam/ULbYkeeSb4EOhmeJWHnTGEm/D4n3s5cjv3ND9KI6ROAAt8rtCZFP
EmBf1vgMRizxS9nQXBhBJF9XIzrg1G70Yzk3xdZ2R/W1d2Esk88yU6SkrWMT/xrWaHmm2gJ9Navv
jFmrZ1JZfI0y92seesGaD0L/Mq+3SV54pT+hez1Mreb6eZIKaK1N6viyTvNkpVtpgT3eSH0ztZzN
iDIrgvAevgQdwC6rmJFr5Q6dT9vTyE9Mk2vqXr+DEb8dDWTcWlCxg46BfpxZBxhhU23CotIwHgjt
xzJBX3VTNqz6jjFtyWRvQ64fKY5TD5goS29tOafMurVJnfC4aH5dGMlB41E/l4BT9oYKgo0s+qpd
hRNZJU2LNy6MRLuux6y3QJoH8jOTeCLU9F4CSp+1W1mxIa2QUyU0yDr9u6pkdj0rxYIwGJlvBilK
6mLOCv3eVZDJA/JF3aj8HhPc5VirvMi8/AEYappax8B24/TUKdcrH8Zp4K6V3YsCg7LyCiplcPOO
Ppu0d3QJkZYpy9r24lTCBw0Zb3RBgmUtnNRr5VTRy4i3b0WNYH/mz5TPIiQ8cjKG6hBMgWqYNrpq
rbVufOwHt77UaOGICnDKLya/PBD8zZYrCtINPOhBIZn1MezGkjaVKl6aQNMv9FRd0PT0SDm7L/TU
3nmYI2Kd6gaqqpVV0PQh8FSnYKGu2rPX3NHpIyZgYbKKvMpvtTEikRH8egitd+z3Vta5y2owran6
jDVOI/LyxjZfiPvp3mkgv8rMNk5a0VrHZkHCxrZmbtwFE2s7U76MbLmellblo4oH66nVlx4phNxc
IucVBi08WsYad+5uJO3Zj9HhfyHO+zpM8EHQyffg9KBlWQ8JIY5+h9PhQrqs4WMjajFE4d9Aicwc
d4WrFKgtuzCwblX3h6TVqZFbaKpHlSfJQ4j96EtH6cmZqR2upmIO73N7brfucrPxJyQ74XWcvsBi
RlciGMhoJkJz2Dh9pZGm1uLECHK6wTgxkl0PdeyQtk1x14UeBv1arz+h+tA/61g6Phdl+CmglXe2
aJjEK+DIYm8aVQUizNPIHR60kwT4cU9juS3WQYD4+tKryLotovqrJN4BX8usQCYL4AMASTS2/XgO
AQqDBXGu02zKnvCtg2pLACO7BkEAEHJ0Y8dRCOhe048vyzjbrwwrPLV5WK35RMU2aRJ+hKig51Xj
dPa04uhBrYNvw1gHZL1+I+5Ao+IXdkuShJpu6jcockHi3F0TelRi9dygDE5AJ7eu0DegOrzDuDCV
o4WubC+c5XwhLmcLe1kuFGZsVd8yt5wfYXcFNrZGtJMrkvjKDSb96SllqTB480dwW4mcr8UE5Dnr
q2DXGUN2Vyx1kjnzXhHrwPSl1sIjjL9F+G8Aroq9cl8kge4nHMvwaxRLIavbzdk2Ka7jQrOXFSwk
W7ge5ZL4l+T157Ib3fxaT5PW3GSTw2GsfqNUD2UbkUcbOe0CfLWc+QUcPFRr3RPJ3iEUmr9wENNT
R66qephHkbC/io4Db3fTa60Jb6XviSMiEtREgnPiljSuuyXyO0L93Opln67+L0CXNrI6oa7mUIGa
k/UDAcXqDzN+/X1/j+PDMoQGhIBESaO783HGX9WKYGlTH69C0SK09Ohm68bAE8kPwkVjET4bubkb
EuNopvZWWM3WjvQNsOBL1c8oizuYzGLnAa5Nic79S2/q5udg6P8UfX5Txsxm//3f3s9Gf302Z9EB
MioiP+bDSCPXyb7QAmO8QmV0JStqxWAfD38QsPxXF9EZnTA7INxHfrwBGFMVh95hvEIQsFr+5QiU
G7L8OaD435bkn1qSRP3QRfzvWVAn3Ilf23ddzJ9/5FdP0rP+Ybv0QHgdFuwEk8P/7ElqMJ9oSCJy
shgrW0u20j+7kvQGf3UhTYcuJD0ulgcTAOzS1PxXYpas94M2G5wJ8mRJC9KxTTyczocuZB10bpaE
ykFJVLm6j1dTH9eOPk5kN+IIqZBLwEMKaJikGAOCq7KYdAaUtiYab43929LvMw6NKLPaFpOD2giQ
lVawR5igO35vDqyppL/O1VUa0W6V27wZcmu86nDXRoqzsRwtHyjzon3q2ix3zoNVt9/TcLztrFgG
vm4I2uqRIxHiUNBu2xq2nDFDRHLx0p6xcsRY5DgjafVq6S7NO0NvWu1coGK3/QReO70LZIntHj1w
X9/QSUzvmxrLSZvNJkfNFm+m3zRDUp2comFSUk7eZ8GUvOQSxE9vFLa4eFdJCQvbnAo81mXsXjOI
dL7UUo4sM+X4zCaf3Mwk4WzLHuo9xTy1I3mbnONLMxLEzJSi2qVznh0wx0bPYG/rz0ZrGsRhlARy
lp77PVPTlas1hACjYpwO/FtwGXrHvI7tWNvD+9UJRjE9X5lAU4nm8Gq0DQVSFg3GACoQoFIrq2KH
XZU9dkyynZ0llAkbPImL+U2v9+0nOHnBwWimcTfPcrr1WmM6Ci+pm9UUA/FHLyTifZQl8Qvvg32b
4B+kA4L07poDj7tTttNwQlI6FPmueIhmiccB1ulNOVvSH9i7SzyUnQHtcDCeBDYFa+XUhnldWmG/
9qqspFEk5QHD/XzK2ItBuPZWvyGjvifLaalf6fRuTYJe9nBSFTV8UM/PYsqrLRoisWPTng9WZMzf
tdyQh4iTxP2sTcFVL+ryXIqwz3fWLGjs9rMz6Bw8BnyHDpP5X//ZpYY1RBco4NQluJdg49SrevCs
ojkmFXrOgnzyFo7iWnZBDVbCaMQdmz7VCGearB1niJqBrn1/Wyb+d0X904oKnpo1579fUS/EIb6+
W1B//olfC6rDemg6lCUm1A1UfR7b6k+aFpm8/6AgWGCX/0HS++d6Kv+xqC8xSHiM2NHms9T+Wl8t
k0V4WZ+JskMWhrLoX1lfP2zHYE0RJjFOQiRiMhv/OMef4OGYNOLmfRlsJm9jTxdO1X+5G38uK7gE
u4CNEGkJVkF99aGsCMY+E8jq5/0QmOQ6uSuqN/xw3NL/uOf/g6ssX/QvegykKUrZEVdBAN6K51K9
drb//3eJZaf6yyVkDGOjHLhEP99K7XaK1/X87feX+LDZ4YpB3kFRxOh+SReUHy4BssSgvnMhZ1gu
9bygUx5X5W2e1zuGcPm/VvD9uhpIoIUIxPjxw5ORzJcWvAYGwzK0F6k4x/QcCGgWVtn691/sb+/Z
ctYxUC/jwGBs+dGDoRHLrAyl88UiN3xQCY1TEO36Rev+aPv5MLZ8+1ZMGVFesd1yxQ/3kHMsjmST
SxVIC85p1i3n4cXUiPhqVYcq35Wc/P/Vd4PvZ+imjtIBwZf38aI2sdqGKNnDp5S7yOmOE1XjWiuY
1X+KV3xvZ1mcU1yKoSK7EIJ7SpL3r2FqimquKtHs8ymifQiOMiEKwk0OqaGpVZY19U016Ypu1Bxd
+kz9Sfm0vBX/qSr7df2F5MdgelmaPrw1EDiqSEvDdu/io984WNfZQMfH378vH85Jb18S6QhFqLYs
kR9tYgqI3dR5RrPvulrfSbL3YmjRZnCVGdpMbqvBxKb31AadYbP9/aX/q/fHhJBsaKTWIGn8UHDi
XQMBZphwcKBEbHBAgddPxCR9KTSy5s0wsldT1AWb31+WceHff/206JbcaYRjiw3rw51t0drC3awx
xYqi+V5KRxs3sTYaGzmy6thBmt1RWAVHLeuDo0l+3Va1Jo8gUfoOT+q4i/EQfzKi2dTpSrQQljt5
a9g0q9fRoOhRN068JQdHW5sYkbY6mTD3sWb0sETyPnnAzkkWcSKTU+sM0nfL6jl3q3XiuuSmlPqw
78HC2x5NvZXAA0QCmowuTDinVVr3EB9IVDw5TZ/AJ87kSXNn5wsIecL8InuKLlotnFMWZigDNdFu
ImEPpy7Me15U1WXruU/7c+/l82Pc8V8xwNJKkvV3x8jlMYhzeleCWNBWzpRPRnvGPN09qmKybkcK
+Z3oZbYpmdIfrFyDwt/r1pYxDmcDVekXV0vJizEthWJBDXem7PhLUrc7yxnZV0mEzYRzp9UvoFTY
CqFM+2HZR7dBMozf8b1Pt8Ns0t90AsVrMCRcL55fFwLr56jqm2TNMGZ+dGC/mmtgGa9No3BD2K3V
/RC1pZD5JohZGaczN1VOZ90OA2xludxg26I9SDpjt8q7vPIJpHLWOaSVc+YEJo6tpXMe2IUE+0KL
jiylTvp9loirJLReu1ZY9FO7/iWZ1aM1G68eQI4vCjKBb/Ui/tyliqbtVHNLmogfUjFar+BiGxDz
Yz3vk5oVI8kqHoIdzN2nHvE3hHc+R6Jkesw9u/0EaEH6dPPkKYedf6nyMdiYNMJ3fTtGt2NGVzgk
QGDtNVVD59nVdgTmzeRGO05ISuoU4HWatMTHPBUe7cky9rPucAFjJnKzTrrdmLtwq+xkuE/Lub8n
7Z1/mFYgLwaErFvgKuXSXUuP8BGtlSXKfjMQ1nbtetxOpuR6sM6bylgblE1X6M+T5IBhId9WGaU4
DIlYD/weTs2d1Qfh7YSw/z4p8I3gSYntayPTE/D1ISQPqwm+BRILC2+JCK6M0SuJa0V00K8syGJM
mQPreorovk8heaGMyK3jVDX1uabSu9PzeTg4XuXcBCgzd20VmTdSz8PzaNn0HOv5lqCxdsQjM2j7
Pqod41A38LD7XmXK56wZfEOIm628aiy7lSl6sSunyP1hJan7Q4SLIUy046kh5fQbJC1SC/ra0lek
oWgb0XYe1hRvuR8BgG58Nuolg+0F0mtQ2QYnrLbXW33a59i3zhlhRA8ahKEN5ksdybaw9R0scmj3
zD4+u0YwPBeBHd1q2PL3QwzsfG31ilYnY0U4gJbuftfTtjvWjDKuelONXxskHpeiD71rRQv9IfM6
BAPEJxLGWev2aUTpfGMST0/oUuPeECZZAM2zx9sGfNONSqLuCpuzc9aVnC5t7dmntDKLnV7bg19N
nXNfTaa77uaJXM9RuINvawYXqPVl8cKY0N02COGK1awFqVwVjmOvY9csSb0aNYSWTpevIsDz9zWn
6Bd7dtq9PrAIIaRod7wa9hrgub2tpqoFcIF/ew2gtV1TUFobSLP1KRudhVlT1tCWkbOHK2Z2/J12
EDnrxKMJYMhiPvJpwwdDL+fjRCTVCVjZ5Gd2ENd+QmpXgi4h8Q5I9ZkHgk9cSyv0DotOH/GoKjeV
FopdE6UxyHSH/rnvLpmjHBC6jTY1zUE0WsbXqN1pG0SBgDC/UGcNOvH+EHTcB8XMCbO7S6YDRcC3
se46lrEhvc0QQTAIQzrUsQo8052dGddJue+MZHilazBvjdC1T0ahFzsALpm7ckVSAREu9W8EX7YT
w5E4+NF6ffZpatV4jXIxPb7940bh2Pd5ZDHGUjCrMQbJ8XqcE3XdAiDcDG5aTnD7efI8R+i4esiQ
6e2SMXMpSocWtC7xKYSzmlmnfUvTrn1CJdauB/gtzcpqTLGJY2e6FFWY+EYbGndWoYIviRWVn4Y4
z3edh0vHtudgQwQVkVlCy/2x1jyfaFfII2X/1fXM7uCi2k9XYc8oyA3IpWV7T1k8m+HK6zRuXxHZ
YtPoXnxxUjVcdMEAAVtSqfYlFBIDIYduHhpU7Ew/XOjfzDFUumJs2fVrC0TUvisqPrCmnHnPqMm5
11Wrfe7aYb6NLRpHqyp3YwRQbkE9g+F/NVc9l43TMTiqGXeRDj+EmWMtHqrYGTFeKR69a9JDIiwX
iVdmRi+ezj+dZolznyNBOAU6tKrQYeJi1MSR8+sX7o6DaHMA6pB+wpvj7Yqidu692hEbG6qG75Jt
uAuR1Pnw7OY9OdMkzyZS3YwOTXq4jZ5feq25igJH3ZjNZH3V8zrbFBUvuAOq7DjzRvtSs7pNbmnF
a8IefjBarX0AqQNNJnTDGycS4XWX9N59keSDj5/DY3pcFTu3MZ3PHWdRDG0M1pk34xb2W2ahOwOE
yk3XpfPtLLThdSgC8ZhDlMFIQBrz2hXOr+eUdir4MWl8WGWZ41azKv3KpvPyEAYpiwzzuCNqHJo1
toq/QBJ0bz1wSFuh9fYThnPraWiE9ZTY1XTFTuVsozoS64mZPdk/VrSXQUDEWSiau5KG0gbeYL4R
qamu3u56Z6NaL4kzvDZSbasVBRbXpk1OSBP0VV3SXCr6GWEQL+JW2SXjpDoqNgU8o0M+deB765zp
fqNZ/IgBiRx76F7XgbtEsuTRlPpv7/Ls6vOtJyxgbbQaTrMbqytiO4NNjiPD162O1HDbLtJr7f9R
d2ZLbmNZlv2Vsn5HGObBrLsfCJAE6SN9lr/AXJIL83wxfn0vKCqqJTrLmcq3MstMS0VIgmO6OPec
vdeuk3xnTqP54gTk6IpAJjjDjvkYEqnE7Z/r+Spty/lKqeHUh5AoGbVOacQSqCh3kRR/bdJpvGZR
mHYq0q4bOFIzczSjQ6/WVtOTDDzeQJsxJOu5m9qNpaTOZeYgguxSK7nRCGnadJqa7vUuh340zOOt
Yg3SOmiq8aa2Wj7dVlSILZRHSUNUBivUo/sZxFg3I2fNt6nfOT+NggHWuatBMPt1CwBkD2QxFZuO
BYcaCCH2BV4bcVOHc+82ndkzac7mq2lQqn0dmIs9BGbaCrmC9IA1umzwBYD0B5CNyrBn2YABzavJ
SIhk4zYme8TuGa/WRKRuhVJkTzIYkXVezZTVTqx8xUc6Xel53Xr6MMhfJxw2HRDvEoaJ3gb7iJhQ
eB+GiuBtmA9kL1p7c9CntS2mBjUXk2P6sH0FVtQxSWgWPVasVdFq80E2R955SYPG4wb84kFHiyOI
HYr6y05IiRvwW28TTVnS6Oc68Ml11rexrM27xA6Q1TH1Wc7oxopG4HGOEV0rZIS2bhfn9+qYkjgE
lG09Y8besrdH+KoZk/o6AURCSlPU91q/TODSWLoIg/62A8C5YngcuUMivds13WFFL160jizLjHCX
S04j9TIZDNjKCNtmY9vNsC4zcrCCIMYgSV1ywfiw6VwYi9aaCjHaVzOSI4H5Qq2WSOzWzGHESN+A
kt+MNJQ36jjkS91W7+zIUuHWxQ9DGc1uY0uhz2qFDoagGEVGwkGkF5LG1H6RCq1x6S2XqCfbOiDi
EXRiqoH3km0h7QqDELDMqjjfojJgqXWY4lixiytoH1dVEYUujOKCSLcM1VIJa4fuchK9hl1v+CmN
+Bl9JiNlxGHlfUV8BiSbUK5x6qnRRZSY1W1RpNWLFIIM4quef2Hw0H2resu8t5RGHz1iv9Jd108z
ch8n3ep4mHxoVcboMWbUb3UbaE+Cyuy+Yj6/Blpkoeocm9wzZ9NcjxaK4aBB5ZMx2tvg+KUbB4xy
HybKBNZW1F+dZs4vmHhq/pziomtAFaL4o+eM6Te9aIuvlPfKl5Ht+JXidEJ2GxV5ZF8nTBdUAkZv
gxl7rQC/sE2kqN0IG1+mmiP4W6WORDgt9Kmm84BkfdUjvSZwJ5qnG10RyaEwRLkhBqz5gkcSs8oI
8e56sh3xJc0ia8+UuXgOJkuGRlV02pO8fCFNBcueHNmRP0LHuYhiW7+K8lY8F0KD+CnqYZ8ZYX+B
3ij9JvQEAj+ZnyVzARHcArvLv+etReKdqehvqG1LlVeksvYKvfHLRrADN8Ez4xruC529bkuDfgIg
9KgVVr5OA0Mh2aLvo+tSmt7T3rJf1NIq1shwbKJ3iXNHj524SZ9D+zQikH1NhBoMYNjIaGlqWMmS
LPGTioihCgcNt5ev7X5iV+GVkTYzsoAS1FYk0sX5g5TFL2PBGCpklV/Rs7U9MnfYFCvVc6MlGiC+
jO6FrFt15xlUxgQtm/lDmeblpZgzddc0AaXUOszBGWqunsLAR5XQDhJBapg7pfdJMHhfDY2xUzrT
fhISKiP2nfaWXQx8SCkOHjNNEpd8FLNbSsXkbVS08jGp0/ql6qrR2laSMSkAnXGsbPvSYN6fppQ0
uiSKg844usC5FI+vaWMyjO4wJe97tXuHxTKA/7SVy9GxC0wy5fytqGSSvAKLXF0pvZ7Lnrj0lkD1
rUit2h24VdDAq4HowLoS1zQCw+uEYmiJ+iT7lFhuQt5CM3DbJlHveP+/L3hO/MMC8TNDeiQIgUAY
VrbdbYq7ydPDLHoam1bjw8V4icSj4IA4rvxKG+xVT9rhVZ/G+7lTW31jEcjsAcBUID/NrOywnMFT
d9k9A08C2KKobu4MOUMKG5gtIu9O3sx9j6CMJ96X7FLfAoW2LtXURGaDWIPpTe6wN03U8KsxMSdE
5lquDBCIGzscrQe2OnxPQid/XTQlXhU6z/qILE+uUHzwt6hePdbiXo/170Ddm5ueptbXcA6QcaeD
HXPdpuTKceZhi7SaK1ba9rYOExRHEmnWXAnr2eoj/SHuEXYnXcwL2zjRaiioqabIdDaGZGyFFqm3
7EGeWJDTm7GazX1dm4TeD8IkLaAI3kqHmJysGWzahFpyTZjAjJkTHfBKRUzijwz63LAfirtibkMq
XIl+cw5Xk2jkQxBL5q2FusMzSUS7Rgms/VDw/bllMhCc1cXIPhC13hTGGF1mRorvY0Fxo3qZA6n7
kqADJiuh3eYst+sePTkj2VE+BEFHftbAfKsUabmdei27F6y4q26J53KcnkTjrHvAtwoF0pLNvQal
Z4uN/DVyCstPEES6A4XgnoVU8lG29JeUctZ+0PPwmrCslPq3LH50IuljLxPVV61Oqi+tjb+CLUAd
pV8XtreMHr8LLmBgJR7dkoGHrVUfOlXCvoo0w3Cu46xB0lQWNfIqrUHqu6kL2siuHTXOdTE12UMB
72yVG5OzjeKWwS8trAcy4d7HEcOHzITPbWqt2cvz8A3qZb43MsJ9KarYJNU9eZnIXXZ57ChrthO+
pKrJnvffeMG9/EQK5+TqECd8qsIMsqn9rVWJ7ybCb/F68H2dhsHvRvPNYgtCmOel0cgHaiiTzhlt
IqmzlW+6kw0Xemloa7PWaKSkRXNDDo/fO1LwIzI145ZJuXpoR+dHPerSU8ir94jttYk8cFOYLpxm
DDzQe2SMoZ/eEgHRrdUYmwoD8X5lozc5oxD52AXFcU1MjLkMp1Rz8Uv9OmbRWscsyfpufKtOsj3u
mUfTYd8fmuxuHYtG/ud911OTCWIRkKNAPLGVY5N+2ABIYIzO4VphPNRqvWUHMK5r0Itnxi1Htsy/
O+eaQ/YCZTgTl2MahUMA7N9NbUyQw7f2Z5MeQO13gLDjSmoz5Yq+krw17Vl+i4JlR4lB4owp81T3
HsMyCh8dBIL9YXpgaWIeQrnxNVy1B4Mo+CsSQ+szRzl1UbmFSw9bZvB5TB/Qx0AHCcEM5uc4pE8W
HbgzjYhak+rM/Tt1QrpMMooO1YER4/Kj/DKVS8euILhqYLKEK8xTh/LVtMvXz5+Rc8c4GinFBgN6
3tbGV1RxNeMVgL17+PwQJx8Onj+Fm8PjYX14OJzEHhpVAPTnA3YVdrK6V9GyuHM/xC8RhMh1TdDn
TQjHyau0UN7ZgEjO3LaPrx6GP+JdAMxCNOJB/f1a6gC2Nal0aj9UGozbpViIjGl9mUkJMZuVc45Q
8PG6cjyIUYjNDFWxjt+9mtrKniqt9nOoiRe6OR0suNZn1pOPzyL8HhvuB/0djPOK+vtJOaEikFVn
tR+LsHPbCpdHWfXIwWlofn4PTxyJk0Dcpy8mXt06ekzQ4cfzNNmlz9KGpVxqL4DzP1RN8vT5cU7c
JsVCh6Vwr1i59GWC9csjjxkk1ZzGKv05ltdN9gY0HKFl4cZ1cIZkoX4cNmq/Hepo2MhG1cS8zaG6
3qF7V+jhKh8seESj02Ok6Iv5cTIYTBs0QRuv1mnxyWiXvpCrIq3FrIp1wghoq7bspXNUwTnd4xkC
r51Ue6GN2EqHaL6CN0tXry6AzYe0jCmuxDpTRSL2Vp+N10PZ0cYC1JkBnrBIayZ++MyJLlbbo6km
o0ya+5hrDTCOx1O/LIOnQIQI17SNxLOTLxCH3r5Dhhq/5XNn7btsidHKgi8NBNGNlU5snEbMoSbp
GQbjGaWuUqJnH3OcPK4wsWaV+R1Q6qs5YHeZl2m9BhxH0yHWLAA8iUYE9FD2q6ZXrb2USJ076qXu
M+AaPCFs1eU4CUnEknWZ6mgZEpws7sh67TnEoc5WOHo6Z+hwtVSQOjgM5K8WdPozH60TzxrsKwUF
B98svvtHzxrROjVj2InrkkjtZQ8Fc8ddH32AcglOx0Ab/M8f7o+TX6xkwDUMxIewSY8nv3Wp9z0+
INynttB3NF0IKQkbcYm3Q2wDG39XRP/lQY+d8I/YQMvnGVIixSRCfDQrH8QXDQk5UtSZhc9ed3rp
zUEh3rVSHgzFTN7/+CSZ8rIaseHhv8czdIYjFJ1TB2yqb2iN9gsGmHZw60lJ0eyAk8e22zJlQx2n
0rn7/OAnlinqKg2l70+F5zGdBsNNx96zKPwWC9e2HoqHcAyZ9yZTc+Z78vFI8Gd4nywURgApjsW+
bATbsFTg3qi2/TxNxeCpNrCZJtO0P35MKTcQTCGMQoYBOur3JbFa/H4hyCCGi93gzSbdFy25IZHA
3LD7/P6nF1CX4ZlT35BCyEz36ItC+m1V6HBDfGbrmi9VE7z+YaKx22Za2p65hh9fQA5GaUNpYDDV
Ov581QyII7PLOTNJf4g06bme7e/JqD2Eg3mmBlne5d+VHRwKfY7JqfF5MY7OKycDCUMS01itytYa
DROnNADrZD0ZMEW/p1dxrho9fUSHUhRtKC/d8ecFMahdLkeslX6fEt5cTsqDtvgykftnZMKrl39+
6yi8F0UxuCpGPr8/J0bLvkMEVupLXbfH/uTrenoTm/KZw3wsbHSE/mhkILtQfRwrq2DOjXHMX+33
kirhsi30XUUcyvrzk/m4VHIUmJNQvhBlf8gGHCUANUmipH4Di3zFds8l1+aHVZiHpBZM1ezZJWfl
zCq5yMk/PCXLwmEZUCZYLY9eNXKthYP+JfUdY6IVBo2Jb12Vzlejw6huJmRm1U4okldSqacQmWZ8
i0UrW1sx1uEuY5i0GSiLSACr75wuTb2wqigOlrIAK5NxgTbGfHTUwfSJ4DDO/PQnb4ztLJsfBSbN
8Y1hLglhWefVpUVVEF/uJHtppNnx+Y05te4Zi2wdhouK/PH4RdJrPiNhmfmFsDKM0L0vp8qDbYlz
VcupW7FEQ/IJMpc81KOn2cpIT68LFqKxguEoBdFuNOVx8/nZnFqBkPGjR0R/j+pruaa/lJtzIqtk
hkkpCoIWD5fFZ2o0OrFu2+xrn+h/XkWzZ0QmyicDbz5mg98PZ4sYyE3EKzqlwffl2jWxecib4Pnz
szr18uBRMBdwHRuD48d4bOFezOQh+lls2Lcp6cUrJTC+03EtN01o2N+GrEoAaZjtmU/VqTXvpy8C
Bd2JTQ/9EznS9D6FZareiEJ6mwlMrsCHJfM9L+KZo5164Nn2qDzs7Cw/qAUzztEyqzb1qxC/dQ7A
9zCoieR9fjGP6EpL7cQenIup8jnC9nG84Xc6dSTNqiadoxvkJ3gm5UZCcbwidGthe7XW8JgsvK6u
FP1NPRXptUGw5zayEXaBxTeZLiXQUGq81tlgM5TtuuTc7lY5eeUB8Cxvpka049Hr0mBjNQbYiz6d
LnqFon5TxGLC1ex2F1v2czfSnbCqiE5mocVP6dC3u8ApX0kvdGezAg414E+ni+Rg8gVn6ABSPrNZ
PfGuMdiiBLUsDSLe8QcxA66QxCPl9lDM36tZgZJVoagKMobY09vnN+3E5YDhxottLIpVqu7fXzRV
mWQZKwSlfaB8l2k4eDlQxHbKCt9yYFSjGRZnKowTLx2QZMWkouGL9aHE7ptsGpuw5PQSAMBggF2V
0T3NzGZeaepUP9bNQGyEUvT+n5+roiDnpCNFgXi8Uuo4SOLGbkufvdp1bWIhxSN7QJYcrqI0fJps
I/zzuo0DLm0AkoIdlrKjq2sycmj1uvQlOazdSekZTZKpdBhqJ/fJmj93vBPfHI5HDaXxYaNYPKps
8qDRoxjmhj/2IRJuvRk8uS5rDyyudebUTh7KwZllQ75GdHf0QagsPRZ5wRZNccri1shqbKuWMC/i
TlHOLF+nnlGNF2rxISyS56NntEcXU0DxYa+Sdw9dVL4bBsbMlvsXh/UBPK/4480RCximC9WAD0WF
eHTbFFISS7WdC3+GJbKSreGugQtQ0Qc4c6ATCzPaYhkSLZ1nbBzLRf7lq1rNpB7JAVtAQDrP4Thu
7bl++PyhXwx5x6Xab8c4eibwx6aJDhrIR9WrrPQ4hghktMad2pnBCiI0XKRQxlM7NJXXmkn4WA6N
hWKAgU1nA/sYlA5JFEmr4ANGZDCA39eDPWV+rImGCG89OpCfMLrF1AdfgkoutvD+mE2lNplWfRjs
IsNGrU3o2a2hNAj2EmZ4d7OTo7golDYlJ6+Fi9hjdmMDNYY3CZyRDQq0eFWkcXMTjVa0xSw37TID
nVavRQRKgqLw7dR5iMu0dbnC6YbYLAb/EWohH4US5rJhrtZBR5KJmNPhEvRB7A4xZIrPL++pZ1Mn
6F3hOSG36Xj9NGuCWSaTZxOt4Fs9ijcwKje6Jm20vFwTAVb+G68dNTfFHu17lPFH74IRTUVNCHfh
izpaek7Xg5ruBlGcKV4/tvxI8ME+QeOPHoF5DErUxzTCJukUPkrSQ1XFJN8N9rc6fWQSdcVU2u0M
9TVsijNbJu30cenSckXZXB8XZE6V13k1GPREyml+iUbMjHajSwfU7nK2ZnDOHqc28mAt0r72gHYq
TLgKFvIa8IiB1NdIBmmnyZ20UYReuAHqMB64aovxgzGWk3w1lJ6N+ogeKLXm0AMqYNJ7sWYvJBdW
TfXWtYm3XaUi0dOVmKtwnfDzeCKr3hF+K7cJ4YzbirzgDY4u/jnsUTdqRbK2JEt9qjXj3K04tdCa
OFRhm9Jm0BYv7q9rBKBRIy/SvvBl8TbhC1lNg7xNFdGfebJOrUW/HOe4MOqrPs9KZyh828hkclfN
zs2jaP3563KqtDFJjmeuwLwND/HvJyPXxBLWelP4DJ1sF9zxis34c5lGCGvb6Yzp7OTB6FeyZ8GN
/KHsNRsWo4IoWEQ4Zs5OdN72erVBBoagUsRnLt+phQAaIx2MxbL3ofjNpolwCaQUPpzNg9papgtm
57nMmncRY96KzDNX8ijH/We1TVeeLf/SJlU/wIfntsq4vtRpCQR7rB6qsrdnQGIqvXiv1KTI16ta
uGPlaHexHMDdClE2h3ABruzQTjcg2aZHC18AGu0g1M8F7px6bLnPGm0k+rfgz3+/08MYtFIaUeYM
dfWuOeET2Xz3mcYw+fMn6uRxLJudItvfxTfz+3FaoA9RhSjHZyda0c0Rb8UkDV7ZNWc+pKfKVppT
uNfk5X+so/dQGxxk3AiwfIFwPGrRuQ3FoSmNPcDEG9zlDyQjnmlUnHqAfznkccGazHqGUEfOfWkY
t2FXvjt6hsLV3DflOSSDdur5ZUfKkIzycUGX/34dwW7oUE2snGVGnV5FVP0YiFJx+wygEO3b0JUq
KXZzVuR1XC+CY0lZ5FkNyh+nb59xQUfPQW23fqciW8bagtkgEs19OMP2tIssczEs25vRGuwn22DV
XJlkbIJfbEdvJvTSn0v1hzyAzLNK2wN895oAycGTWK0FJV9s98Mqn7R43eWTel+hvORjrxpnnqZT
V8FZnLq0OHhujwewGRSetkCk7M/VvJvFrKyErD8blXFBz/RZxARRfv74nrrFiz0Dx6BFs/X4slcQ
RaeaYsiPa0dCHNM11YYQW7gqYQAglVDN7OnzI544Rb7ri9vYwYjzYXfpmJOdC1XLfOK09XXUTCZE
Oiq0CUz7c9Ios48O6evnx/yp1zjqKqO9AWOr8oqytT16ukJpgqVmZ7lv5rPjAi8y7/VIAcqkESMT
lVn2VKk5USU6kq2fOmU7EtlT3s1iLdASbaVhQDJ75oc60cRElUDXZ1m1SchSf3/kw9Egs7PnjSZ2
Dz2bBj0MVZq2aYOmBShmaiueFORTxpIK2ETwCNsU+bWueJ//INqJNWzxhSPHgI/NoO3oB5GRRpi5
iHN8y4nGaGQRN8daNh8QWBbGBbfL2okESSI+C1BbGU1kkuSYowJw6G8HbZA30xTIL5FO4a2KWX6h
LC7gDfFIYZtINyh7AGZ20TuEAvh0cr8mnD5aIxjUvUYqhB+ZtbUmr9Dy7PBCLVPtHqbveMNrixNl
4kV4juzO2Wey9UVe2HifX4BT588EDA+6tUzojxtHtNtAEgqN88/S8T7Cn+vDn4ufY0WKNn9+KNSX
aA1wo/PZOCpAGDrVdb58lhyAF15F8BaVx1ile1L3wufPj/Xzvh0/9Uv3V2P3ymfwePtPwh2hp3Cl
/YoQGOAaDIxxfMwgY+Gy9V5hZcqFUsrBrRgh7qiqFB5UITmurmXVtirkZvfzB/ojfMNV/I3Y+fKH
+N/LH/tWVhN5CZH4iWf5/78iJZf/fPpbtu/l9Vv+3h7/pt/+2vb//vzX4Xu5cLF/+8W6ELGYDt17
M929t2j4/yHELL/zX/2X//H+8285g2/QmJnxTv0XSuADo/vpvWHYKX4FOPznn/lPgAOUBrKfoCMw
8mM7ZGisJf8AHLS/dBo88vL2mrANTI70D8HB+It/sBSgFi+2ri26pH8IDupfVEVEcugLFYEh7B8R
HJan9pcHjcaBsZAV+Ak5CHkfR0+1rfTdHJe24WPTxUQaRbDvSJdd/XJNbv/++35lQ32ogCjnOMef
mAgUXcdc+qDrYaSUYYAHmI0X33gHj9gYlK+F6MdbFCLaLpvrtPHKWVRfPj/2cr9+PUVUaigyCNWU
Cb9gv308gGASCJA/tR0/JJo93QDLGbx+VDiuIad3iaKWb4hwKxJLi1jz2nmK30fKceT+jal5ZD4v
6v4k3ooeoYxWS/W+S8sIgxryVBfKleHi26jWbRjOV11rBXc5im3v3zgJRDvIqois40E6aizJjV5p
uZgdv55HdY3WY97kEu3k2Bqmx1qTezdQUktbSznASEUeqy+D09mAJENoPSJ2xluzUMfbxXu0kvuZ
9G4nmjf467IdWpwUWt6gPORxJzYQ9MgzkvLiDwFhP+8DX6qlK4bo6EP/vCWxqJvwotP+qQavkUFX
E9c+bS0ilD+/Wh9KI+44lRE6HGpSgyLp98+z0cMrrsjt8XuUbj4xf9w80673jdDqg2zApv78eEcv
0c8zY95kI6dnKPNhx6IqbVHkElhscr+aAytKu5oxs55pcXz41uFWgK5GyBsSO/gUR5WQ07BcQFi1
/UYd4q3NVauwG/lpaz98fjo/cRq/LArL+aCDQFvHiwcH43hRSEJ6VlBAbV8Fb7+brVZdw0aJtxMA
Zm/KNdR9qAoIKUF+fTf1hn3JjjLFxqgEd1FXzBc5fVbMuYtN0ewpPColJtupV3AMhlkV7MusmLYx
z+ZjH1qoFLVZhiMb4gDDshlykLHS1TUjxdhvVbN9xj8bn6kc/m7a/3aWjAcRTNKsYttC9MFS7v7S
Qg3UAKbs3IxMEzRllYfwpq0waHdS3dBaTFt1BTHzx5g1kmekWbPi4U38LKcR2CuV2KTQEq4rYpXj
lSg0r8aj+6zAMLw2nEl/tZgUPRu1uW6UQb1XHObWq4a8e7cxg+xBlVNng3OELhCsSBiKheoVYTxt
0YYpCfHmLGdwR4Rh3IQdeXM9rfkLvi6Rj7lfXWuhGfsSNhGk4HG+jlTqglYr7YcmMLCvS0nuFUod
AV4Og28RHx43b9Nwxzatv6kyBZB5P1v6ZW7XBGkFS6Xaqzo+SwT1ZmeWmQsvs/TTpkyfRFvgzSqy
VZFP0g35W9P3CUT+ChSoWIep0LZGgI8C1ijEhTmtTE+yZpTBkSY/oEjKn60wSn9USkTSTSpjbHGd
JiJUibAv0rGLaHyx7CL1rBxYBxFh0MOmZLwE3W7eQJTEtG3HhbPS8ni46URRfy2SzHiT65ZsbIcY
pyB9l1LJvpKKTEJ/H4dryWr2eQ65OzOVep2qzm7speK6DKoAGDTJOauwwdSEqIKghgTGcgD/NGNy
x/xTWqKTcdLm2hcjMocV7AV5F6Z5fqkH1fQoZakAapnL8zWdbVjeUx+pa5nvi5vkg7ZVsdDvulnX
3hocIrcJ16nYYQ52XLyM2kOqk9Bd8UT0SAG7WtPeyropN2mkSkTsjcRZlGrRPBZTi68Baw63Bjh/
O6LgH6ZuE0XaQQ3ybs3a1u8EFsAVmUdwXJtI/Q66IvcaU6kOuAquYtz3JDnivevDrPO6IF3626Jz
G1neVyoRDFgU9VXijCEW2/CKTcRrBGbBj4SQ7wJlntZJYz5PIn1TwUB7Ax5VV0pM50lQjW60plEu
rbEb9oWROquyx9KQy2BduwXALnqsXBamMJaobnAV8mpdAnPHC8kOnW3ajoU7SXbwRaqiiR9mDDYR
zVM3Shd3XiPXPQ9XPxDSMIt0E4e2SQDTEMegcU1127StdGHMJd4nqcSlNhrTWzK08qFjSAwGfELr
Alg+qW5mqmOWqVapL6ZJ0XckwGe+ogGas0peFxMiKVgLpwY2gSNhgKRJoiiEfxGhk5ST4lvT6+EL
ENLuu4kT9UXrm2Gf23a/S3uQqX1YYSWTYd7VIg1cI5D7XUcyAKTTFBIsTb1QW8mJ1Sq7InasmRSA
Gq1nLof5aoQh+Kj3crFB/BPtoOFUa6DVuptMHdhrrYu3CoOBy3gsMQ3JOZDmkl8u2AnQ+eZY751K
Tj2s6dNWMhHM1C1jDGgj049eNEN5TVxk5jFQ6ZF/ExPRlGoKU5Bdchzy5VBmdhSq3FVruYcOwxk3
e8sU6npgxuKpkTxdzEJun2dn0G9QxMvXUyxjPksDdKkrmf0HpH3mg04GSwfkdfMtssZwQ/Sq9RSR
73ZZsGt+kGTqi6ysopuUSbgbIADmewFkzsToxk8HEwSZFj3A9Sib6V1GRsFLkmipl2J28WKJulAy
qmmbpfjmB71ONxikuqcSiOKujo32+wxE188SnbWn4STrivKLLMZgPzsEAtBUra61CEuu1TZ8uQbN
Ulz8KqmXlItHCN3segabcQNlfPCMTlPXNYLjNR3T8GbGON6CHZ/5M6qTtc8hOj4oIBo/CbGW8rbv
EUgFkglWWGgMA1yRJuSUOJFxo7AwuHNBTnQl1NmXE2THjgVxh1rFIGbAJHHOzpp9b/K8Klo0/aAG
7p/ivmFdL9V6n6Ary5ii6epWgaCxDQrJuCD3S7qbOEDkSQDSiWyyan5sIBivA/7ZcBUQLnonWxX/
D4HmXSOrtUc3RnlhEnTRplBKLFDP2xZwypINImsXxihvRc2iADhAYzhW65sqqscdeYxL8y6JwM4H
0bosugclkFR3EHS+jXQw1lYs3zZB4UBmj8J+21T9FG25/Fb6rQE8Fl02bV73PM2GWImx6KaVyKEG
NZraBJDuc6NiZZ3akIBUVY+ux0Ed8/nf2LD+C1vRf21P+z9pw0pdTbn7329Yn99b8R9PcRPGRYzi
4+9d8O77//lfi6KXP/nPttVil4kqzGEoy8QFJeJ/bVtt9S8TyQdqIAQRjBFUCtV/tq3yX+zulmg/
wGnM95ee+j9gV+sv9qzmUlT+5A6azp+AB5mPHO/qNFCtS+/TUhB7wXf9vXoLJ33I+HZFuza3uovS
LgyN7IpqMU3kupfpgrXTSeYcXJPkTjkRj3I84uaTlcFPo0ZK1rgIrU0jnOYeQYTEups5T7Etsm3k
SCHBQp1TXpSjUW86Wmypy2DT2LXBbDWbLiH2wzUkfTAh6BiZsdJTwEu9w/ppVKRi1oG+L+y0Q58/
hWDEczt8VIrWCVY9MZguqe4vzjA8KS3Y75UetNMj4cizyylNm7iXgJ3qSXdA4K/sRblkQY5FO6xF
IGUs6VJQ3xlTHV/yR5SKjZTVb6tSOsRBlbReNCbDouiEQjFASgTxJT/PTdNfJJo8PVDGaJupaaNb
kClmje5/OfOsSNu1mpuxFyO33phYDbEIo0m+h1ZmkEJCylTS8q8tuVYuHCV+LNPSIG1I9Fc2LAob
nI0r1XLphT10PIDcurhPq8S6DUpFOzBKBRRVmo2ubEp8GMSq29LsOR1ze9vq9bVa9coSfADHa+AS
aq2AmVvCeYWNi9th1J4Rela+EkeXlg4gX+mim9Cee+Gpk6xnHjZXlbAtuN1FFs46tUHT0wEvTDK+
zVmsglz4zCfFo97yvVpVgF7WUq821CWTlq+atjC4H0Z3CcrLF4n8JU5Uw+s4F9zg4ikga2nvDM0j
XB7ddSa5eMXjPO2VqLKYLNh4HUG9YRQyPFjD4V2rFxo5XFaZgcPM6+usiHIudZZHFhSX0qSmb81b
SHyBJ0UWIVc4uA9TXSZrI1zCM+bqnTZ7OFHOzOYa13V4C0Kj3Y8Oe4jE1FzU3iOELwKAMsUMvK6Q
goOiiZewLQsXxFe6i8wmCC8GIWf9YXTCsn5rwrB9lYe6+xEnvXIwcyYTS6fnPjV1ou0NYIdGC0TJ
FT0S3RUeiuaqU+XXYdS7a6liuqIO8jvxhmxtBhKGcqOod+g3u1UWa/INXXpl8ehM9hc7jLqHWepK
LPJBtjZr9lkuAYodEyK9M5JNYJZFRp7sMLxGIXWaB6UgpoEi1Qu1i0HCauYurw04a2SctL186Ms5
c1M5ki+r2rE0dyQf5NBX6u1gKF/m1vkiNzS/8YOsG0vOK98x44pmKAVds+1bnhg5VM1naldmYNW7
rHbkmCRWhgWZ9qtvZH1v30SZjtLYAbJD2Kjqh6w5d/wN4crS2ui6reMLdpHDbsRDzs7X1KPR7cJ2
UK9ap53DrU3UQ0iNUH3JScPlCyxgYzRyu8GbA5OgQ+Tf1Gl1hVkZDl1vjptOdraTrkW7NJ37+qBC
6c/9LlByKDvdlFykmpyk65ioAxolcmlctYZGaIZWRhjLA2WNQ35YQd2RPKUy7We9WaJTxXxRALdZ
xM/RNrWzpTJQpY0RTD2BKtOwKXT4y+GYpS+joU1entTDhR1bG72ASFUFi5DVbhEwpE1iHKDjp+vK
TPuVOURkYvUU6kmdU6Sk2syktKsYjLex20Mquxp6Y+AKwDJ6IPDH2BnCbq5GWUhPQ+hFHQlAVLpe
njF+RjhU2uuRCNXNgqWexhc1GE2vbFp1N85EKhn8rovMkMsr5efk19AlfO0I0lSZYs0gjyc1e5uV
qqkPmNm0BxpBRIeZFQFchgIyeqrmCQ5/UFquk6Xpl5ksP6oOa7hAgkp7q+lf2V7Swe+7CHwdQdub
xdkAZKa/zuZw+n/snUtz28YShf+KK3uy8H4skqpLitTLlmPZuXayYdEiQ4B4ES8C4K+/3wCkQ1CK
43i8wOKisoklNTHDmZ6e7tPn/ElqYM9PbRtZrw2UILa/K68pTT/BOp1eWbbnBhPPitWrhFD6dhE1
4TSBHBFt0vIPDhZrTic1xNSHtBIkm8noMCl2VcVNHAnkJy3mtJnZhg0TYbRw5/uN+n5DmetGH0XK
vU8cN81iZ3sd2oj0kqO4yXfokAFQdGaQ3TdTFQW7G7iFlFsFSNR04QbeLRQykDnajnJvFYTZnNjO
PN8p2usSzrf7Orb9Wa2FjwvrgLx8vrGvK4RmHXrJ/D/pWIKBsSHBNYl2+N5K3dMwrmvpbepCTEdG
OEivlFr/NVOT6SipISYz2aJvPOhIHtDGc6ZBuOOUPQTulan56h0pt8W8KtP7Gu7ZmXKo85WZZPV0
A0RntqVW+rrQuS8eSsO7zQ7uZ9hAIpR6s1XqbspZGVSfowhSDkVt1FlZctyomXfrZAjHlFWoI/Tm
PND09EhyQn/QIw2oD0ws71CHjubZKH/YNNvHUslH7ypv+2vNvN4talNjN4YPGzs6zGsroO2+9jdo
11lCKxC9kOzKoKwJs8G+LKYZ8elvRgANB/XGynhMYSqw7lB6aso3Ta5skhmMxGqGJGOt7yj06g2i
HkaVNMoMCpWDMvMWqCq/j3zFHX2qcq1urnzk5CFHMlEkV/ZBbB8mdYAGGUIrhQqzXqpu3gdBYm+v
DvsDoUwehMbDPqCRlhyPqk+07ZaGOUXNonWTqDV8u+UhfatBXE4tCvzrRx0axo9RotR3NoRX9yhB
5tcpeIYCDgsUO6ZqE+zvuGlVuP4QyrZ67xU3DbmMmRrhMR20uJbN1tleEc/B36G4pY5kih09OofS
v4uUKEfEjdjfdqt5Ay/HKtXgGMyLyvw1b5x0Xjko4OlZsaUyH+NeAyh6sknQoBvvKZvNf41msbuy
t1xms12QE3REunHjI/+xh23KLEkIlSqAK0vnfpKQ7L7PdmXkzQot20ExpjUl90dOLmVu5pxtEwdy
Q+gJ7ZKyGDwyd9Bbxpsr8J778lbxmvI+9IIRqbyUPiBloaDRoeiG+1Y1YeKHNeKQ+vPATNGdctxD
duXpJYSkm1T5PTe3ngobgrJ9B0tD+rh1SS9MKH3T9qtSCs2RrptnyKXTKubVe0ij6r0yUZrMRgcg
a4qPIe3KV4vcVV9HWydCF4gv/9NB9405lPjXerEoU9SMCi5FTiz6OQPkb3IohW42PhmbyQgaiBmd
rdGDgdA5HBsj1AVQatKcW4hAlI+LBerlmx2onOkGIXtuxY0R71kucPb4WVF8wnkfYNjMrfvEVT8j
oxqwsUGCTPhGF+kkROUNIoQs8GYV+mhoxYDHmxaFddhNDcuL3sYpbA1TK/DKWWHS3W/CEuRWUfG6
Qofp1vKcXUPt3THf5WGGeGduxuG1EVuofPKl3TllDs1qGBvNql443h8uMfdvWmPZ9wvDiy1kuvf2
a9jeYguxEnXjvomAuE61xv5URHr+seHySoLANObhiFu1VpsKjCLNIZvmUB7+ru+MfTXNnV1GDcHG
D4Sa+waiqWYN4yaXcMg6l/hT/86vULFBSMv6tN8HeTMNsshezEep75FRVA70znIjpdJR6I8lGrMz
00KbNGnsYAYdkXvt1qTZzHq/vz/YaI1wVa0ec5skGhrO9XRrBtokCXbeEvmZGlWGBBlX1afdfbJT
d9kMQGExjZIacadFkc5GlmfNNWAtK40KzOtd7h8enPSwe7+rVNuEroxEPjpk+Qc3VsJPG1UJN1zs
t+4dak2LO98OlTsFdUJ6hs30Xkk31jv9UFTTikTMrXZQ+ICDOZoA+NrNmthWif0Va2aaC5KIduEF
uOYonlfWzrzehqP4tlaIxXfQenxIaKSE1y4DJ5Fu3/rgFNCkQz9tC1TqHieBiGHksVnsvUbAgufT
g8yfeqN0N0NhzJo1hhpB0LVvUsREc/Z6ZmzvUbFfzMJIgQTALcInL0BPjuK8BxUxXU3kp5JqZUU1
ijw7NKDe7DWt1udVZvxfweUbC9YgbilkfOX+3yTgBjb9m3/7N8ebPw0kSATQRG1xtadAIu7wx4I1
HQJCPQCCRZLhXVH6dPEX9WokW4D0A9IR2P4vF39DQdEFeAZM3C1dA1iHU73+WDmm1A+ggEr/C5Xk
i1IbVVxT1MBAyNIWyb1fpAXOizZlhYroIq0eymi1yWF6Dj+fzcYLHyCqPmdVoWcfcJFXyGpYBnY1
H+BsrQkNRpPSXSJj5IM9ilZf/6gWct37LEqhAAI0imzwgpuXmLGG7DQQISict2YIyfEOTBuk5oia
wBgYpOYf+bbeOE9esnAKhWqFlo8O0yQ0Gz++o0c13USrJE0ce8OF0vAU175eZBvluoFVB9Sb4vjR
6zJDe8a4VyxAaWHubhfZBwcm13sLIuTFhyYt5lsEJu9AIYNP5gbqT5rtIqUtAl+1mTh6RgpP21sj
zsAKQZYCBjKEBIP3dPVv0Ke2OHvs5IqX4Fz3rYbCZ1xqd5m6839r6pBTGBFwW2Shw2oedXLcdgGB
ognN6YMD2X71B3l8CyXQDZIvCKtkU2gWDP2tMbJ3h/tt4Xqj95Uy8o14BjHcwh3tRK4VDs9rO8zQ
9W6/kX8Fcxly1vA4kBdxLl92kfhpK9L1IXkGhvmmXzptx5cN9fzQU1LGhYDhbPwkPvcpbdNyzwu1
r9SCdr5mIVyC7SlXa/KR7pgeaIFtZAuGCeXP7t9HLhr2KhwzYF9wLMK3nH/JL7/0c5zQ383Qvxj8
coUnvfLzIvOfit7gUXLAa37L8C9snA3fGItWM+A/5EzFQ3fO+SzQ4jBWcalA0kAU8VFna+P7xvYt
c9T76i7e/a9UsqCG4HWlxm9oY44eMEl0wLcPozwfP7gq4Jd0AjqD+/o56mRHrwPyApQOwtTtRn/x
7TvWmJZZ0QZJ72X7DG0N6LpqcDhLrQEd7BxlBMFr9eIawBPAuQLaGkBc+3SVjwHtBKCp3e7sApwv
zum5H7zYTGeOAHdH34Cl0WnePRcbwWSSiLtE42b7dLM+oEnQTUcQJkktBcMe02ossE92N0p2/bk7
UDVlDEMM6VrOBfEMzimqrvx+MMYaaTcN+cSXJ4H4HK8BIwF4x4FOgim7EnRjzEIH3QcUsn3Y9Ocr
wdVA1YKTBB3bzoEyuP1AjqxzVN/vFAx1bNr0cpJy6wbJrJ5Pgs35AUgQ7pDBjR4yIgHBlfIGuj3m
AijQ+HToiufieLSdscWpAEhf634+uFlgBx8DF4lFgKAqt20IA1+eBVcngoYChRt9NwsE0kz7gE4G
ky0svxRgDQGoADV2+1zsBIoiY4tIkkAaoLt4hjYJXduK3H5wyLGAH0LQ8eVJUMwxjQL0lnaB6YCW
gNAPlF0CjB7+c9h38Ss9L2hzUxS9Y/oxNOr8zoBGT2ArfVPUnLEp2jjoi+4PH6AOJMg6LOnHK9Tg
vnyiNgEul1v7wJEMjjqap7v9fREZOnTZGKK5hdRe+wxvFohapQMCZUxGlCuXqXSzcBEVOe6YRiIA
jvRDdM/Q3CCv50gnTdwx54CLqtVxkJc7whoTE1Gdc49h0/AcgrjCyO4IoiMNOmSuhRcOwWT4NuJK
Bv0O4hne8Oks7vbn94dFOgUHGuMAtmLp/DhwVW4ONI3QvDzQ4WswZnXpLInhcxqKr9+8WPu2NUZA
mfuje7w8Ds4PCkJUWQ9gWGOKKaJCdPT2F+GgawgYKvjmY1vngGIBjVC1i9C//8s3uByTMnUJhrol
/twDkE/FQQo3KZ7BXQmgO1NkF4HIngJmtr+cdRdbgcOQDAmbDdaE9hniLEhvBd0Zg5EmC3LMiIlp
7blDwkMaf0VMMNi1AM+u5GFI4pA8OU3OBICn8O98FlSFxWAQPcNgNLSQiJMKmLxceCwyRVx+dRqf
u/FfrgJ3zGEpYuehpsvAXWqyMQEgBGh7Of9EYCCei9DAtsc01SLkBNd4+3Tx+JBOB86sLov1/acD
JVU64YFNcOdun4vDEdpHHCM6KNwmTz8fVsII+MOx3Pv9s2DoY9pJaF455U4v14LIrVJv4RLRzVJ3
HA1qLQDLkfULXBgpHgtCii+jPPeLtjEGLIyM/TFQGN5dQaPphwUslTygykxArBmikto+l2vBHBMn
AEE4VVyGFynAHSk7CzrZQWiN4Ru/OBxssgZcoxwawbrpGd7wDVyC7CJQqC3i9iClf3ERkEfjWCBM
0k57of3AITkEmEFkj0ixCEDVUE/oJkFUUM8dgktWoYPwHSuwXWQyqFlgn8quBR2HAIsdVFJdIHBx
dejqzAASjnX9IQ1fIEZkh08BGdIh93QlEIXK80UA6gb+WBJoFJnbp1t1A5oFHXndzkt9f4Qg4iSg
RwTEx1FepJQFDpbDEQkea3AOEdiNEIeTOhV1NgHNcuDPXo6WHRFNk09nHrpVMLxZgDlBOlo2wVhx
L1JY7+1zcTiCwaIvmuLjYONE3Wp5cqXWAhklC2FEivannHrfI5BLIdXMjQFZhPb5Fx7hG9zGF8Dq
1PPDVYtn9df5GffbP/7CCdD53MARzCia3wVctfeLgheuM93BGsX//9LDaLV19LMfnurq7ecc//w4
wOcf3fus06hO/3jjr7MlrBlN+4Pm+JqCMu/nn/4TLj8vo+U52pQ9ypz/9SY//9R7zzNf8A+G8+DC
rqCYkrab+Yck7htukVDyhoNlnC/z0yuKr5EOLAIAWcvTZej/mUBM33vrDqsgbTsJk2y5Sk5vKd66
AwDIW47j9VPhP5VFz3gLNpI1frUOl9UyW59b7rCN0paP+OlXyZ+vaF4oo8/9ae/wAbKfAtNM5q96
3+ex9C5rGW4QuDT6lruqtqzlG2bc989nHJ0AAYaXNXy7Wnq9BagaJAh/gF04XePE7+/IrrYt/crx
yl9eeJGuXixtOan6X14HzJI1e//cN1mqEEOTNoyB8iloTpZat9cVjWVNv05gyXo2zV1FVtb2m6Uf
97wHVbgfcby8WWZNuIxX59NxrKLKv3KeL5+8Ml8XRW9NH9sbpO37T2gULfttM10NUN40Z0GeFL2V
fSyvytvOc5//0O7oTXpXt/sR1mHYvzQtElPSpuHpvfAhCKiJApOs5Yf152x5ET0dazfypvfL/rlF
vksUAuQNV69ultEu9/z+sX5Msf8I+3frLF/3PBU5W5G5/hHG36xr/6l3jGFcgOl+hPHfkyw4WWrv
B12uWdp0khXeq+kySzgp+5uzS+P+mA+4WgaXex92L3JDsubfogF2stJOS5d9lTYbhEQk/VsNQmsi
pSltOltvLjsT2yyhrOFf13GMmN1+eXFNOFYrZc0/eslq/eo2f3a2dUk+WfPvk/JvFuIxf/RjPuD5
QhTmySnKmv/A7K/zfN0LKdBCE0kfedt1/1Z5bGWTtftbsfRObyc2zzFTKWv2Kwz0f89w/yUl9LWU
wIssgV33huxLf1xy7sQbyOt6M9I1ikkb/yeKQ8l5+ejnTwkMnv1373Jt0u/+9/QMX33rlzJNX1o9
nuefTr2+L/1ZP7kmfuMpXC+zX/4HAAD//w==</cx:binary>
              </cx:geoCache>
            </cx:geography>
          </cx:layoutPr>
        </cx:series>
      </cx:plotAreaRegion>
    </cx:plotArea>
    <cx:legend pos="r" align="min" overlay="0">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microsoft.com/office/2014/relationships/chartEx" Target="../charts/chartEx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0.xml"/><Relationship Id="rId5" Type="http://schemas.openxmlformats.org/officeDocument/2006/relationships/chart" Target="../charts/chart5.xml"/><Relationship Id="rId10" Type="http://schemas.microsoft.com/office/2014/relationships/chartEx" Target="../charts/chartEx1.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172891</xdr:colOff>
      <xdr:row>0</xdr:row>
      <xdr:rowOff>153681</xdr:rowOff>
    </xdr:from>
    <xdr:to>
      <xdr:col>25</xdr:col>
      <xdr:colOff>389466</xdr:colOff>
      <xdr:row>2</xdr:row>
      <xdr:rowOff>76036</xdr:rowOff>
    </xdr:to>
    <xdr:sp macro="" textlink="">
      <xdr:nvSpPr>
        <xdr:cNvPr id="2" name="Rectangle: Rounded Corners 1">
          <a:extLst>
            <a:ext uri="{FF2B5EF4-FFF2-40B4-BE49-F238E27FC236}">
              <a16:creationId xmlns:a16="http://schemas.microsoft.com/office/drawing/2014/main" id="{21479ABA-9FD9-1EEE-41F5-291F5E27F9A9}"/>
            </a:ext>
          </a:extLst>
        </xdr:cNvPr>
        <xdr:cNvSpPr/>
      </xdr:nvSpPr>
      <xdr:spPr>
        <a:xfrm>
          <a:off x="172891" y="153681"/>
          <a:ext cx="15456575" cy="294888"/>
        </a:xfrm>
        <a:prstGeom prst="roundRect">
          <a:avLst>
            <a:gd name="adj" fmla="val 6289"/>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159316</xdr:colOff>
      <xdr:row>2</xdr:row>
      <xdr:rowOff>152400</xdr:rowOff>
    </xdr:from>
    <xdr:to>
      <xdr:col>4</xdr:col>
      <xdr:colOff>174826</xdr:colOff>
      <xdr:row>4</xdr:row>
      <xdr:rowOff>24141</xdr:rowOff>
    </xdr:to>
    <xdr:sp macro="" textlink="">
      <xdr:nvSpPr>
        <xdr:cNvPr id="4" name="Rectangle: Rounded Corners 3">
          <a:extLst>
            <a:ext uri="{FF2B5EF4-FFF2-40B4-BE49-F238E27FC236}">
              <a16:creationId xmlns:a16="http://schemas.microsoft.com/office/drawing/2014/main" id="{255EFEFC-1C40-4177-B36B-F76C9BFF4445}"/>
            </a:ext>
          </a:extLst>
        </xdr:cNvPr>
        <xdr:cNvSpPr/>
      </xdr:nvSpPr>
      <xdr:spPr>
        <a:xfrm>
          <a:off x="159316" y="512916"/>
          <a:ext cx="2440800" cy="232257"/>
        </a:xfrm>
        <a:prstGeom prst="roundRect">
          <a:avLst>
            <a:gd name="adj" fmla="val 6289"/>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192100</xdr:colOff>
      <xdr:row>2</xdr:row>
      <xdr:rowOff>169334</xdr:rowOff>
    </xdr:from>
    <xdr:to>
      <xdr:col>4</xdr:col>
      <xdr:colOff>134375</xdr:colOff>
      <xdr:row>4</xdr:row>
      <xdr:rowOff>11318</xdr:rowOff>
    </xdr:to>
    <xdr:sp macro="" textlink="">
      <xdr:nvSpPr>
        <xdr:cNvPr id="9" name="TextBox 8">
          <a:extLst>
            <a:ext uri="{FF2B5EF4-FFF2-40B4-BE49-F238E27FC236}">
              <a16:creationId xmlns:a16="http://schemas.microsoft.com/office/drawing/2014/main" id="{642DDE35-C3DD-B7F9-AB1F-09C25285AFDB}"/>
            </a:ext>
          </a:extLst>
        </xdr:cNvPr>
        <xdr:cNvSpPr txBox="1"/>
      </xdr:nvSpPr>
      <xdr:spPr>
        <a:xfrm>
          <a:off x="192100" y="541867"/>
          <a:ext cx="2380675" cy="214518"/>
        </a:xfrm>
        <a:prstGeom prst="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10800000" scaled="1"/>
          <a:tileRect/>
        </a:gra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a:solidFill>
                <a:schemeClr val="accent1">
                  <a:lumMod val="50000"/>
                </a:schemeClr>
              </a:solidFill>
            </a:rPr>
            <a:t>Profit</a:t>
          </a:r>
        </a:p>
      </xdr:txBody>
    </xdr:sp>
    <xdr:clientData/>
  </xdr:twoCellAnchor>
  <xdr:twoCellAnchor>
    <xdr:from>
      <xdr:col>0</xdr:col>
      <xdr:colOff>165206</xdr:colOff>
      <xdr:row>4</xdr:row>
      <xdr:rowOff>107576</xdr:rowOff>
    </xdr:from>
    <xdr:to>
      <xdr:col>4</xdr:col>
      <xdr:colOff>180716</xdr:colOff>
      <xdr:row>9</xdr:row>
      <xdr:rowOff>32017</xdr:rowOff>
    </xdr:to>
    <xdr:sp macro="" textlink="">
      <xdr:nvSpPr>
        <xdr:cNvPr id="27" name="Rectangle: Rounded Corners 26">
          <a:extLst>
            <a:ext uri="{FF2B5EF4-FFF2-40B4-BE49-F238E27FC236}">
              <a16:creationId xmlns:a16="http://schemas.microsoft.com/office/drawing/2014/main" id="{D16EAE32-C8B0-4420-8510-4B00172A4DAF}"/>
            </a:ext>
          </a:extLst>
        </xdr:cNvPr>
        <xdr:cNvSpPr/>
      </xdr:nvSpPr>
      <xdr:spPr>
        <a:xfrm>
          <a:off x="165206" y="828608"/>
          <a:ext cx="2440800" cy="825732"/>
        </a:xfrm>
        <a:prstGeom prst="roundRect">
          <a:avLst>
            <a:gd name="adj" fmla="val 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197223</xdr:colOff>
      <xdr:row>4</xdr:row>
      <xdr:rowOff>138120</xdr:rowOff>
    </xdr:from>
    <xdr:to>
      <xdr:col>4</xdr:col>
      <xdr:colOff>131096</xdr:colOff>
      <xdr:row>5</xdr:row>
      <xdr:rowOff>127062</xdr:rowOff>
    </xdr:to>
    <xdr:sp macro="" textlink="KPI!E9">
      <xdr:nvSpPr>
        <xdr:cNvPr id="30" name="TextBox 29">
          <a:extLst>
            <a:ext uri="{FF2B5EF4-FFF2-40B4-BE49-F238E27FC236}">
              <a16:creationId xmlns:a16="http://schemas.microsoft.com/office/drawing/2014/main" id="{1C442D2C-DE2E-46A3-938F-60EF288848EC}"/>
            </a:ext>
          </a:extLst>
        </xdr:cNvPr>
        <xdr:cNvSpPr txBox="1"/>
      </xdr:nvSpPr>
      <xdr:spPr>
        <a:xfrm>
          <a:off x="197223" y="859152"/>
          <a:ext cx="2359163" cy="169200"/>
        </a:xfrm>
        <a:prstGeom prst="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108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933320E-6C78-4FEC-8814-4505FE67F65A}" type="TxLink">
            <a:rPr lang="en-US" sz="1600" b="0" i="0" u="none" strike="noStrike">
              <a:solidFill>
                <a:schemeClr val="accent1">
                  <a:lumMod val="50000"/>
                </a:schemeClr>
              </a:solidFill>
              <a:latin typeface="Calibri"/>
              <a:ea typeface="Calibri"/>
              <a:cs typeface="Calibri"/>
            </a:rPr>
            <a:pPr algn="ctr"/>
            <a:t>45991.1396</a:t>
          </a:fld>
          <a:endParaRPr lang="en-IN" sz="1600">
            <a:solidFill>
              <a:schemeClr val="accent1">
                <a:lumMod val="50000"/>
              </a:schemeClr>
            </a:solidFill>
          </a:endParaRPr>
        </a:p>
      </xdr:txBody>
    </xdr:sp>
    <xdr:clientData/>
  </xdr:twoCellAnchor>
  <xdr:twoCellAnchor>
    <xdr:from>
      <xdr:col>0</xdr:col>
      <xdr:colOff>195944</xdr:colOff>
      <xdr:row>8</xdr:row>
      <xdr:rowOff>2370</xdr:rowOff>
    </xdr:from>
    <xdr:to>
      <xdr:col>1</xdr:col>
      <xdr:colOff>512269</xdr:colOff>
      <xdr:row>8</xdr:row>
      <xdr:rowOff>172891</xdr:rowOff>
    </xdr:to>
    <xdr:sp macro="" textlink="">
      <xdr:nvSpPr>
        <xdr:cNvPr id="31" name="TextBox 30">
          <a:extLst>
            <a:ext uri="{FF2B5EF4-FFF2-40B4-BE49-F238E27FC236}">
              <a16:creationId xmlns:a16="http://schemas.microsoft.com/office/drawing/2014/main" id="{F1C7825E-D644-4269-9B9C-F9B54069250B}"/>
            </a:ext>
          </a:extLst>
        </xdr:cNvPr>
        <xdr:cNvSpPr txBox="1"/>
      </xdr:nvSpPr>
      <xdr:spPr>
        <a:xfrm>
          <a:off x="195944" y="1495268"/>
          <a:ext cx="922815" cy="170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2</xdr:col>
      <xdr:colOff>137033</xdr:colOff>
      <xdr:row>8</xdr:row>
      <xdr:rowOff>125</xdr:rowOff>
    </xdr:from>
    <xdr:to>
      <xdr:col>4</xdr:col>
      <xdr:colOff>155678</xdr:colOff>
      <xdr:row>8</xdr:row>
      <xdr:rowOff>163870</xdr:rowOff>
    </xdr:to>
    <xdr:sp macro="" textlink="KPI!A28">
      <xdr:nvSpPr>
        <xdr:cNvPr id="32" name="TextBox 31">
          <a:extLst>
            <a:ext uri="{FF2B5EF4-FFF2-40B4-BE49-F238E27FC236}">
              <a16:creationId xmlns:a16="http://schemas.microsoft.com/office/drawing/2014/main" id="{A63DF006-BBF4-4299-B508-A3C2628CF230}"/>
            </a:ext>
          </a:extLst>
        </xdr:cNvPr>
        <xdr:cNvSpPr txBox="1"/>
      </xdr:nvSpPr>
      <xdr:spPr>
        <a:xfrm>
          <a:off x="1349678" y="1442190"/>
          <a:ext cx="1231290" cy="1637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E29B8633-BE63-4956-8215-013B8EE678F0}" type="TxLink">
            <a:rPr lang="en-US" sz="1100" b="0" i="0" u="none" strike="noStrike">
              <a:solidFill>
                <a:srgbClr val="92D050"/>
              </a:solidFill>
              <a:latin typeface="Calibri"/>
              <a:ea typeface="Calibri"/>
              <a:cs typeface="Calibri"/>
            </a:rPr>
            <a:t> ▲565.69%</a:t>
          </a:fld>
          <a:endParaRPr lang="en-IN" sz="1100">
            <a:solidFill>
              <a:srgbClr val="92D050"/>
            </a:solidFill>
          </a:endParaRPr>
        </a:p>
      </xdr:txBody>
    </xdr:sp>
    <xdr:clientData/>
  </xdr:twoCellAnchor>
  <xdr:twoCellAnchor>
    <xdr:from>
      <xdr:col>0</xdr:col>
      <xdr:colOff>163925</xdr:colOff>
      <xdr:row>9</xdr:row>
      <xdr:rowOff>106295</xdr:rowOff>
    </xdr:from>
    <xdr:to>
      <xdr:col>12</xdr:col>
      <xdr:colOff>101600</xdr:colOff>
      <xdr:row>19</xdr:row>
      <xdr:rowOff>155510</xdr:rowOff>
    </xdr:to>
    <xdr:sp macro="" textlink="">
      <xdr:nvSpPr>
        <xdr:cNvPr id="56" name="Rectangle: Rounded Corners 55">
          <a:extLst>
            <a:ext uri="{FF2B5EF4-FFF2-40B4-BE49-F238E27FC236}">
              <a16:creationId xmlns:a16="http://schemas.microsoft.com/office/drawing/2014/main" id="{D39680EB-3014-4342-A6A7-D516E7F9A3AC}"/>
            </a:ext>
          </a:extLst>
        </xdr:cNvPr>
        <xdr:cNvSpPr/>
      </xdr:nvSpPr>
      <xdr:spPr>
        <a:xfrm>
          <a:off x="163925" y="1782695"/>
          <a:ext cx="7252875" cy="1911882"/>
        </a:xfrm>
        <a:prstGeom prst="roundRect">
          <a:avLst>
            <a:gd name="adj" fmla="val 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237066</xdr:colOff>
      <xdr:row>9</xdr:row>
      <xdr:rowOff>127564</xdr:rowOff>
    </xdr:from>
    <xdr:to>
      <xdr:col>20</xdr:col>
      <xdr:colOff>380999</xdr:colOff>
      <xdr:row>19</xdr:row>
      <xdr:rowOff>160866</xdr:rowOff>
    </xdr:to>
    <xdr:sp macro="" textlink="">
      <xdr:nvSpPr>
        <xdr:cNvPr id="65" name="Rectangle: Rounded Corners 64">
          <a:extLst>
            <a:ext uri="{FF2B5EF4-FFF2-40B4-BE49-F238E27FC236}">
              <a16:creationId xmlns:a16="http://schemas.microsoft.com/office/drawing/2014/main" id="{E4A3BC7F-C85C-44BF-A0DE-56E8A6396FDA}"/>
            </a:ext>
          </a:extLst>
        </xdr:cNvPr>
        <xdr:cNvSpPr/>
      </xdr:nvSpPr>
      <xdr:spPr>
        <a:xfrm>
          <a:off x="7552266" y="1803964"/>
          <a:ext cx="5020733" cy="1895969"/>
        </a:xfrm>
        <a:prstGeom prst="roundRect">
          <a:avLst>
            <a:gd name="adj" fmla="val 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496026</xdr:colOff>
      <xdr:row>9</xdr:row>
      <xdr:rowOff>128811</xdr:rowOff>
    </xdr:from>
    <xdr:to>
      <xdr:col>25</xdr:col>
      <xdr:colOff>406400</xdr:colOff>
      <xdr:row>19</xdr:row>
      <xdr:rowOff>160985</xdr:rowOff>
    </xdr:to>
    <xdr:sp macro="" textlink="">
      <xdr:nvSpPr>
        <xdr:cNvPr id="67" name="Rectangle: Rounded Corners 66">
          <a:extLst>
            <a:ext uri="{FF2B5EF4-FFF2-40B4-BE49-F238E27FC236}">
              <a16:creationId xmlns:a16="http://schemas.microsoft.com/office/drawing/2014/main" id="{7015892E-076C-4057-9B36-117B892F668D}"/>
            </a:ext>
          </a:extLst>
        </xdr:cNvPr>
        <xdr:cNvSpPr/>
      </xdr:nvSpPr>
      <xdr:spPr>
        <a:xfrm>
          <a:off x="12730956" y="1770867"/>
          <a:ext cx="2969106" cy="1856681"/>
        </a:xfrm>
        <a:prstGeom prst="roundRect">
          <a:avLst>
            <a:gd name="adj" fmla="val 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482864</xdr:colOff>
      <xdr:row>9</xdr:row>
      <xdr:rowOff>33866</xdr:rowOff>
    </xdr:from>
    <xdr:to>
      <xdr:col>25</xdr:col>
      <xdr:colOff>406400</xdr:colOff>
      <xdr:row>19</xdr:row>
      <xdr:rowOff>144888</xdr:rowOff>
    </xdr:to>
    <xdr:graphicFrame macro="">
      <xdr:nvGraphicFramePr>
        <xdr:cNvPr id="68" name="Chart 67">
          <a:extLst>
            <a:ext uri="{FF2B5EF4-FFF2-40B4-BE49-F238E27FC236}">
              <a16:creationId xmlns:a16="http://schemas.microsoft.com/office/drawing/2014/main" id="{A068826A-5A9F-4C61-9E93-9C561EE9BB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156228</xdr:colOff>
      <xdr:row>20</xdr:row>
      <xdr:rowOff>12701</xdr:rowOff>
    </xdr:from>
    <xdr:to>
      <xdr:col>8</xdr:col>
      <xdr:colOff>118533</xdr:colOff>
      <xdr:row>30</xdr:row>
      <xdr:rowOff>61916</xdr:rowOff>
    </xdr:to>
    <xdr:sp macro="" textlink="">
      <xdr:nvSpPr>
        <xdr:cNvPr id="69" name="Rectangle: Rounded Corners 68">
          <a:extLst>
            <a:ext uri="{FF2B5EF4-FFF2-40B4-BE49-F238E27FC236}">
              <a16:creationId xmlns:a16="http://schemas.microsoft.com/office/drawing/2014/main" id="{E42F4B14-7D50-47EC-A98C-7CA625DDE4FB}"/>
            </a:ext>
          </a:extLst>
        </xdr:cNvPr>
        <xdr:cNvSpPr/>
      </xdr:nvSpPr>
      <xdr:spPr>
        <a:xfrm>
          <a:off x="156228" y="3738034"/>
          <a:ext cx="4839105" cy="1911882"/>
        </a:xfrm>
        <a:prstGeom prst="roundRect">
          <a:avLst>
            <a:gd name="adj" fmla="val 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303522</xdr:colOff>
      <xdr:row>2</xdr:row>
      <xdr:rowOff>149123</xdr:rowOff>
    </xdr:from>
    <xdr:to>
      <xdr:col>8</xdr:col>
      <xdr:colOff>319031</xdr:colOff>
      <xdr:row>4</xdr:row>
      <xdr:rowOff>20864</xdr:rowOff>
    </xdr:to>
    <xdr:sp macro="" textlink="">
      <xdr:nvSpPr>
        <xdr:cNvPr id="76" name="Rectangle: Rounded Corners 75">
          <a:extLst>
            <a:ext uri="{FF2B5EF4-FFF2-40B4-BE49-F238E27FC236}">
              <a16:creationId xmlns:a16="http://schemas.microsoft.com/office/drawing/2014/main" id="{5D95208B-4137-4AC1-AE7C-97595837DA97}"/>
            </a:ext>
          </a:extLst>
        </xdr:cNvPr>
        <xdr:cNvSpPr/>
      </xdr:nvSpPr>
      <xdr:spPr>
        <a:xfrm>
          <a:off x="2728812" y="509639"/>
          <a:ext cx="2440800" cy="232257"/>
        </a:xfrm>
        <a:prstGeom prst="roundRect">
          <a:avLst>
            <a:gd name="adj" fmla="val 6289"/>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336306</xdr:colOff>
      <xdr:row>2</xdr:row>
      <xdr:rowOff>160868</xdr:rowOff>
    </xdr:from>
    <xdr:to>
      <xdr:col>8</xdr:col>
      <xdr:colOff>278580</xdr:colOff>
      <xdr:row>4</xdr:row>
      <xdr:rowOff>11790</xdr:rowOff>
    </xdr:to>
    <xdr:sp macro="" textlink="">
      <xdr:nvSpPr>
        <xdr:cNvPr id="77" name="TextBox 76">
          <a:extLst>
            <a:ext uri="{FF2B5EF4-FFF2-40B4-BE49-F238E27FC236}">
              <a16:creationId xmlns:a16="http://schemas.microsoft.com/office/drawing/2014/main" id="{090B40E3-CE47-461C-931C-CFEACAB5F71B}"/>
            </a:ext>
          </a:extLst>
        </xdr:cNvPr>
        <xdr:cNvSpPr txBox="1"/>
      </xdr:nvSpPr>
      <xdr:spPr>
        <a:xfrm>
          <a:off x="2774706" y="533401"/>
          <a:ext cx="2380674" cy="223456"/>
        </a:xfrm>
        <a:prstGeom prst="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10800000" scaled="1"/>
          <a:tileRect/>
        </a:gra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a:solidFill>
                <a:schemeClr val="accent1">
                  <a:lumMod val="50000"/>
                </a:schemeClr>
              </a:solidFill>
            </a:rPr>
            <a:t>Logistics_cost</a:t>
          </a:r>
        </a:p>
      </xdr:txBody>
    </xdr:sp>
    <xdr:clientData/>
  </xdr:twoCellAnchor>
  <xdr:twoCellAnchor>
    <xdr:from>
      <xdr:col>4</xdr:col>
      <xdr:colOff>309412</xdr:colOff>
      <xdr:row>4</xdr:row>
      <xdr:rowOff>104299</xdr:rowOff>
    </xdr:from>
    <xdr:to>
      <xdr:col>8</xdr:col>
      <xdr:colOff>324921</xdr:colOff>
      <xdr:row>9</xdr:row>
      <xdr:rowOff>28740</xdr:rowOff>
    </xdr:to>
    <xdr:sp macro="" textlink="">
      <xdr:nvSpPr>
        <xdr:cNvPr id="78" name="Rectangle: Rounded Corners 77">
          <a:extLst>
            <a:ext uri="{FF2B5EF4-FFF2-40B4-BE49-F238E27FC236}">
              <a16:creationId xmlns:a16="http://schemas.microsoft.com/office/drawing/2014/main" id="{BAB57B94-93F5-44C2-BE43-749CA4D08987}"/>
            </a:ext>
          </a:extLst>
        </xdr:cNvPr>
        <xdr:cNvSpPr/>
      </xdr:nvSpPr>
      <xdr:spPr>
        <a:xfrm>
          <a:off x="2747812" y="849366"/>
          <a:ext cx="2453909" cy="855774"/>
        </a:xfrm>
        <a:prstGeom prst="roundRect">
          <a:avLst>
            <a:gd name="adj" fmla="val 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341429</xdr:colOff>
      <xdr:row>4</xdr:row>
      <xdr:rowOff>134843</xdr:rowOff>
    </xdr:from>
    <xdr:to>
      <xdr:col>8</xdr:col>
      <xdr:colOff>275301</xdr:colOff>
      <xdr:row>5</xdr:row>
      <xdr:rowOff>123785</xdr:rowOff>
    </xdr:to>
    <xdr:sp macro="" textlink="">
      <xdr:nvSpPr>
        <xdr:cNvPr id="79" name="TextBox 78">
          <a:extLst>
            <a:ext uri="{FF2B5EF4-FFF2-40B4-BE49-F238E27FC236}">
              <a16:creationId xmlns:a16="http://schemas.microsoft.com/office/drawing/2014/main" id="{A3A09CF0-B48E-4945-93FF-E202BCB18FEB}"/>
            </a:ext>
          </a:extLst>
        </xdr:cNvPr>
        <xdr:cNvSpPr txBox="1"/>
      </xdr:nvSpPr>
      <xdr:spPr>
        <a:xfrm>
          <a:off x="2766719" y="855875"/>
          <a:ext cx="2359163" cy="169200"/>
        </a:xfrm>
        <a:prstGeom prst="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108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accent1">
                  <a:lumMod val="50000"/>
                </a:schemeClr>
              </a:solidFill>
            </a:rPr>
            <a:t>421.0875864</a:t>
          </a:r>
        </a:p>
      </xdr:txBody>
    </xdr:sp>
    <xdr:clientData/>
  </xdr:twoCellAnchor>
  <xdr:twoCellAnchor>
    <xdr:from>
      <xdr:col>6</xdr:col>
      <xdr:colOff>281239</xdr:colOff>
      <xdr:row>7</xdr:row>
      <xdr:rowOff>177107</xdr:rowOff>
    </xdr:from>
    <xdr:to>
      <xdr:col>8</xdr:col>
      <xdr:colOff>299883</xdr:colOff>
      <xdr:row>8</xdr:row>
      <xdr:rowOff>160593</xdr:rowOff>
    </xdr:to>
    <xdr:sp macro="" textlink="KPI!B28">
      <xdr:nvSpPr>
        <xdr:cNvPr id="81" name="TextBox 80">
          <a:extLst>
            <a:ext uri="{FF2B5EF4-FFF2-40B4-BE49-F238E27FC236}">
              <a16:creationId xmlns:a16="http://schemas.microsoft.com/office/drawing/2014/main" id="{C61FB9A7-76A6-47E2-A81D-12E6638E9C81}"/>
            </a:ext>
          </a:extLst>
        </xdr:cNvPr>
        <xdr:cNvSpPr txBox="1"/>
      </xdr:nvSpPr>
      <xdr:spPr>
        <a:xfrm>
          <a:off x="3919174" y="1438913"/>
          <a:ext cx="1231290" cy="1637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B44C8F7C-5B7C-424C-BE8C-0814F8520B2D}" type="TxLink">
            <a:rPr lang="en-US" sz="1100" b="0" i="0" u="none" strike="noStrike">
              <a:solidFill>
                <a:srgbClr val="92D050"/>
              </a:solidFill>
              <a:latin typeface="Calibri"/>
              <a:ea typeface="Calibri"/>
              <a:cs typeface="Calibri"/>
            </a:rPr>
            <a:t> ▲290.08%</a:t>
          </a:fld>
          <a:endParaRPr lang="en-IN" sz="1100">
            <a:solidFill>
              <a:srgbClr val="92D050"/>
            </a:solidFill>
          </a:endParaRPr>
        </a:p>
      </xdr:txBody>
    </xdr:sp>
    <xdr:clientData/>
  </xdr:twoCellAnchor>
  <xdr:twoCellAnchor>
    <xdr:from>
      <xdr:col>4</xdr:col>
      <xdr:colOff>349114</xdr:colOff>
      <xdr:row>6</xdr:row>
      <xdr:rowOff>1972</xdr:rowOff>
    </xdr:from>
    <xdr:to>
      <xdr:col>8</xdr:col>
      <xdr:colOff>291689</xdr:colOff>
      <xdr:row>7</xdr:row>
      <xdr:rowOff>131194</xdr:rowOff>
    </xdr:to>
    <xdr:sp macro="" textlink="">
      <xdr:nvSpPr>
        <xdr:cNvPr id="82" name="TextBox 81">
          <a:extLst>
            <a:ext uri="{FF2B5EF4-FFF2-40B4-BE49-F238E27FC236}">
              <a16:creationId xmlns:a16="http://schemas.microsoft.com/office/drawing/2014/main" id="{FFA2BAC9-5301-4828-A814-8E33A6872B8D}"/>
            </a:ext>
          </a:extLst>
        </xdr:cNvPr>
        <xdr:cNvSpPr txBox="1"/>
      </xdr:nvSpPr>
      <xdr:spPr>
        <a:xfrm>
          <a:off x="2774404" y="1083520"/>
          <a:ext cx="2367866" cy="309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8</xdr:col>
      <xdr:colOff>464115</xdr:colOff>
      <xdr:row>2</xdr:row>
      <xdr:rowOff>145845</xdr:rowOff>
    </xdr:from>
    <xdr:to>
      <xdr:col>12</xdr:col>
      <xdr:colOff>479625</xdr:colOff>
      <xdr:row>4</xdr:row>
      <xdr:rowOff>17586</xdr:rowOff>
    </xdr:to>
    <xdr:sp macro="" textlink="">
      <xdr:nvSpPr>
        <xdr:cNvPr id="83" name="Rectangle: Rounded Corners 82">
          <a:extLst>
            <a:ext uri="{FF2B5EF4-FFF2-40B4-BE49-F238E27FC236}">
              <a16:creationId xmlns:a16="http://schemas.microsoft.com/office/drawing/2014/main" id="{18921C56-BA50-488D-BB2F-2FAE198E239B}"/>
            </a:ext>
          </a:extLst>
        </xdr:cNvPr>
        <xdr:cNvSpPr/>
      </xdr:nvSpPr>
      <xdr:spPr>
        <a:xfrm>
          <a:off x="5314696" y="506361"/>
          <a:ext cx="2440800" cy="232257"/>
        </a:xfrm>
        <a:prstGeom prst="roundRect">
          <a:avLst>
            <a:gd name="adj" fmla="val 6289"/>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496899</xdr:colOff>
      <xdr:row>2</xdr:row>
      <xdr:rowOff>150648</xdr:rowOff>
    </xdr:from>
    <xdr:to>
      <xdr:col>12</xdr:col>
      <xdr:colOff>439174</xdr:colOff>
      <xdr:row>4</xdr:row>
      <xdr:rowOff>9558</xdr:rowOff>
    </xdr:to>
    <xdr:sp macro="" textlink="">
      <xdr:nvSpPr>
        <xdr:cNvPr id="84" name="TextBox 83">
          <a:extLst>
            <a:ext uri="{FF2B5EF4-FFF2-40B4-BE49-F238E27FC236}">
              <a16:creationId xmlns:a16="http://schemas.microsoft.com/office/drawing/2014/main" id="{A32516EA-B610-4511-8681-9280A81C16B1}"/>
            </a:ext>
          </a:extLst>
        </xdr:cNvPr>
        <xdr:cNvSpPr txBox="1"/>
      </xdr:nvSpPr>
      <xdr:spPr>
        <a:xfrm>
          <a:off x="5373699" y="523181"/>
          <a:ext cx="2380675" cy="231444"/>
        </a:xfrm>
        <a:prstGeom prst="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10800000" scaled="1"/>
          <a:tileRect/>
        </a:gra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a:solidFill>
                <a:schemeClr val="accent1">
                  <a:lumMod val="50000"/>
                </a:schemeClr>
              </a:solidFill>
            </a:rPr>
            <a:t>Quantaty</a:t>
          </a:r>
        </a:p>
      </xdr:txBody>
    </xdr:sp>
    <xdr:clientData/>
  </xdr:twoCellAnchor>
  <xdr:twoCellAnchor>
    <xdr:from>
      <xdr:col>8</xdr:col>
      <xdr:colOff>470005</xdr:colOff>
      <xdr:row>4</xdr:row>
      <xdr:rowOff>101021</xdr:rowOff>
    </xdr:from>
    <xdr:to>
      <xdr:col>12</xdr:col>
      <xdr:colOff>485515</xdr:colOff>
      <xdr:row>9</xdr:row>
      <xdr:rowOff>25462</xdr:rowOff>
    </xdr:to>
    <xdr:sp macro="" textlink="">
      <xdr:nvSpPr>
        <xdr:cNvPr id="85" name="Rectangle: Rounded Corners 84">
          <a:extLst>
            <a:ext uri="{FF2B5EF4-FFF2-40B4-BE49-F238E27FC236}">
              <a16:creationId xmlns:a16="http://schemas.microsoft.com/office/drawing/2014/main" id="{FEC648C5-A38D-42E5-9E90-1633A2E56FB8}"/>
            </a:ext>
          </a:extLst>
        </xdr:cNvPr>
        <xdr:cNvSpPr/>
      </xdr:nvSpPr>
      <xdr:spPr>
        <a:xfrm>
          <a:off x="5320586" y="822053"/>
          <a:ext cx="2440800" cy="825732"/>
        </a:xfrm>
        <a:prstGeom prst="roundRect">
          <a:avLst>
            <a:gd name="adj" fmla="val 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502022</xdr:colOff>
      <xdr:row>4</xdr:row>
      <xdr:rowOff>131565</xdr:rowOff>
    </xdr:from>
    <xdr:to>
      <xdr:col>12</xdr:col>
      <xdr:colOff>435895</xdr:colOff>
      <xdr:row>5</xdr:row>
      <xdr:rowOff>120507</xdr:rowOff>
    </xdr:to>
    <xdr:sp macro="" textlink="KPI!F9">
      <xdr:nvSpPr>
        <xdr:cNvPr id="86" name="TextBox 85">
          <a:extLst>
            <a:ext uri="{FF2B5EF4-FFF2-40B4-BE49-F238E27FC236}">
              <a16:creationId xmlns:a16="http://schemas.microsoft.com/office/drawing/2014/main" id="{EDF75AA8-C66F-4093-A5CF-1637F13570CB}"/>
            </a:ext>
          </a:extLst>
        </xdr:cNvPr>
        <xdr:cNvSpPr txBox="1"/>
      </xdr:nvSpPr>
      <xdr:spPr>
        <a:xfrm>
          <a:off x="5352603" y="852597"/>
          <a:ext cx="2359163" cy="169200"/>
        </a:xfrm>
        <a:prstGeom prst="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108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10B3200-92D7-4BA4-A9C6-EC23CFDE4A7B}" type="TxLink">
            <a:rPr lang="en-US" sz="1600" b="0" i="0" u="none" strike="noStrike">
              <a:solidFill>
                <a:schemeClr val="accent1">
                  <a:lumMod val="50000"/>
                </a:schemeClr>
              </a:solidFill>
              <a:latin typeface="Calibri"/>
              <a:ea typeface="Calibri"/>
              <a:cs typeface="Calibri"/>
            </a:rPr>
            <a:pPr algn="ctr"/>
            <a:t>5847</a:t>
          </a:fld>
          <a:endParaRPr lang="en-IN" sz="1600">
            <a:solidFill>
              <a:schemeClr val="accent1">
                <a:lumMod val="50000"/>
              </a:schemeClr>
            </a:solidFill>
          </a:endParaRPr>
        </a:p>
      </xdr:txBody>
    </xdr:sp>
    <xdr:clientData/>
  </xdr:twoCellAnchor>
  <xdr:twoCellAnchor>
    <xdr:from>
      <xdr:col>8</xdr:col>
      <xdr:colOff>500743</xdr:colOff>
      <xdr:row>7</xdr:row>
      <xdr:rowOff>176074</xdr:rowOff>
    </xdr:from>
    <xdr:to>
      <xdr:col>10</xdr:col>
      <xdr:colOff>210746</xdr:colOff>
      <xdr:row>8</xdr:row>
      <xdr:rowOff>166336</xdr:rowOff>
    </xdr:to>
    <xdr:sp macro="" textlink="">
      <xdr:nvSpPr>
        <xdr:cNvPr id="87" name="TextBox 86">
          <a:extLst>
            <a:ext uri="{FF2B5EF4-FFF2-40B4-BE49-F238E27FC236}">
              <a16:creationId xmlns:a16="http://schemas.microsoft.com/office/drawing/2014/main" id="{1A9F5393-7A35-48BE-83B7-DAC1595C7DE9}"/>
            </a:ext>
          </a:extLst>
        </xdr:cNvPr>
        <xdr:cNvSpPr txBox="1"/>
      </xdr:nvSpPr>
      <xdr:spPr>
        <a:xfrm>
          <a:off x="5351324" y="1437880"/>
          <a:ext cx="922648" cy="170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10</xdr:col>
      <xdr:colOff>441832</xdr:colOff>
      <xdr:row>7</xdr:row>
      <xdr:rowOff>173829</xdr:rowOff>
    </xdr:from>
    <xdr:to>
      <xdr:col>12</xdr:col>
      <xdr:colOff>460477</xdr:colOff>
      <xdr:row>8</xdr:row>
      <xdr:rowOff>157315</xdr:rowOff>
    </xdr:to>
    <xdr:sp macro="" textlink="KPI!C28">
      <xdr:nvSpPr>
        <xdr:cNvPr id="88" name="TextBox 87">
          <a:extLst>
            <a:ext uri="{FF2B5EF4-FFF2-40B4-BE49-F238E27FC236}">
              <a16:creationId xmlns:a16="http://schemas.microsoft.com/office/drawing/2014/main" id="{E27D1178-83DA-4578-84DE-7B8AF0A1CC0E}"/>
            </a:ext>
          </a:extLst>
        </xdr:cNvPr>
        <xdr:cNvSpPr txBox="1"/>
      </xdr:nvSpPr>
      <xdr:spPr>
        <a:xfrm>
          <a:off x="6505058" y="1435635"/>
          <a:ext cx="1231290" cy="1637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C0C7681E-A615-4E37-8095-0F2DEDD0AC8E}" type="TxLink">
            <a:rPr lang="en-US" sz="1100" b="0" i="0" u="none" strike="noStrike">
              <a:solidFill>
                <a:srgbClr val="92D050"/>
              </a:solidFill>
              <a:latin typeface="Calibri"/>
              <a:ea typeface="Calibri"/>
              <a:cs typeface="Calibri"/>
            </a:rPr>
            <a:t> ▲266.16%</a:t>
          </a:fld>
          <a:endParaRPr lang="en-IN" sz="1100">
            <a:solidFill>
              <a:srgbClr val="92D050"/>
            </a:solidFill>
          </a:endParaRPr>
        </a:p>
      </xdr:txBody>
    </xdr:sp>
    <xdr:clientData/>
  </xdr:twoCellAnchor>
  <xdr:twoCellAnchor>
    <xdr:from>
      <xdr:col>8</xdr:col>
      <xdr:colOff>509707</xdr:colOff>
      <xdr:row>5</xdr:row>
      <xdr:rowOff>178952</xdr:rowOff>
    </xdr:from>
    <xdr:to>
      <xdr:col>12</xdr:col>
      <xdr:colOff>452283</xdr:colOff>
      <xdr:row>7</xdr:row>
      <xdr:rowOff>127916</xdr:rowOff>
    </xdr:to>
    <xdr:sp macro="" textlink="">
      <xdr:nvSpPr>
        <xdr:cNvPr id="89" name="TextBox 88">
          <a:extLst>
            <a:ext uri="{FF2B5EF4-FFF2-40B4-BE49-F238E27FC236}">
              <a16:creationId xmlns:a16="http://schemas.microsoft.com/office/drawing/2014/main" id="{B83A0269-0541-4CDD-8E64-C6B7FF458D08}"/>
            </a:ext>
          </a:extLst>
        </xdr:cNvPr>
        <xdr:cNvSpPr txBox="1"/>
      </xdr:nvSpPr>
      <xdr:spPr>
        <a:xfrm>
          <a:off x="5360288" y="1080242"/>
          <a:ext cx="2367866" cy="309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13</xdr:col>
      <xdr:colOff>18386</xdr:colOff>
      <xdr:row>2</xdr:row>
      <xdr:rowOff>142568</xdr:rowOff>
    </xdr:from>
    <xdr:to>
      <xdr:col>17</xdr:col>
      <xdr:colOff>33896</xdr:colOff>
      <xdr:row>4</xdr:row>
      <xdr:rowOff>14309</xdr:rowOff>
    </xdr:to>
    <xdr:sp macro="" textlink="">
      <xdr:nvSpPr>
        <xdr:cNvPr id="90" name="Rectangle: Rounded Corners 89">
          <a:extLst>
            <a:ext uri="{FF2B5EF4-FFF2-40B4-BE49-F238E27FC236}">
              <a16:creationId xmlns:a16="http://schemas.microsoft.com/office/drawing/2014/main" id="{ABB4D5EA-D797-44A4-A2EB-2339016F5DDC}"/>
            </a:ext>
          </a:extLst>
        </xdr:cNvPr>
        <xdr:cNvSpPr/>
      </xdr:nvSpPr>
      <xdr:spPr>
        <a:xfrm>
          <a:off x="7900580" y="503084"/>
          <a:ext cx="2440800" cy="232257"/>
        </a:xfrm>
        <a:prstGeom prst="roundRect">
          <a:avLst>
            <a:gd name="adj" fmla="val 6289"/>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51170</xdr:colOff>
      <xdr:row>2</xdr:row>
      <xdr:rowOff>147371</xdr:rowOff>
    </xdr:from>
    <xdr:to>
      <xdr:col>16</xdr:col>
      <xdr:colOff>599752</xdr:colOff>
      <xdr:row>4</xdr:row>
      <xdr:rowOff>6281</xdr:rowOff>
    </xdr:to>
    <xdr:sp macro="" textlink="">
      <xdr:nvSpPr>
        <xdr:cNvPr id="91" name="TextBox 90">
          <a:extLst>
            <a:ext uri="{FF2B5EF4-FFF2-40B4-BE49-F238E27FC236}">
              <a16:creationId xmlns:a16="http://schemas.microsoft.com/office/drawing/2014/main" id="{948D71FC-36EC-48B6-87A0-2EDBB365ABD6}"/>
            </a:ext>
          </a:extLst>
        </xdr:cNvPr>
        <xdr:cNvSpPr txBox="1"/>
      </xdr:nvSpPr>
      <xdr:spPr>
        <a:xfrm>
          <a:off x="7975970" y="519904"/>
          <a:ext cx="2377382" cy="231444"/>
        </a:xfrm>
        <a:prstGeom prst="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10800000" scaled="1"/>
          <a:tileRect/>
        </a:gra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a:solidFill>
                <a:schemeClr val="accent1">
                  <a:lumMod val="50000"/>
                </a:schemeClr>
              </a:solidFill>
            </a:rPr>
            <a:t>Sales</a:t>
          </a:r>
        </a:p>
      </xdr:txBody>
    </xdr:sp>
    <xdr:clientData/>
  </xdr:twoCellAnchor>
  <xdr:twoCellAnchor>
    <xdr:from>
      <xdr:col>13</xdr:col>
      <xdr:colOff>24276</xdr:colOff>
      <xdr:row>4</xdr:row>
      <xdr:rowOff>97744</xdr:rowOff>
    </xdr:from>
    <xdr:to>
      <xdr:col>17</xdr:col>
      <xdr:colOff>39786</xdr:colOff>
      <xdr:row>9</xdr:row>
      <xdr:rowOff>22185</xdr:rowOff>
    </xdr:to>
    <xdr:sp macro="" textlink="">
      <xdr:nvSpPr>
        <xdr:cNvPr id="92" name="Rectangle: Rounded Corners 91">
          <a:extLst>
            <a:ext uri="{FF2B5EF4-FFF2-40B4-BE49-F238E27FC236}">
              <a16:creationId xmlns:a16="http://schemas.microsoft.com/office/drawing/2014/main" id="{B2927577-E676-40D9-8DDC-963AEEED5BEA}"/>
            </a:ext>
          </a:extLst>
        </xdr:cNvPr>
        <xdr:cNvSpPr/>
      </xdr:nvSpPr>
      <xdr:spPr>
        <a:xfrm>
          <a:off x="7906470" y="818776"/>
          <a:ext cx="2440800" cy="825732"/>
        </a:xfrm>
        <a:prstGeom prst="roundRect">
          <a:avLst>
            <a:gd name="adj" fmla="val 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56293</xdr:colOff>
      <xdr:row>4</xdr:row>
      <xdr:rowOff>128288</xdr:rowOff>
    </xdr:from>
    <xdr:to>
      <xdr:col>16</xdr:col>
      <xdr:colOff>596489</xdr:colOff>
      <xdr:row>5</xdr:row>
      <xdr:rowOff>117230</xdr:rowOff>
    </xdr:to>
    <xdr:sp macro="" textlink="KPI!C9">
      <xdr:nvSpPr>
        <xdr:cNvPr id="93" name="TextBox 92">
          <a:extLst>
            <a:ext uri="{FF2B5EF4-FFF2-40B4-BE49-F238E27FC236}">
              <a16:creationId xmlns:a16="http://schemas.microsoft.com/office/drawing/2014/main" id="{293DD6C8-D685-4CD5-A5A0-DE8B3E6CCBA1}"/>
            </a:ext>
          </a:extLst>
        </xdr:cNvPr>
        <xdr:cNvSpPr txBox="1"/>
      </xdr:nvSpPr>
      <xdr:spPr>
        <a:xfrm>
          <a:off x="7938487" y="849320"/>
          <a:ext cx="2359163" cy="169200"/>
        </a:xfrm>
        <a:prstGeom prst="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108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B4DC382-43B2-491C-9ECF-22215B9BFBC0}" type="TxLink">
            <a:rPr lang="en-US" sz="1600" b="0" i="0" u="none" strike="noStrike">
              <a:solidFill>
                <a:schemeClr val="accent1">
                  <a:lumMod val="50000"/>
                </a:schemeClr>
              </a:solidFill>
              <a:latin typeface="Calibri"/>
              <a:ea typeface="Calibri"/>
              <a:cs typeface="Calibri"/>
            </a:rPr>
            <a:pPr algn="ctr"/>
            <a:t>363561.1834</a:t>
          </a:fld>
          <a:endParaRPr lang="en-IN" sz="1600">
            <a:solidFill>
              <a:schemeClr val="accent1">
                <a:lumMod val="50000"/>
              </a:schemeClr>
            </a:solidFill>
          </a:endParaRPr>
        </a:p>
      </xdr:txBody>
    </xdr:sp>
    <xdr:clientData/>
  </xdr:twoCellAnchor>
  <xdr:twoCellAnchor>
    <xdr:from>
      <xdr:col>14</xdr:col>
      <xdr:colOff>602426</xdr:colOff>
      <xdr:row>7</xdr:row>
      <xdr:rowOff>170552</xdr:rowOff>
    </xdr:from>
    <xdr:to>
      <xdr:col>17</xdr:col>
      <xdr:colOff>14748</xdr:colOff>
      <xdr:row>8</xdr:row>
      <xdr:rowOff>154038</xdr:rowOff>
    </xdr:to>
    <xdr:sp macro="" textlink="KPI!E28">
      <xdr:nvSpPr>
        <xdr:cNvPr id="95" name="TextBox 94">
          <a:extLst>
            <a:ext uri="{FF2B5EF4-FFF2-40B4-BE49-F238E27FC236}">
              <a16:creationId xmlns:a16="http://schemas.microsoft.com/office/drawing/2014/main" id="{7AB98629-9821-47E2-BC1A-9C6EB839AB05}"/>
            </a:ext>
          </a:extLst>
        </xdr:cNvPr>
        <xdr:cNvSpPr txBox="1"/>
      </xdr:nvSpPr>
      <xdr:spPr>
        <a:xfrm>
          <a:off x="9090942" y="1432358"/>
          <a:ext cx="1231290" cy="1637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E3F2128D-5397-4841-88E6-09285BD9F100}" type="TxLink">
            <a:rPr lang="en-US" sz="1100" b="0" i="0" u="none" strike="noStrike">
              <a:solidFill>
                <a:srgbClr val="92D050"/>
              </a:solidFill>
              <a:latin typeface="Calibri"/>
              <a:ea typeface="Calibri"/>
              <a:cs typeface="Calibri"/>
            </a:rPr>
            <a:t> ▲565.69%</a:t>
          </a:fld>
          <a:endParaRPr lang="en-IN" sz="1100">
            <a:solidFill>
              <a:srgbClr val="92D050"/>
            </a:solidFill>
          </a:endParaRPr>
        </a:p>
      </xdr:txBody>
    </xdr:sp>
    <xdr:clientData/>
  </xdr:twoCellAnchor>
  <xdr:twoCellAnchor>
    <xdr:from>
      <xdr:col>17</xdr:col>
      <xdr:colOff>219948</xdr:colOff>
      <xdr:row>2</xdr:row>
      <xdr:rowOff>131097</xdr:rowOff>
    </xdr:from>
    <xdr:to>
      <xdr:col>21</xdr:col>
      <xdr:colOff>235458</xdr:colOff>
      <xdr:row>4</xdr:row>
      <xdr:rowOff>2838</xdr:rowOff>
    </xdr:to>
    <xdr:sp macro="" textlink="">
      <xdr:nvSpPr>
        <xdr:cNvPr id="97" name="Rectangle: Rounded Corners 96">
          <a:extLst>
            <a:ext uri="{FF2B5EF4-FFF2-40B4-BE49-F238E27FC236}">
              <a16:creationId xmlns:a16="http://schemas.microsoft.com/office/drawing/2014/main" id="{DE8EE079-8840-416F-A97F-C09BD75F496F}"/>
            </a:ext>
          </a:extLst>
        </xdr:cNvPr>
        <xdr:cNvSpPr/>
      </xdr:nvSpPr>
      <xdr:spPr>
        <a:xfrm>
          <a:off x="10527432" y="491613"/>
          <a:ext cx="2440800" cy="232257"/>
        </a:xfrm>
        <a:prstGeom prst="roundRect">
          <a:avLst>
            <a:gd name="adj" fmla="val 6289"/>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252732</xdr:colOff>
      <xdr:row>2</xdr:row>
      <xdr:rowOff>135900</xdr:rowOff>
    </xdr:from>
    <xdr:to>
      <xdr:col>21</xdr:col>
      <xdr:colOff>195007</xdr:colOff>
      <xdr:row>3</xdr:row>
      <xdr:rowOff>181077</xdr:rowOff>
    </xdr:to>
    <xdr:sp macro="" textlink="">
      <xdr:nvSpPr>
        <xdr:cNvPr id="98" name="TextBox 97">
          <a:extLst>
            <a:ext uri="{FF2B5EF4-FFF2-40B4-BE49-F238E27FC236}">
              <a16:creationId xmlns:a16="http://schemas.microsoft.com/office/drawing/2014/main" id="{AFE356C0-D7CD-474A-944D-233E03CE59F2}"/>
            </a:ext>
          </a:extLst>
        </xdr:cNvPr>
        <xdr:cNvSpPr txBox="1"/>
      </xdr:nvSpPr>
      <xdr:spPr>
        <a:xfrm>
          <a:off x="10615932" y="508433"/>
          <a:ext cx="2380675" cy="231444"/>
        </a:xfrm>
        <a:prstGeom prst="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10800000" scaled="1"/>
          <a:tileRect/>
        </a:gra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a:solidFill>
                <a:schemeClr val="accent1">
                  <a:lumMod val="50000"/>
                </a:schemeClr>
              </a:solidFill>
            </a:rPr>
            <a:t>Revunue</a:t>
          </a:r>
        </a:p>
      </xdr:txBody>
    </xdr:sp>
    <xdr:clientData/>
  </xdr:twoCellAnchor>
  <xdr:twoCellAnchor>
    <xdr:from>
      <xdr:col>17</xdr:col>
      <xdr:colOff>225838</xdr:colOff>
      <xdr:row>4</xdr:row>
      <xdr:rowOff>86273</xdr:rowOff>
    </xdr:from>
    <xdr:to>
      <xdr:col>21</xdr:col>
      <xdr:colOff>241348</xdr:colOff>
      <xdr:row>9</xdr:row>
      <xdr:rowOff>10714</xdr:rowOff>
    </xdr:to>
    <xdr:sp macro="" textlink="">
      <xdr:nvSpPr>
        <xdr:cNvPr id="99" name="Rectangle: Rounded Corners 98">
          <a:extLst>
            <a:ext uri="{FF2B5EF4-FFF2-40B4-BE49-F238E27FC236}">
              <a16:creationId xmlns:a16="http://schemas.microsoft.com/office/drawing/2014/main" id="{B138DA3D-3F92-454F-9D6D-EE485927EC66}"/>
            </a:ext>
          </a:extLst>
        </xdr:cNvPr>
        <xdr:cNvSpPr/>
      </xdr:nvSpPr>
      <xdr:spPr>
        <a:xfrm>
          <a:off x="10533322" y="807305"/>
          <a:ext cx="2440800" cy="825732"/>
        </a:xfrm>
        <a:prstGeom prst="roundRect">
          <a:avLst>
            <a:gd name="adj" fmla="val 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257855</xdr:colOff>
      <xdr:row>4</xdr:row>
      <xdr:rowOff>116817</xdr:rowOff>
    </xdr:from>
    <xdr:to>
      <xdr:col>21</xdr:col>
      <xdr:colOff>191728</xdr:colOff>
      <xdr:row>5</xdr:row>
      <xdr:rowOff>105759</xdr:rowOff>
    </xdr:to>
    <xdr:sp macro="" textlink="KPI!OF482">
      <xdr:nvSpPr>
        <xdr:cNvPr id="100" name="TextBox 99">
          <a:extLst>
            <a:ext uri="{FF2B5EF4-FFF2-40B4-BE49-F238E27FC236}">
              <a16:creationId xmlns:a16="http://schemas.microsoft.com/office/drawing/2014/main" id="{843DBA93-31D3-4C22-A877-EF67D5E3049B}"/>
            </a:ext>
          </a:extLst>
        </xdr:cNvPr>
        <xdr:cNvSpPr txBox="1"/>
      </xdr:nvSpPr>
      <xdr:spPr>
        <a:xfrm>
          <a:off x="10565339" y="837849"/>
          <a:ext cx="2359163" cy="169200"/>
        </a:xfrm>
        <a:prstGeom prst="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108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46D9071-C34D-44A0-B064-F20C63F9EBC8}" type="TxLink">
            <a:rPr lang="en-US" sz="1600" b="0" i="0" u="none" strike="noStrike">
              <a:solidFill>
                <a:schemeClr val="accent1">
                  <a:lumMod val="50000"/>
                </a:schemeClr>
              </a:solidFill>
              <a:latin typeface="Calibri"/>
              <a:ea typeface="Calibri"/>
              <a:cs typeface="Calibri"/>
            </a:rPr>
            <a:pPr algn="ctr"/>
            <a:t>129785.1457</a:t>
          </a:fld>
          <a:endParaRPr lang="en-IN" sz="1600">
            <a:solidFill>
              <a:schemeClr val="accent1">
                <a:lumMod val="50000"/>
              </a:schemeClr>
            </a:solidFill>
          </a:endParaRPr>
        </a:p>
      </xdr:txBody>
    </xdr:sp>
    <xdr:clientData/>
  </xdr:twoCellAnchor>
  <xdr:twoCellAnchor>
    <xdr:from>
      <xdr:col>19</xdr:col>
      <xdr:colOff>197665</xdr:colOff>
      <xdr:row>7</xdr:row>
      <xdr:rowOff>159081</xdr:rowOff>
    </xdr:from>
    <xdr:to>
      <xdr:col>21</xdr:col>
      <xdr:colOff>216310</xdr:colOff>
      <xdr:row>8</xdr:row>
      <xdr:rowOff>142567</xdr:rowOff>
    </xdr:to>
    <xdr:sp macro="" textlink="KPI!F28">
      <xdr:nvSpPr>
        <xdr:cNvPr id="102" name="TextBox 101">
          <a:extLst>
            <a:ext uri="{FF2B5EF4-FFF2-40B4-BE49-F238E27FC236}">
              <a16:creationId xmlns:a16="http://schemas.microsoft.com/office/drawing/2014/main" id="{16C98ED0-0B9E-441B-A439-74B977ABCF2A}"/>
            </a:ext>
          </a:extLst>
        </xdr:cNvPr>
        <xdr:cNvSpPr txBox="1"/>
      </xdr:nvSpPr>
      <xdr:spPr>
        <a:xfrm>
          <a:off x="11717794" y="1420887"/>
          <a:ext cx="1231290" cy="1637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26853153-1CD9-4544-86AD-321252FBABBA}" type="TxLink">
            <a:rPr lang="en-US" sz="1100" b="0" i="0" u="none" strike="noStrike">
              <a:solidFill>
                <a:srgbClr val="92D050"/>
              </a:solidFill>
              <a:latin typeface="Calibri"/>
              <a:ea typeface="Calibri"/>
              <a:cs typeface="Calibri"/>
            </a:rPr>
            <a:pPr algn="r"/>
            <a:t> ▲63.17%</a:t>
          </a:fld>
          <a:endParaRPr lang="en-IN" sz="1100">
            <a:solidFill>
              <a:srgbClr val="92D050"/>
            </a:solidFill>
          </a:endParaRPr>
        </a:p>
      </xdr:txBody>
    </xdr:sp>
    <xdr:clientData/>
  </xdr:twoCellAnchor>
  <xdr:twoCellAnchor>
    <xdr:from>
      <xdr:col>21</xdr:col>
      <xdr:colOff>380542</xdr:colOff>
      <xdr:row>2</xdr:row>
      <xdr:rowOff>127820</xdr:rowOff>
    </xdr:from>
    <xdr:to>
      <xdr:col>25</xdr:col>
      <xdr:colOff>396051</xdr:colOff>
      <xdr:row>3</xdr:row>
      <xdr:rowOff>179819</xdr:rowOff>
    </xdr:to>
    <xdr:sp macro="" textlink="">
      <xdr:nvSpPr>
        <xdr:cNvPr id="104" name="Rectangle: Rounded Corners 103">
          <a:extLst>
            <a:ext uri="{FF2B5EF4-FFF2-40B4-BE49-F238E27FC236}">
              <a16:creationId xmlns:a16="http://schemas.microsoft.com/office/drawing/2014/main" id="{EBDA9D83-2812-4345-AFED-55B062FBB95B}"/>
            </a:ext>
          </a:extLst>
        </xdr:cNvPr>
        <xdr:cNvSpPr/>
      </xdr:nvSpPr>
      <xdr:spPr>
        <a:xfrm>
          <a:off x="13113316" y="488336"/>
          <a:ext cx="2440800" cy="232257"/>
        </a:xfrm>
        <a:prstGeom prst="roundRect">
          <a:avLst>
            <a:gd name="adj" fmla="val 6289"/>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21</xdr:col>
      <xdr:colOff>413326</xdr:colOff>
      <xdr:row>2</xdr:row>
      <xdr:rowOff>132623</xdr:rowOff>
    </xdr:from>
    <xdr:to>
      <xdr:col>25</xdr:col>
      <xdr:colOff>355600</xdr:colOff>
      <xdr:row>3</xdr:row>
      <xdr:rowOff>177800</xdr:rowOff>
    </xdr:to>
    <xdr:sp macro="" textlink="">
      <xdr:nvSpPr>
        <xdr:cNvPr id="105" name="TextBox 104">
          <a:extLst>
            <a:ext uri="{FF2B5EF4-FFF2-40B4-BE49-F238E27FC236}">
              <a16:creationId xmlns:a16="http://schemas.microsoft.com/office/drawing/2014/main" id="{13286F35-8543-4D7E-A1CB-C5D4F5649A16}"/>
            </a:ext>
          </a:extLst>
        </xdr:cNvPr>
        <xdr:cNvSpPr txBox="1"/>
      </xdr:nvSpPr>
      <xdr:spPr>
        <a:xfrm>
          <a:off x="13214926" y="505156"/>
          <a:ext cx="2380674" cy="231444"/>
        </a:xfrm>
        <a:prstGeom prst="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10800000" scaled="1"/>
          <a:tileRect/>
        </a:gra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a:solidFill>
                <a:schemeClr val="accent1">
                  <a:lumMod val="50000"/>
                </a:schemeClr>
              </a:solidFill>
            </a:rPr>
            <a:t>No</a:t>
          </a:r>
          <a:r>
            <a:rPr lang="en-IN" sz="2000" baseline="0">
              <a:solidFill>
                <a:schemeClr val="accent1">
                  <a:lumMod val="50000"/>
                </a:schemeClr>
              </a:solidFill>
            </a:rPr>
            <a:t> of Orders</a:t>
          </a:r>
          <a:endParaRPr lang="en-IN" sz="2000">
            <a:solidFill>
              <a:schemeClr val="accent1">
                <a:lumMod val="50000"/>
              </a:schemeClr>
            </a:solidFill>
          </a:endParaRPr>
        </a:p>
      </xdr:txBody>
    </xdr:sp>
    <xdr:clientData/>
  </xdr:twoCellAnchor>
  <xdr:twoCellAnchor>
    <xdr:from>
      <xdr:col>21</xdr:col>
      <xdr:colOff>386432</xdr:colOff>
      <xdr:row>4</xdr:row>
      <xdr:rowOff>82996</xdr:rowOff>
    </xdr:from>
    <xdr:to>
      <xdr:col>25</xdr:col>
      <xdr:colOff>401941</xdr:colOff>
      <xdr:row>9</xdr:row>
      <xdr:rowOff>7437</xdr:rowOff>
    </xdr:to>
    <xdr:sp macro="" textlink="">
      <xdr:nvSpPr>
        <xdr:cNvPr id="106" name="Rectangle: Rounded Corners 105">
          <a:extLst>
            <a:ext uri="{FF2B5EF4-FFF2-40B4-BE49-F238E27FC236}">
              <a16:creationId xmlns:a16="http://schemas.microsoft.com/office/drawing/2014/main" id="{CCFF7791-A27A-44CE-A487-F4C5B941173B}"/>
            </a:ext>
          </a:extLst>
        </xdr:cNvPr>
        <xdr:cNvSpPr/>
      </xdr:nvSpPr>
      <xdr:spPr>
        <a:xfrm>
          <a:off x="13188032" y="828063"/>
          <a:ext cx="2453909" cy="855774"/>
        </a:xfrm>
        <a:prstGeom prst="roundRect">
          <a:avLst>
            <a:gd name="adj" fmla="val 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21</xdr:col>
      <xdr:colOff>418449</xdr:colOff>
      <xdr:row>4</xdr:row>
      <xdr:rowOff>113540</xdr:rowOff>
    </xdr:from>
    <xdr:to>
      <xdr:col>25</xdr:col>
      <xdr:colOff>352321</xdr:colOff>
      <xdr:row>5</xdr:row>
      <xdr:rowOff>102482</xdr:rowOff>
    </xdr:to>
    <xdr:sp macro="" textlink="KPI!G9">
      <xdr:nvSpPr>
        <xdr:cNvPr id="107" name="TextBox 106">
          <a:extLst>
            <a:ext uri="{FF2B5EF4-FFF2-40B4-BE49-F238E27FC236}">
              <a16:creationId xmlns:a16="http://schemas.microsoft.com/office/drawing/2014/main" id="{07AD4FBC-3C3D-49B0-8067-FD2571591213}"/>
            </a:ext>
          </a:extLst>
        </xdr:cNvPr>
        <xdr:cNvSpPr txBox="1"/>
      </xdr:nvSpPr>
      <xdr:spPr>
        <a:xfrm>
          <a:off x="13151223" y="834572"/>
          <a:ext cx="2359163" cy="169200"/>
        </a:xfrm>
        <a:prstGeom prst="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108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70CA1FF-BEF9-4C1F-9A81-D9CA1202F21E}" type="TxLink">
            <a:rPr lang="en-US" sz="1600" b="0" i="0" u="none" strike="noStrike">
              <a:solidFill>
                <a:schemeClr val="accent1">
                  <a:lumMod val="50000"/>
                </a:schemeClr>
              </a:solidFill>
              <a:latin typeface="Calibri"/>
              <a:ea typeface="Calibri"/>
              <a:cs typeface="Calibri"/>
            </a:rPr>
            <a:pPr algn="ctr"/>
            <a:t>5984</a:t>
          </a:fld>
          <a:endParaRPr lang="en-IN" sz="1600">
            <a:solidFill>
              <a:schemeClr val="accent1">
                <a:lumMod val="50000"/>
              </a:schemeClr>
            </a:solidFill>
          </a:endParaRPr>
        </a:p>
      </xdr:txBody>
    </xdr:sp>
    <xdr:clientData/>
  </xdr:twoCellAnchor>
  <xdr:twoCellAnchor>
    <xdr:from>
      <xdr:col>23</xdr:col>
      <xdr:colOff>358259</xdr:colOff>
      <xdr:row>7</xdr:row>
      <xdr:rowOff>155804</xdr:rowOff>
    </xdr:from>
    <xdr:to>
      <xdr:col>25</xdr:col>
      <xdr:colOff>376903</xdr:colOff>
      <xdr:row>8</xdr:row>
      <xdr:rowOff>139290</xdr:rowOff>
    </xdr:to>
    <xdr:sp macro="" textlink="KPI!F28">
      <xdr:nvSpPr>
        <xdr:cNvPr id="109" name="TextBox 108">
          <a:extLst>
            <a:ext uri="{FF2B5EF4-FFF2-40B4-BE49-F238E27FC236}">
              <a16:creationId xmlns:a16="http://schemas.microsoft.com/office/drawing/2014/main" id="{85D44182-C479-4321-BBE3-3B2D6B25E3BF}"/>
            </a:ext>
          </a:extLst>
        </xdr:cNvPr>
        <xdr:cNvSpPr txBox="1"/>
      </xdr:nvSpPr>
      <xdr:spPr>
        <a:xfrm>
          <a:off x="14303678" y="1417610"/>
          <a:ext cx="1231290" cy="1637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D84C03FA-A3F6-48EA-A5CA-23E021DD6EBD}" type="TxLink">
            <a:rPr lang="en-US" sz="1100" b="0" i="0" u="none" strike="noStrike">
              <a:solidFill>
                <a:schemeClr val="accent6"/>
              </a:solidFill>
              <a:latin typeface="Calibri"/>
              <a:ea typeface="Calibri"/>
              <a:cs typeface="Calibri"/>
            </a:rPr>
            <a:t> ▲63.17%</a:t>
          </a:fld>
          <a:endParaRPr lang="en-IN" sz="1100">
            <a:solidFill>
              <a:schemeClr val="accent6"/>
            </a:solidFill>
          </a:endParaRPr>
        </a:p>
      </xdr:txBody>
    </xdr:sp>
    <xdr:clientData/>
  </xdr:twoCellAnchor>
  <xdr:twoCellAnchor>
    <xdr:from>
      <xdr:col>8</xdr:col>
      <xdr:colOff>223962</xdr:colOff>
      <xdr:row>20</xdr:row>
      <xdr:rowOff>29634</xdr:rowOff>
    </xdr:from>
    <xdr:to>
      <xdr:col>16</xdr:col>
      <xdr:colOff>524934</xdr:colOff>
      <xdr:row>30</xdr:row>
      <xdr:rowOff>78849</xdr:rowOff>
    </xdr:to>
    <xdr:sp macro="" textlink="">
      <xdr:nvSpPr>
        <xdr:cNvPr id="111" name="Rectangle: Rounded Corners 110">
          <a:extLst>
            <a:ext uri="{FF2B5EF4-FFF2-40B4-BE49-F238E27FC236}">
              <a16:creationId xmlns:a16="http://schemas.microsoft.com/office/drawing/2014/main" id="{48F628EC-ECFE-4D67-9388-DAA995C2CF17}"/>
            </a:ext>
          </a:extLst>
        </xdr:cNvPr>
        <xdr:cNvSpPr/>
      </xdr:nvSpPr>
      <xdr:spPr>
        <a:xfrm>
          <a:off x="5100762" y="3754967"/>
          <a:ext cx="5177772" cy="1911882"/>
        </a:xfrm>
        <a:prstGeom prst="roundRect">
          <a:avLst>
            <a:gd name="adj" fmla="val 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190095</xdr:colOff>
      <xdr:row>20</xdr:row>
      <xdr:rowOff>4234</xdr:rowOff>
    </xdr:from>
    <xdr:to>
      <xdr:col>17</xdr:col>
      <xdr:colOff>1</xdr:colOff>
      <xdr:row>29</xdr:row>
      <xdr:rowOff>177800</xdr:rowOff>
    </xdr:to>
    <xdr:graphicFrame macro="">
      <xdr:nvGraphicFramePr>
        <xdr:cNvPr id="112" name="Chart 111">
          <a:extLst>
            <a:ext uri="{FF2B5EF4-FFF2-40B4-BE49-F238E27FC236}">
              <a16:creationId xmlns:a16="http://schemas.microsoft.com/office/drawing/2014/main" id="{AF85EF74-62FF-4B4B-AF1D-E9B4C116DE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16933</xdr:colOff>
      <xdr:row>4</xdr:row>
      <xdr:rowOff>67732</xdr:rowOff>
    </xdr:from>
    <xdr:to>
      <xdr:col>4</xdr:col>
      <xdr:colOff>381000</xdr:colOff>
      <xdr:row>7</xdr:row>
      <xdr:rowOff>177799</xdr:rowOff>
    </xdr:to>
    <xdr:graphicFrame macro="">
      <xdr:nvGraphicFramePr>
        <xdr:cNvPr id="113" name="Chart 112">
          <a:extLst>
            <a:ext uri="{FF2B5EF4-FFF2-40B4-BE49-F238E27FC236}">
              <a16:creationId xmlns:a16="http://schemas.microsoft.com/office/drawing/2014/main" id="{94AAD1CD-7661-4AE6-9C15-2357A87F80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287867</xdr:colOff>
      <xdr:row>5</xdr:row>
      <xdr:rowOff>42334</xdr:rowOff>
    </xdr:from>
    <xdr:to>
      <xdr:col>8</xdr:col>
      <xdr:colOff>516467</xdr:colOff>
      <xdr:row>7</xdr:row>
      <xdr:rowOff>152400</xdr:rowOff>
    </xdr:to>
    <xdr:graphicFrame macro="">
      <xdr:nvGraphicFramePr>
        <xdr:cNvPr id="114" name="Chart 113">
          <a:extLst>
            <a:ext uri="{FF2B5EF4-FFF2-40B4-BE49-F238E27FC236}">
              <a16:creationId xmlns:a16="http://schemas.microsoft.com/office/drawing/2014/main" id="{3E18A06E-FFF1-4504-9CBA-577EC3BAFA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397933</xdr:colOff>
      <xdr:row>3</xdr:row>
      <xdr:rowOff>143933</xdr:rowOff>
    </xdr:from>
    <xdr:to>
      <xdr:col>13</xdr:col>
      <xdr:colOff>42333</xdr:colOff>
      <xdr:row>8</xdr:row>
      <xdr:rowOff>84667</xdr:rowOff>
    </xdr:to>
    <xdr:graphicFrame macro="">
      <xdr:nvGraphicFramePr>
        <xdr:cNvPr id="115" name="Chart 114">
          <a:extLst>
            <a:ext uri="{FF2B5EF4-FFF2-40B4-BE49-F238E27FC236}">
              <a16:creationId xmlns:a16="http://schemas.microsoft.com/office/drawing/2014/main" id="{4C644CB3-C98C-4BDD-81DA-9E8854BD11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533398</xdr:colOff>
      <xdr:row>4</xdr:row>
      <xdr:rowOff>93133</xdr:rowOff>
    </xdr:from>
    <xdr:to>
      <xdr:col>17</xdr:col>
      <xdr:colOff>228599</xdr:colOff>
      <xdr:row>8</xdr:row>
      <xdr:rowOff>67733</xdr:rowOff>
    </xdr:to>
    <xdr:graphicFrame macro="">
      <xdr:nvGraphicFramePr>
        <xdr:cNvPr id="116" name="Chart 115">
          <a:extLst>
            <a:ext uri="{FF2B5EF4-FFF2-40B4-BE49-F238E27FC236}">
              <a16:creationId xmlns:a16="http://schemas.microsoft.com/office/drawing/2014/main" id="{82FD612E-C828-4C24-BB83-7A08A7B0BF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110065</xdr:colOff>
      <xdr:row>4</xdr:row>
      <xdr:rowOff>101600</xdr:rowOff>
    </xdr:from>
    <xdr:to>
      <xdr:col>21</xdr:col>
      <xdr:colOff>414867</xdr:colOff>
      <xdr:row>8</xdr:row>
      <xdr:rowOff>16934</xdr:rowOff>
    </xdr:to>
    <xdr:graphicFrame macro="">
      <xdr:nvGraphicFramePr>
        <xdr:cNvPr id="117" name="Chart 116">
          <a:extLst>
            <a:ext uri="{FF2B5EF4-FFF2-40B4-BE49-F238E27FC236}">
              <a16:creationId xmlns:a16="http://schemas.microsoft.com/office/drawing/2014/main" id="{B752E5E3-36C4-40EE-A7E4-D1EE4644F7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21</xdr:col>
      <xdr:colOff>211667</xdr:colOff>
      <xdr:row>4</xdr:row>
      <xdr:rowOff>160865</xdr:rowOff>
    </xdr:from>
    <xdr:to>
      <xdr:col>25</xdr:col>
      <xdr:colOff>569807</xdr:colOff>
      <xdr:row>8</xdr:row>
      <xdr:rowOff>66040</xdr:rowOff>
    </xdr:to>
    <xdr:graphicFrame macro="">
      <xdr:nvGraphicFramePr>
        <xdr:cNvPr id="118" name="Chart 117">
          <a:extLst>
            <a:ext uri="{FF2B5EF4-FFF2-40B4-BE49-F238E27FC236}">
              <a16:creationId xmlns:a16="http://schemas.microsoft.com/office/drawing/2014/main" id="{D5A6A73E-9C08-4673-A668-F97ADA01C0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163924</xdr:colOff>
      <xdr:row>9</xdr:row>
      <xdr:rowOff>101599</xdr:rowOff>
    </xdr:from>
    <xdr:to>
      <xdr:col>12</xdr:col>
      <xdr:colOff>423333</xdr:colOff>
      <xdr:row>19</xdr:row>
      <xdr:rowOff>126999</xdr:rowOff>
    </xdr:to>
    <xdr:graphicFrame macro="">
      <xdr:nvGraphicFramePr>
        <xdr:cNvPr id="119" name="Chart 118">
          <a:extLst>
            <a:ext uri="{FF2B5EF4-FFF2-40B4-BE49-F238E27FC236}">
              <a16:creationId xmlns:a16="http://schemas.microsoft.com/office/drawing/2014/main" id="{0A70A0B8-A348-4537-8DB2-8D5F4F70E6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237066</xdr:colOff>
      <xdr:row>9</xdr:row>
      <xdr:rowOff>127564</xdr:rowOff>
    </xdr:from>
    <xdr:to>
      <xdr:col>20</xdr:col>
      <xdr:colOff>381000</xdr:colOff>
      <xdr:row>19</xdr:row>
      <xdr:rowOff>127000</xdr:rowOff>
    </xdr:to>
    <mc:AlternateContent xmlns:mc="http://schemas.openxmlformats.org/markup-compatibility/2006">
      <mc:Choice xmlns:cx1="http://schemas.microsoft.com/office/drawing/2015/9/8/chartex" Requires="cx1">
        <xdr:graphicFrame macro="">
          <xdr:nvGraphicFramePr>
            <xdr:cNvPr id="120" name="Chart 119">
              <a:extLst>
                <a:ext uri="{FF2B5EF4-FFF2-40B4-BE49-F238E27FC236}">
                  <a16:creationId xmlns:a16="http://schemas.microsoft.com/office/drawing/2014/main" id="{5E339C6E-3057-4D25-B950-589DF0CF953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7552266" y="1803964"/>
              <a:ext cx="5020734" cy="186210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21</xdr:col>
      <xdr:colOff>262467</xdr:colOff>
      <xdr:row>3</xdr:row>
      <xdr:rowOff>160866</xdr:rowOff>
    </xdr:from>
    <xdr:to>
      <xdr:col>25</xdr:col>
      <xdr:colOff>567267</xdr:colOff>
      <xdr:row>8</xdr:row>
      <xdr:rowOff>67734</xdr:rowOff>
    </xdr:to>
    <xdr:graphicFrame macro="">
      <xdr:nvGraphicFramePr>
        <xdr:cNvPr id="122" name="Chart 121">
          <a:extLst>
            <a:ext uri="{FF2B5EF4-FFF2-40B4-BE49-F238E27FC236}">
              <a16:creationId xmlns:a16="http://schemas.microsoft.com/office/drawing/2014/main" id="{231D5C3F-5EDE-4B02-A873-D253C96CF0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128211</xdr:colOff>
      <xdr:row>8</xdr:row>
      <xdr:rowOff>61637</xdr:rowOff>
    </xdr:from>
    <xdr:to>
      <xdr:col>1</xdr:col>
      <xdr:colOff>444536</xdr:colOff>
      <xdr:row>9</xdr:row>
      <xdr:rowOff>45891</xdr:rowOff>
    </xdr:to>
    <xdr:sp macro="" textlink="">
      <xdr:nvSpPr>
        <xdr:cNvPr id="123" name="TextBox 122">
          <a:extLst>
            <a:ext uri="{FF2B5EF4-FFF2-40B4-BE49-F238E27FC236}">
              <a16:creationId xmlns:a16="http://schemas.microsoft.com/office/drawing/2014/main" id="{23B6D451-68CF-B5B6-E7C2-44792C4502F1}"/>
            </a:ext>
          </a:extLst>
        </xdr:cNvPr>
        <xdr:cNvSpPr txBox="1"/>
      </xdr:nvSpPr>
      <xdr:spPr>
        <a:xfrm>
          <a:off x="128211" y="1551770"/>
          <a:ext cx="925925" cy="170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0</xdr:col>
      <xdr:colOff>262467</xdr:colOff>
      <xdr:row>0</xdr:row>
      <xdr:rowOff>110068</xdr:rowOff>
    </xdr:from>
    <xdr:to>
      <xdr:col>25</xdr:col>
      <xdr:colOff>245533</xdr:colOff>
      <xdr:row>2</xdr:row>
      <xdr:rowOff>76200</xdr:rowOff>
    </xdr:to>
    <xdr:sp macro="" textlink="">
      <xdr:nvSpPr>
        <xdr:cNvPr id="130" name="TextBox 129">
          <a:extLst>
            <a:ext uri="{FF2B5EF4-FFF2-40B4-BE49-F238E27FC236}">
              <a16:creationId xmlns:a16="http://schemas.microsoft.com/office/drawing/2014/main" id="{ACC142B2-CEF4-D037-5941-21B7F6878FFE}"/>
            </a:ext>
          </a:extLst>
        </xdr:cNvPr>
        <xdr:cNvSpPr txBox="1"/>
      </xdr:nvSpPr>
      <xdr:spPr>
        <a:xfrm>
          <a:off x="262467" y="110068"/>
          <a:ext cx="15223066" cy="3386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a:solidFill>
                <a:schemeClr val="accent1">
                  <a:lumMod val="50000"/>
                </a:schemeClr>
              </a:solidFill>
            </a:rPr>
            <a:t>Sales</a:t>
          </a:r>
          <a:r>
            <a:rPr lang="en-IN" sz="2800" baseline="0">
              <a:solidFill>
                <a:schemeClr val="accent1">
                  <a:lumMod val="50000"/>
                </a:schemeClr>
              </a:solidFill>
            </a:rPr>
            <a:t> Analysis Of Logistic Firm</a:t>
          </a:r>
          <a:endParaRPr lang="en-IN" sz="2800">
            <a:solidFill>
              <a:schemeClr val="accent1">
                <a:lumMod val="50000"/>
              </a:schemeClr>
            </a:solidFill>
          </a:endParaRPr>
        </a:p>
      </xdr:txBody>
    </xdr:sp>
    <xdr:clientData/>
  </xdr:twoCellAnchor>
  <xdr:twoCellAnchor>
    <xdr:from>
      <xdr:col>0</xdr:col>
      <xdr:colOff>156227</xdr:colOff>
      <xdr:row>20</xdr:row>
      <xdr:rowOff>12701</xdr:rowOff>
    </xdr:from>
    <xdr:to>
      <xdr:col>8</xdr:col>
      <xdr:colOff>33867</xdr:colOff>
      <xdr:row>30</xdr:row>
      <xdr:rowOff>33867</xdr:rowOff>
    </xdr:to>
    <mc:AlternateContent xmlns:mc="http://schemas.openxmlformats.org/markup-compatibility/2006">
      <mc:Choice xmlns:cx4="http://schemas.microsoft.com/office/drawing/2016/5/10/chartex" Requires="cx4">
        <xdr:graphicFrame macro="">
          <xdr:nvGraphicFramePr>
            <xdr:cNvPr id="132" name="Chart 131">
              <a:extLst>
                <a:ext uri="{FF2B5EF4-FFF2-40B4-BE49-F238E27FC236}">
                  <a16:creationId xmlns:a16="http://schemas.microsoft.com/office/drawing/2014/main" id="{1A9F5EB2-4D52-44A4-B59C-3394169F9C5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156227" y="3738034"/>
              <a:ext cx="4754440" cy="188383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12295</xdr:colOff>
      <xdr:row>20</xdr:row>
      <xdr:rowOff>29635</xdr:rowOff>
    </xdr:from>
    <xdr:to>
      <xdr:col>25</xdr:col>
      <xdr:colOff>406400</xdr:colOff>
      <xdr:row>30</xdr:row>
      <xdr:rowOff>78850</xdr:rowOff>
    </xdr:to>
    <xdr:sp macro="" textlink="">
      <xdr:nvSpPr>
        <xdr:cNvPr id="133" name="Rectangle: Rounded Corners 132">
          <a:extLst>
            <a:ext uri="{FF2B5EF4-FFF2-40B4-BE49-F238E27FC236}">
              <a16:creationId xmlns:a16="http://schemas.microsoft.com/office/drawing/2014/main" id="{4C310D9B-8807-4383-88CA-98C60B43B4F8}"/>
            </a:ext>
          </a:extLst>
        </xdr:cNvPr>
        <xdr:cNvSpPr/>
      </xdr:nvSpPr>
      <xdr:spPr>
        <a:xfrm>
          <a:off x="10375495" y="3754968"/>
          <a:ext cx="5270905" cy="1911882"/>
        </a:xfrm>
        <a:prstGeom prst="roundRect">
          <a:avLst>
            <a:gd name="adj" fmla="val 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25399</xdr:colOff>
      <xdr:row>20</xdr:row>
      <xdr:rowOff>84666</xdr:rowOff>
    </xdr:from>
    <xdr:to>
      <xdr:col>25</xdr:col>
      <xdr:colOff>372533</xdr:colOff>
      <xdr:row>21</xdr:row>
      <xdr:rowOff>127000</xdr:rowOff>
    </xdr:to>
    <xdr:sp macro="" textlink="">
      <xdr:nvSpPr>
        <xdr:cNvPr id="136" name="TextBox 135">
          <a:extLst>
            <a:ext uri="{FF2B5EF4-FFF2-40B4-BE49-F238E27FC236}">
              <a16:creationId xmlns:a16="http://schemas.microsoft.com/office/drawing/2014/main" id="{4C192306-B77F-46D7-A4A4-EA6DBFD844E6}"/>
            </a:ext>
          </a:extLst>
        </xdr:cNvPr>
        <xdr:cNvSpPr txBox="1"/>
      </xdr:nvSpPr>
      <xdr:spPr>
        <a:xfrm>
          <a:off x="10388599" y="3809999"/>
          <a:ext cx="5223934" cy="228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a:solidFill>
                <a:schemeClr val="bg1"/>
              </a:solidFill>
            </a:rPr>
            <a:t>Filters</a:t>
          </a:r>
        </a:p>
      </xdr:txBody>
    </xdr:sp>
    <xdr:clientData/>
  </xdr:twoCellAnchor>
  <xdr:twoCellAnchor editAs="oneCell">
    <xdr:from>
      <xdr:col>19</xdr:col>
      <xdr:colOff>568111</xdr:colOff>
      <xdr:row>20</xdr:row>
      <xdr:rowOff>123614</xdr:rowOff>
    </xdr:from>
    <xdr:to>
      <xdr:col>22</xdr:col>
      <xdr:colOff>321732</xdr:colOff>
      <xdr:row>29</xdr:row>
      <xdr:rowOff>135467</xdr:rowOff>
    </xdr:to>
    <mc:AlternateContent xmlns:mc="http://schemas.openxmlformats.org/markup-compatibility/2006">
      <mc:Choice xmlns:a14="http://schemas.microsoft.com/office/drawing/2010/main" Requires="a14">
        <xdr:graphicFrame macro="">
          <xdr:nvGraphicFramePr>
            <xdr:cNvPr id="137" name="Ship Mode">
              <a:extLst>
                <a:ext uri="{FF2B5EF4-FFF2-40B4-BE49-F238E27FC236}">
                  <a16:creationId xmlns:a16="http://schemas.microsoft.com/office/drawing/2014/main" id="{4FA1A256-F4E4-9342-0F2C-CEDCBAD4F06D}"/>
                </a:ext>
              </a:extLst>
            </xdr:cNvPr>
            <xdr:cNvGraphicFramePr/>
          </xdr:nvGraphicFramePr>
          <xdr:xfrm>
            <a:off x="0" y="0"/>
            <a:ext cx="0" cy="0"/>
          </xdr:xfrm>
          <a:graphic>
            <a:graphicData uri="http://schemas.microsoft.com/office/drawing/2010/slicer">
              <sle:slicer xmlns:sle="http://schemas.microsoft.com/office/drawing/2010/slicer" name="Ship Mode"/>
            </a:graphicData>
          </a:graphic>
        </xdr:graphicFrame>
      </mc:Choice>
      <mc:Fallback>
        <xdr:sp macro="" textlink="">
          <xdr:nvSpPr>
            <xdr:cNvPr id="0" name=""/>
            <xdr:cNvSpPr>
              <a:spLocks noTextEdit="1"/>
            </xdr:cNvSpPr>
          </xdr:nvSpPr>
          <xdr:spPr>
            <a:xfrm>
              <a:off x="12182331" y="3808010"/>
              <a:ext cx="1587445" cy="16698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46566</xdr:colOff>
      <xdr:row>20</xdr:row>
      <xdr:rowOff>135467</xdr:rowOff>
    </xdr:from>
    <xdr:to>
      <xdr:col>19</xdr:col>
      <xdr:colOff>533399</xdr:colOff>
      <xdr:row>29</xdr:row>
      <xdr:rowOff>118534</xdr:rowOff>
    </xdr:to>
    <mc:AlternateContent xmlns:mc="http://schemas.openxmlformats.org/markup-compatibility/2006">
      <mc:Choice xmlns:a14="http://schemas.microsoft.com/office/drawing/2010/main" Requires="a14">
        <xdr:graphicFrame macro="">
          <xdr:nvGraphicFramePr>
            <xdr:cNvPr id="139" name="Region">
              <a:extLst>
                <a:ext uri="{FF2B5EF4-FFF2-40B4-BE49-F238E27FC236}">
                  <a16:creationId xmlns:a16="http://schemas.microsoft.com/office/drawing/2014/main" id="{5D5688F7-1772-2821-F296-DF9593CABD5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438236" y="3819863"/>
              <a:ext cx="1709383" cy="16410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387774</xdr:colOff>
      <xdr:row>20</xdr:row>
      <xdr:rowOff>102447</xdr:rowOff>
    </xdr:from>
    <xdr:to>
      <xdr:col>25</xdr:col>
      <xdr:colOff>387774</xdr:colOff>
      <xdr:row>29</xdr:row>
      <xdr:rowOff>127000</xdr:rowOff>
    </xdr:to>
    <mc:AlternateContent xmlns:mc="http://schemas.openxmlformats.org/markup-compatibility/2006">
      <mc:Choice xmlns:a14="http://schemas.microsoft.com/office/drawing/2010/main" Requires="a14">
        <xdr:graphicFrame macro="">
          <xdr:nvGraphicFramePr>
            <xdr:cNvPr id="142" name="Year">
              <a:extLst>
                <a:ext uri="{FF2B5EF4-FFF2-40B4-BE49-F238E27FC236}">
                  <a16:creationId xmlns:a16="http://schemas.microsoft.com/office/drawing/2014/main" id="{9D3BCA75-B466-3185-898D-F95D1D97C416}"/>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3835818" y="3786843"/>
              <a:ext cx="1833824" cy="16825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HP\Downloads\Ecommerce%20Sales%20Analysis.xlsx" TargetMode="External"/><Relationship Id="rId1" Type="http://schemas.openxmlformats.org/officeDocument/2006/relationships/externalLinkPath" Target="/Users/HP/Downloads/Ecommerce%20Sales%20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ta"/>
      <sheetName val="layout"/>
    </sheetNames>
    <sheetDataSet>
      <sheetData sheetId="0">
        <row r="2">
          <cell r="D2">
            <v>41587</v>
          </cell>
        </row>
        <row r="3">
          <cell r="D3">
            <v>41587</v>
          </cell>
        </row>
        <row r="4">
          <cell r="D4">
            <v>41438</v>
          </cell>
        </row>
        <row r="5">
          <cell r="D5">
            <v>41193</v>
          </cell>
        </row>
        <row r="6">
          <cell r="D6">
            <v>41193</v>
          </cell>
        </row>
        <row r="7">
          <cell r="D7">
            <v>40703</v>
          </cell>
        </row>
        <row r="8">
          <cell r="D8">
            <v>40703</v>
          </cell>
        </row>
        <row r="9">
          <cell r="D9">
            <v>40703</v>
          </cell>
        </row>
        <row r="10">
          <cell r="D10">
            <v>40703</v>
          </cell>
        </row>
        <row r="11">
          <cell r="D11">
            <v>40703</v>
          </cell>
        </row>
        <row r="12">
          <cell r="D12">
            <v>40703</v>
          </cell>
        </row>
        <row r="13">
          <cell r="D13">
            <v>40703</v>
          </cell>
        </row>
        <row r="14">
          <cell r="D14">
            <v>41745</v>
          </cell>
        </row>
        <row r="15">
          <cell r="D15">
            <v>41614</v>
          </cell>
        </row>
        <row r="16">
          <cell r="D16">
            <v>41235</v>
          </cell>
        </row>
        <row r="17">
          <cell r="D17">
            <v>41235</v>
          </cell>
        </row>
        <row r="18">
          <cell r="D18">
            <v>40858</v>
          </cell>
        </row>
        <row r="19">
          <cell r="D19">
            <v>40676</v>
          </cell>
        </row>
        <row r="20">
          <cell r="D20">
            <v>40782</v>
          </cell>
        </row>
        <row r="21">
          <cell r="D21">
            <v>40782</v>
          </cell>
        </row>
        <row r="22">
          <cell r="D22">
            <v>40782</v>
          </cell>
        </row>
        <row r="23">
          <cell r="D23">
            <v>41618</v>
          </cell>
        </row>
        <row r="24">
          <cell r="D24">
            <v>41618</v>
          </cell>
        </row>
        <row r="25">
          <cell r="D25">
            <v>41837</v>
          </cell>
        </row>
        <row r="26">
          <cell r="D26">
            <v>41177</v>
          </cell>
        </row>
        <row r="27">
          <cell r="D27">
            <v>41290</v>
          </cell>
        </row>
        <row r="28">
          <cell r="D28">
            <v>41290</v>
          </cell>
        </row>
        <row r="29">
          <cell r="D29">
            <v>41169</v>
          </cell>
        </row>
        <row r="30">
          <cell r="D30">
            <v>41169</v>
          </cell>
        </row>
        <row r="31">
          <cell r="D31">
            <v>41169</v>
          </cell>
        </row>
        <row r="32">
          <cell r="D32">
            <v>41169</v>
          </cell>
        </row>
        <row r="33">
          <cell r="D33">
            <v>41169</v>
          </cell>
        </row>
        <row r="34">
          <cell r="D34">
            <v>41169</v>
          </cell>
        </row>
        <row r="35">
          <cell r="D35">
            <v>41169</v>
          </cell>
        </row>
        <row r="36">
          <cell r="D36">
            <v>41932</v>
          </cell>
        </row>
        <row r="37">
          <cell r="D37">
            <v>41617</v>
          </cell>
        </row>
        <row r="38">
          <cell r="D38">
            <v>41617</v>
          </cell>
        </row>
        <row r="39">
          <cell r="D39">
            <v>41270</v>
          </cell>
        </row>
        <row r="40">
          <cell r="D40">
            <v>41270</v>
          </cell>
        </row>
        <row r="41">
          <cell r="D41">
            <v>41270</v>
          </cell>
        </row>
        <row r="42">
          <cell r="D42">
            <v>41270</v>
          </cell>
        </row>
        <row r="43">
          <cell r="D43">
            <v>41893</v>
          </cell>
        </row>
        <row r="44">
          <cell r="D44">
            <v>41473</v>
          </cell>
        </row>
        <row r="45">
          <cell r="D45">
            <v>41902</v>
          </cell>
        </row>
        <row r="46">
          <cell r="D46">
            <v>41345</v>
          </cell>
        </row>
        <row r="47">
          <cell r="D47">
            <v>41345</v>
          </cell>
        </row>
        <row r="48">
          <cell r="D48">
            <v>40836</v>
          </cell>
        </row>
        <row r="49">
          <cell r="D49">
            <v>41446</v>
          </cell>
        </row>
        <row r="50">
          <cell r="D50">
            <v>41446</v>
          </cell>
        </row>
        <row r="51">
          <cell r="D51">
            <v>41017</v>
          </cell>
        </row>
        <row r="52">
          <cell r="D52">
            <v>41017</v>
          </cell>
        </row>
        <row r="53">
          <cell r="D53">
            <v>41017</v>
          </cell>
        </row>
        <row r="54">
          <cell r="D54">
            <v>41017</v>
          </cell>
        </row>
        <row r="55">
          <cell r="D55">
            <v>41620</v>
          </cell>
        </row>
        <row r="56">
          <cell r="D56">
            <v>41620</v>
          </cell>
        </row>
        <row r="57">
          <cell r="D57">
            <v>41443</v>
          </cell>
        </row>
        <row r="58">
          <cell r="D58">
            <v>41443</v>
          </cell>
        </row>
        <row r="59">
          <cell r="D59">
            <v>41443</v>
          </cell>
        </row>
        <row r="60">
          <cell r="D60">
            <v>41443</v>
          </cell>
        </row>
        <row r="61">
          <cell r="D61">
            <v>41443</v>
          </cell>
        </row>
        <row r="62">
          <cell r="D62">
            <v>41443</v>
          </cell>
        </row>
        <row r="63">
          <cell r="D63">
            <v>41443</v>
          </cell>
        </row>
        <row r="64">
          <cell r="D64">
            <v>41237</v>
          </cell>
        </row>
        <row r="65">
          <cell r="D65">
            <v>41237</v>
          </cell>
        </row>
        <row r="66">
          <cell r="D66">
            <v>41237</v>
          </cell>
        </row>
        <row r="67">
          <cell r="D67">
            <v>41237</v>
          </cell>
        </row>
        <row r="68">
          <cell r="D68">
            <v>41029</v>
          </cell>
        </row>
        <row r="69">
          <cell r="D69">
            <v>40882</v>
          </cell>
        </row>
        <row r="70">
          <cell r="D70">
            <v>40882</v>
          </cell>
        </row>
        <row r="71">
          <cell r="D71">
            <v>41430</v>
          </cell>
        </row>
        <row r="72">
          <cell r="D72">
            <v>41536</v>
          </cell>
        </row>
        <row r="73">
          <cell r="D73">
            <v>41897</v>
          </cell>
        </row>
        <row r="74">
          <cell r="D74">
            <v>41025</v>
          </cell>
        </row>
        <row r="75">
          <cell r="D75">
            <v>41025</v>
          </cell>
        </row>
        <row r="76">
          <cell r="D76">
            <v>41025</v>
          </cell>
        </row>
        <row r="77">
          <cell r="D77">
            <v>41983</v>
          </cell>
        </row>
        <row r="78">
          <cell r="D78">
            <v>41983</v>
          </cell>
        </row>
        <row r="79">
          <cell r="D79">
            <v>41983</v>
          </cell>
        </row>
        <row r="80">
          <cell r="D80">
            <v>40873</v>
          </cell>
        </row>
        <row r="81">
          <cell r="D81">
            <v>41438</v>
          </cell>
        </row>
        <row r="82">
          <cell r="D82">
            <v>41438</v>
          </cell>
        </row>
        <row r="83">
          <cell r="D83">
            <v>40828</v>
          </cell>
        </row>
        <row r="84">
          <cell r="D84">
            <v>40828</v>
          </cell>
        </row>
        <row r="85">
          <cell r="D85">
            <v>41155</v>
          </cell>
        </row>
        <row r="86">
          <cell r="D86">
            <v>41957</v>
          </cell>
        </row>
        <row r="87">
          <cell r="D87">
            <v>41788</v>
          </cell>
        </row>
        <row r="88">
          <cell r="D88">
            <v>41939</v>
          </cell>
        </row>
        <row r="89">
          <cell r="D89">
            <v>41939</v>
          </cell>
        </row>
        <row r="90">
          <cell r="D90">
            <v>41370</v>
          </cell>
        </row>
        <row r="91">
          <cell r="D91">
            <v>41535</v>
          </cell>
        </row>
        <row r="92">
          <cell r="D92">
            <v>41535</v>
          </cell>
        </row>
        <row r="93">
          <cell r="D93">
            <v>41535</v>
          </cell>
        </row>
        <row r="94">
          <cell r="D94">
            <v>40939</v>
          </cell>
        </row>
        <row r="95">
          <cell r="D95">
            <v>40939</v>
          </cell>
        </row>
        <row r="96">
          <cell r="D96">
            <v>40939</v>
          </cell>
        </row>
        <row r="97">
          <cell r="D97">
            <v>41950</v>
          </cell>
        </row>
        <row r="98">
          <cell r="D98">
            <v>41953</v>
          </cell>
        </row>
        <row r="99">
          <cell r="D99">
            <v>41808</v>
          </cell>
        </row>
        <row r="100">
          <cell r="D100">
            <v>41524</v>
          </cell>
        </row>
        <row r="101">
          <cell r="D101">
            <v>41516</v>
          </cell>
        </row>
        <row r="102">
          <cell r="D102">
            <v>41516</v>
          </cell>
        </row>
        <row r="103">
          <cell r="D103">
            <v>41516</v>
          </cell>
        </row>
        <row r="104">
          <cell r="D104">
            <v>41610</v>
          </cell>
        </row>
        <row r="105">
          <cell r="D105">
            <v>41226</v>
          </cell>
        </row>
        <row r="106">
          <cell r="D106">
            <v>41226</v>
          </cell>
        </row>
        <row r="107">
          <cell r="D107">
            <v>41226</v>
          </cell>
        </row>
        <row r="108">
          <cell r="D108">
            <v>41967</v>
          </cell>
        </row>
        <row r="109">
          <cell r="D109">
            <v>41967</v>
          </cell>
        </row>
        <row r="110">
          <cell r="D110">
            <v>41967</v>
          </cell>
        </row>
        <row r="111">
          <cell r="D111">
            <v>41197</v>
          </cell>
        </row>
        <row r="112">
          <cell r="D112">
            <v>41999</v>
          </cell>
        </row>
        <row r="113">
          <cell r="D113">
            <v>41582</v>
          </cell>
        </row>
        <row r="114">
          <cell r="D114">
            <v>41582</v>
          </cell>
        </row>
        <row r="115">
          <cell r="D115">
            <v>40780</v>
          </cell>
        </row>
        <row r="116">
          <cell r="D116">
            <v>40780</v>
          </cell>
        </row>
        <row r="117">
          <cell r="D117">
            <v>40780</v>
          </cell>
        </row>
        <row r="118">
          <cell r="D118">
            <v>40780</v>
          </cell>
        </row>
        <row r="119">
          <cell r="D119">
            <v>40970</v>
          </cell>
        </row>
        <row r="120">
          <cell r="D120">
            <v>41004</v>
          </cell>
        </row>
        <row r="121">
          <cell r="D121">
            <v>41438</v>
          </cell>
        </row>
        <row r="122">
          <cell r="D122">
            <v>41438</v>
          </cell>
        </row>
        <row r="123">
          <cell r="D123">
            <v>41438</v>
          </cell>
        </row>
        <row r="124">
          <cell r="D124">
            <v>41438</v>
          </cell>
        </row>
        <row r="125">
          <cell r="D125">
            <v>41438</v>
          </cell>
        </row>
        <row r="126">
          <cell r="D126">
            <v>40903</v>
          </cell>
        </row>
        <row r="127">
          <cell r="D127">
            <v>40806</v>
          </cell>
        </row>
        <row r="128">
          <cell r="D128">
            <v>41949</v>
          </cell>
        </row>
        <row r="129">
          <cell r="D129">
            <v>41949</v>
          </cell>
        </row>
        <row r="130">
          <cell r="D130">
            <v>41585</v>
          </cell>
        </row>
        <row r="131">
          <cell r="D131">
            <v>41585</v>
          </cell>
        </row>
        <row r="132">
          <cell r="D132">
            <v>41673</v>
          </cell>
        </row>
        <row r="133">
          <cell r="D133">
            <v>41673</v>
          </cell>
        </row>
        <row r="134">
          <cell r="D134">
            <v>41673</v>
          </cell>
        </row>
        <row r="135">
          <cell r="D135">
            <v>41561</v>
          </cell>
        </row>
        <row r="136">
          <cell r="D136">
            <v>41561</v>
          </cell>
        </row>
        <row r="137">
          <cell r="D137">
            <v>41561</v>
          </cell>
        </row>
        <row r="138">
          <cell r="D138">
            <v>41561</v>
          </cell>
        </row>
        <row r="139">
          <cell r="D139">
            <v>41561</v>
          </cell>
        </row>
        <row r="140">
          <cell r="D140">
            <v>41561</v>
          </cell>
        </row>
        <row r="141">
          <cell r="D141">
            <v>41561</v>
          </cell>
        </row>
        <row r="142">
          <cell r="D142">
            <v>41523</v>
          </cell>
        </row>
        <row r="143">
          <cell r="D143">
            <v>41901</v>
          </cell>
        </row>
        <row r="144">
          <cell r="D144">
            <v>41901</v>
          </cell>
        </row>
        <row r="145">
          <cell r="D145">
            <v>41901</v>
          </cell>
        </row>
        <row r="146">
          <cell r="D146">
            <v>41996</v>
          </cell>
        </row>
        <row r="147">
          <cell r="D147">
            <v>41159</v>
          </cell>
        </row>
        <row r="148">
          <cell r="D148">
            <v>40838</v>
          </cell>
        </row>
        <row r="149">
          <cell r="D149">
            <v>41614</v>
          </cell>
        </row>
        <row r="150">
          <cell r="D150">
            <v>41614</v>
          </cell>
        </row>
        <row r="151">
          <cell r="D151">
            <v>41614</v>
          </cell>
        </row>
        <row r="152">
          <cell r="D152">
            <v>41614</v>
          </cell>
        </row>
        <row r="153">
          <cell r="D153">
            <v>41347</v>
          </cell>
        </row>
        <row r="154">
          <cell r="D154">
            <v>41347</v>
          </cell>
        </row>
        <row r="155">
          <cell r="D155">
            <v>41060</v>
          </cell>
        </row>
        <row r="156">
          <cell r="D156">
            <v>41060</v>
          </cell>
        </row>
        <row r="157">
          <cell r="D157">
            <v>41060</v>
          </cell>
        </row>
        <row r="158">
          <cell r="D158">
            <v>41057</v>
          </cell>
        </row>
        <row r="159">
          <cell r="D159">
            <v>40603</v>
          </cell>
        </row>
        <row r="160">
          <cell r="D160">
            <v>41599</v>
          </cell>
        </row>
        <row r="161">
          <cell r="D161">
            <v>41599</v>
          </cell>
        </row>
        <row r="162">
          <cell r="D162">
            <v>41406</v>
          </cell>
        </row>
        <row r="163">
          <cell r="D163">
            <v>41271</v>
          </cell>
        </row>
        <row r="164">
          <cell r="D164">
            <v>41595</v>
          </cell>
        </row>
        <row r="165">
          <cell r="D165">
            <v>41586</v>
          </cell>
        </row>
        <row r="166">
          <cell r="D166">
            <v>40794</v>
          </cell>
        </row>
        <row r="167">
          <cell r="D167">
            <v>40794</v>
          </cell>
        </row>
        <row r="168">
          <cell r="D168">
            <v>40794</v>
          </cell>
        </row>
        <row r="169">
          <cell r="D169">
            <v>40794</v>
          </cell>
        </row>
        <row r="170">
          <cell r="D170">
            <v>40794</v>
          </cell>
        </row>
        <row r="171">
          <cell r="D171">
            <v>40794</v>
          </cell>
        </row>
        <row r="172">
          <cell r="D172">
            <v>40794</v>
          </cell>
        </row>
        <row r="173">
          <cell r="D173">
            <v>40760</v>
          </cell>
        </row>
        <row r="174">
          <cell r="D174">
            <v>40760</v>
          </cell>
        </row>
        <row r="175">
          <cell r="D175">
            <v>40760</v>
          </cell>
        </row>
        <row r="176">
          <cell r="D176">
            <v>40800</v>
          </cell>
        </row>
        <row r="177">
          <cell r="D177">
            <v>40800</v>
          </cell>
        </row>
        <row r="178">
          <cell r="D178">
            <v>41751</v>
          </cell>
        </row>
        <row r="179">
          <cell r="D179">
            <v>41234</v>
          </cell>
        </row>
        <row r="180">
          <cell r="D180">
            <v>41234</v>
          </cell>
        </row>
        <row r="181">
          <cell r="D181">
            <v>41258</v>
          </cell>
        </row>
        <row r="182">
          <cell r="D182">
            <v>40882</v>
          </cell>
        </row>
        <row r="183">
          <cell r="D183">
            <v>40882</v>
          </cell>
        </row>
        <row r="184">
          <cell r="D184">
            <v>40866</v>
          </cell>
        </row>
        <row r="185">
          <cell r="D185">
            <v>40866</v>
          </cell>
        </row>
        <row r="186">
          <cell r="D186">
            <v>40866</v>
          </cell>
        </row>
        <row r="187">
          <cell r="D187">
            <v>41607</v>
          </cell>
        </row>
        <row r="188">
          <cell r="D188">
            <v>40781</v>
          </cell>
        </row>
        <row r="189">
          <cell r="D189">
            <v>41472</v>
          </cell>
        </row>
        <row r="190">
          <cell r="D190">
            <v>41472</v>
          </cell>
        </row>
        <row r="191">
          <cell r="D191">
            <v>41194</v>
          </cell>
        </row>
        <row r="192">
          <cell r="D192">
            <v>41194</v>
          </cell>
        </row>
        <row r="193">
          <cell r="D193">
            <v>41194</v>
          </cell>
        </row>
        <row r="194">
          <cell r="D194">
            <v>41194</v>
          </cell>
        </row>
        <row r="195">
          <cell r="D195">
            <v>41194</v>
          </cell>
        </row>
        <row r="196">
          <cell r="D196">
            <v>41213</v>
          </cell>
        </row>
        <row r="197">
          <cell r="D197">
            <v>40623</v>
          </cell>
        </row>
        <row r="198">
          <cell r="D198">
            <v>40623</v>
          </cell>
        </row>
        <row r="199">
          <cell r="D199">
            <v>41950</v>
          </cell>
        </row>
        <row r="200">
          <cell r="D200">
            <v>41827</v>
          </cell>
        </row>
        <row r="201">
          <cell r="D201">
            <v>41827</v>
          </cell>
        </row>
        <row r="202">
          <cell r="D202">
            <v>41815</v>
          </cell>
        </row>
        <row r="203">
          <cell r="D203">
            <v>40758</v>
          </cell>
        </row>
        <row r="204">
          <cell r="D204">
            <v>40758</v>
          </cell>
        </row>
        <row r="205">
          <cell r="D205">
            <v>41991</v>
          </cell>
        </row>
        <row r="206">
          <cell r="D206">
            <v>41794</v>
          </cell>
        </row>
        <row r="207">
          <cell r="D207">
            <v>41983</v>
          </cell>
        </row>
        <row r="208">
          <cell r="D208">
            <v>41975</v>
          </cell>
        </row>
        <row r="209">
          <cell r="D209">
            <v>41975</v>
          </cell>
        </row>
        <row r="210">
          <cell r="D210">
            <v>41975</v>
          </cell>
        </row>
        <row r="211">
          <cell r="D211">
            <v>41975</v>
          </cell>
        </row>
        <row r="212">
          <cell r="D212">
            <v>41975</v>
          </cell>
        </row>
        <row r="213">
          <cell r="D213">
            <v>40948</v>
          </cell>
        </row>
        <row r="214">
          <cell r="D214">
            <v>40910</v>
          </cell>
        </row>
        <row r="215">
          <cell r="D215">
            <v>40910</v>
          </cell>
        </row>
        <row r="216">
          <cell r="D216">
            <v>40910</v>
          </cell>
        </row>
        <row r="217">
          <cell r="D217">
            <v>40910</v>
          </cell>
        </row>
        <row r="218">
          <cell r="D218">
            <v>40910</v>
          </cell>
        </row>
        <row r="219">
          <cell r="D219">
            <v>41576</v>
          </cell>
        </row>
        <row r="220">
          <cell r="D220">
            <v>41576</v>
          </cell>
        </row>
        <row r="221">
          <cell r="D221">
            <v>41267</v>
          </cell>
        </row>
        <row r="222">
          <cell r="D222">
            <v>41267</v>
          </cell>
        </row>
        <row r="223">
          <cell r="D223">
            <v>41267</v>
          </cell>
        </row>
        <row r="224">
          <cell r="D224">
            <v>41267</v>
          </cell>
        </row>
        <row r="225">
          <cell r="D225">
            <v>41267</v>
          </cell>
        </row>
        <row r="226">
          <cell r="D226">
            <v>41267</v>
          </cell>
        </row>
        <row r="227">
          <cell r="D227">
            <v>41130</v>
          </cell>
        </row>
        <row r="228">
          <cell r="D228">
            <v>41130</v>
          </cell>
        </row>
        <row r="229">
          <cell r="D229">
            <v>41130</v>
          </cell>
        </row>
        <row r="230">
          <cell r="D230">
            <v>40967</v>
          </cell>
        </row>
        <row r="231">
          <cell r="D231">
            <v>40967</v>
          </cell>
        </row>
        <row r="232">
          <cell r="D232">
            <v>40799</v>
          </cell>
        </row>
        <row r="233">
          <cell r="D233">
            <v>41737</v>
          </cell>
        </row>
        <row r="234">
          <cell r="D234">
            <v>41737</v>
          </cell>
        </row>
        <row r="235">
          <cell r="D235">
            <v>41737</v>
          </cell>
        </row>
        <row r="236">
          <cell r="D236">
            <v>41737</v>
          </cell>
        </row>
        <row r="237">
          <cell r="D237">
            <v>41737</v>
          </cell>
        </row>
        <row r="238">
          <cell r="D238">
            <v>41956</v>
          </cell>
        </row>
        <row r="239">
          <cell r="D239">
            <v>41430</v>
          </cell>
        </row>
        <row r="240">
          <cell r="D240">
            <v>41430</v>
          </cell>
        </row>
        <row r="241">
          <cell r="D241">
            <v>41430</v>
          </cell>
        </row>
        <row r="242">
          <cell r="D242">
            <v>41430</v>
          </cell>
        </row>
        <row r="243">
          <cell r="D243">
            <v>41430</v>
          </cell>
        </row>
        <row r="244">
          <cell r="D244">
            <v>41430</v>
          </cell>
        </row>
        <row r="245">
          <cell r="D245">
            <v>41430</v>
          </cell>
        </row>
        <row r="246">
          <cell r="D246">
            <v>40695</v>
          </cell>
        </row>
        <row r="247">
          <cell r="D247">
            <v>40695</v>
          </cell>
        </row>
        <row r="248">
          <cell r="D248">
            <v>40695</v>
          </cell>
        </row>
        <row r="249">
          <cell r="D249">
            <v>40695</v>
          </cell>
        </row>
        <row r="250">
          <cell r="D250">
            <v>40695</v>
          </cell>
        </row>
        <row r="251">
          <cell r="D251">
            <v>41619</v>
          </cell>
        </row>
        <row r="252">
          <cell r="D252">
            <v>41529</v>
          </cell>
        </row>
        <row r="253">
          <cell r="D253">
            <v>41529</v>
          </cell>
        </row>
        <row r="254">
          <cell r="D254">
            <v>41619</v>
          </cell>
        </row>
        <row r="255">
          <cell r="D255">
            <v>41619</v>
          </cell>
        </row>
        <row r="256">
          <cell r="D256">
            <v>41241</v>
          </cell>
        </row>
        <row r="257">
          <cell r="D257">
            <v>41241</v>
          </cell>
        </row>
        <row r="258">
          <cell r="D258">
            <v>41241</v>
          </cell>
        </row>
        <row r="259">
          <cell r="D259">
            <v>41241</v>
          </cell>
        </row>
        <row r="260">
          <cell r="D260">
            <v>41975</v>
          </cell>
        </row>
        <row r="261">
          <cell r="D261">
            <v>41975</v>
          </cell>
        </row>
        <row r="262">
          <cell r="D262">
            <v>41975</v>
          </cell>
        </row>
        <row r="263">
          <cell r="D263">
            <v>41799</v>
          </cell>
        </row>
        <row r="264">
          <cell r="D264">
            <v>40805</v>
          </cell>
        </row>
        <row r="265">
          <cell r="D265">
            <v>40805</v>
          </cell>
        </row>
        <row r="266">
          <cell r="D266">
            <v>41432</v>
          </cell>
        </row>
        <row r="267">
          <cell r="D267">
            <v>41223</v>
          </cell>
        </row>
        <row r="268">
          <cell r="D268">
            <v>41807</v>
          </cell>
        </row>
        <row r="269">
          <cell r="D269">
            <v>41296</v>
          </cell>
        </row>
        <row r="270">
          <cell r="D270">
            <v>41983</v>
          </cell>
        </row>
        <row r="271">
          <cell r="D271">
            <v>41983</v>
          </cell>
        </row>
        <row r="272">
          <cell r="D272">
            <v>42002</v>
          </cell>
        </row>
        <row r="273">
          <cell r="D273">
            <v>41120</v>
          </cell>
        </row>
        <row r="274">
          <cell r="D274">
            <v>41120</v>
          </cell>
        </row>
        <row r="275">
          <cell r="D275">
            <v>41120</v>
          </cell>
        </row>
        <row r="276">
          <cell r="D276">
            <v>41899</v>
          </cell>
        </row>
        <row r="277">
          <cell r="D277">
            <v>41899</v>
          </cell>
        </row>
        <row r="278">
          <cell r="D278">
            <v>41926</v>
          </cell>
        </row>
        <row r="279">
          <cell r="D279">
            <v>41926</v>
          </cell>
        </row>
        <row r="280">
          <cell r="D280">
            <v>41926</v>
          </cell>
        </row>
        <row r="281">
          <cell r="D281">
            <v>41926</v>
          </cell>
        </row>
        <row r="282">
          <cell r="D282">
            <v>41178</v>
          </cell>
        </row>
        <row r="283">
          <cell r="D283">
            <v>41178</v>
          </cell>
        </row>
        <row r="284">
          <cell r="D284">
            <v>41215</v>
          </cell>
        </row>
        <row r="285">
          <cell r="D285">
            <v>41178</v>
          </cell>
        </row>
        <row r="286">
          <cell r="D286">
            <v>41178</v>
          </cell>
        </row>
        <row r="287">
          <cell r="D287">
            <v>41178</v>
          </cell>
        </row>
        <row r="288">
          <cell r="D288">
            <v>41627</v>
          </cell>
        </row>
        <row r="289">
          <cell r="D289">
            <v>41627</v>
          </cell>
        </row>
        <row r="290">
          <cell r="D290">
            <v>41627</v>
          </cell>
        </row>
        <row r="291">
          <cell r="D291">
            <v>41599</v>
          </cell>
        </row>
        <row r="292">
          <cell r="D292">
            <v>41599</v>
          </cell>
        </row>
        <row r="293">
          <cell r="D293">
            <v>41599</v>
          </cell>
        </row>
        <row r="294">
          <cell r="D294">
            <v>41599</v>
          </cell>
        </row>
        <row r="295">
          <cell r="D295">
            <v>40903</v>
          </cell>
        </row>
        <row r="296">
          <cell r="D296">
            <v>40903</v>
          </cell>
        </row>
        <row r="297">
          <cell r="D297">
            <v>40903</v>
          </cell>
        </row>
        <row r="298">
          <cell r="D298">
            <v>40903</v>
          </cell>
        </row>
        <row r="299">
          <cell r="D299">
            <v>40903</v>
          </cell>
        </row>
        <row r="300">
          <cell r="D300">
            <v>41576</v>
          </cell>
        </row>
        <row r="301">
          <cell r="D301">
            <v>41576</v>
          </cell>
        </row>
        <row r="302">
          <cell r="D302">
            <v>41576</v>
          </cell>
        </row>
        <row r="303">
          <cell r="D303">
            <v>41576</v>
          </cell>
        </row>
        <row r="304">
          <cell r="D304">
            <v>41576</v>
          </cell>
        </row>
        <row r="305">
          <cell r="D305">
            <v>41963</v>
          </cell>
        </row>
        <row r="306">
          <cell r="D306">
            <v>41033</v>
          </cell>
        </row>
        <row r="307">
          <cell r="D307">
            <v>40907</v>
          </cell>
        </row>
        <row r="308">
          <cell r="D308">
            <v>40695</v>
          </cell>
        </row>
        <row r="309">
          <cell r="D309">
            <v>40695</v>
          </cell>
        </row>
        <row r="310">
          <cell r="D310">
            <v>41745</v>
          </cell>
        </row>
        <row r="311">
          <cell r="D311">
            <v>41530</v>
          </cell>
        </row>
        <row r="312">
          <cell r="D312">
            <v>41530</v>
          </cell>
        </row>
        <row r="313">
          <cell r="D313">
            <v>41530</v>
          </cell>
        </row>
        <row r="314">
          <cell r="D314">
            <v>41530</v>
          </cell>
        </row>
        <row r="315">
          <cell r="D315">
            <v>40813</v>
          </cell>
        </row>
        <row r="316">
          <cell r="D316">
            <v>40764</v>
          </cell>
        </row>
        <row r="317">
          <cell r="D317">
            <v>40764</v>
          </cell>
        </row>
        <row r="318">
          <cell r="D318">
            <v>40905</v>
          </cell>
        </row>
        <row r="319">
          <cell r="D319">
            <v>40851</v>
          </cell>
        </row>
        <row r="320">
          <cell r="D320">
            <v>40851</v>
          </cell>
        </row>
        <row r="321">
          <cell r="D321">
            <v>40851</v>
          </cell>
        </row>
        <row r="322">
          <cell r="D322">
            <v>40851</v>
          </cell>
        </row>
        <row r="323">
          <cell r="D323">
            <v>40851</v>
          </cell>
        </row>
        <row r="324">
          <cell r="D324">
            <v>40805</v>
          </cell>
        </row>
        <row r="325">
          <cell r="D325">
            <v>41388</v>
          </cell>
        </row>
        <row r="326">
          <cell r="D326">
            <v>41388</v>
          </cell>
        </row>
        <row r="327">
          <cell r="D327">
            <v>41947</v>
          </cell>
        </row>
        <row r="328">
          <cell r="D328">
            <v>41517</v>
          </cell>
        </row>
        <row r="329">
          <cell r="D329">
            <v>41517</v>
          </cell>
        </row>
        <row r="330">
          <cell r="D330">
            <v>41517</v>
          </cell>
        </row>
        <row r="331">
          <cell r="D331">
            <v>41517</v>
          </cell>
        </row>
        <row r="332">
          <cell r="D332">
            <v>41517</v>
          </cell>
        </row>
        <row r="333">
          <cell r="D333">
            <v>41390</v>
          </cell>
        </row>
        <row r="334">
          <cell r="D334">
            <v>41390</v>
          </cell>
        </row>
        <row r="335">
          <cell r="D335">
            <v>41390</v>
          </cell>
        </row>
        <row r="336">
          <cell r="D336">
            <v>41153</v>
          </cell>
        </row>
        <row r="337">
          <cell r="D337">
            <v>41153</v>
          </cell>
        </row>
        <row r="338">
          <cell r="D338">
            <v>41153</v>
          </cell>
        </row>
        <row r="339">
          <cell r="D339">
            <v>40736</v>
          </cell>
        </row>
        <row r="340">
          <cell r="D340">
            <v>40736</v>
          </cell>
        </row>
        <row r="341">
          <cell r="D341">
            <v>41082</v>
          </cell>
        </row>
        <row r="342">
          <cell r="D342">
            <v>40646</v>
          </cell>
        </row>
        <row r="343">
          <cell r="D343">
            <v>40646</v>
          </cell>
        </row>
        <row r="344">
          <cell r="D344">
            <v>40646</v>
          </cell>
        </row>
        <row r="345">
          <cell r="D345">
            <v>40646</v>
          </cell>
        </row>
        <row r="346">
          <cell r="D346">
            <v>41263</v>
          </cell>
        </row>
        <row r="347">
          <cell r="D347">
            <v>41806</v>
          </cell>
        </row>
        <row r="348">
          <cell r="D348">
            <v>41829</v>
          </cell>
        </row>
        <row r="349">
          <cell r="D349">
            <v>41829</v>
          </cell>
        </row>
        <row r="350">
          <cell r="D350">
            <v>41829</v>
          </cell>
        </row>
        <row r="351">
          <cell r="D351">
            <v>41519</v>
          </cell>
        </row>
        <row r="352">
          <cell r="D352">
            <v>41519</v>
          </cell>
        </row>
        <row r="353">
          <cell r="D353">
            <v>41519</v>
          </cell>
        </row>
        <row r="354">
          <cell r="D354">
            <v>41519</v>
          </cell>
        </row>
        <row r="355">
          <cell r="D355">
            <v>41519</v>
          </cell>
        </row>
        <row r="356">
          <cell r="D356">
            <v>41373</v>
          </cell>
        </row>
        <row r="357">
          <cell r="D357">
            <v>41373</v>
          </cell>
        </row>
        <row r="358">
          <cell r="D358">
            <v>41373</v>
          </cell>
        </row>
        <row r="359">
          <cell r="D359">
            <v>41373</v>
          </cell>
        </row>
        <row r="360">
          <cell r="D360">
            <v>41388</v>
          </cell>
        </row>
        <row r="361">
          <cell r="D361">
            <v>41707</v>
          </cell>
        </row>
        <row r="362">
          <cell r="D362">
            <v>41707</v>
          </cell>
        </row>
        <row r="363">
          <cell r="D363">
            <v>41908</v>
          </cell>
        </row>
        <row r="364">
          <cell r="D364">
            <v>41908</v>
          </cell>
        </row>
        <row r="365">
          <cell r="D365">
            <v>41908</v>
          </cell>
        </row>
        <row r="366">
          <cell r="D366">
            <v>41908</v>
          </cell>
        </row>
        <row r="367">
          <cell r="D367">
            <v>40810</v>
          </cell>
        </row>
        <row r="368">
          <cell r="D368">
            <v>41569</v>
          </cell>
        </row>
        <row r="369">
          <cell r="D369">
            <v>41569</v>
          </cell>
        </row>
        <row r="370">
          <cell r="D370">
            <v>41569</v>
          </cell>
        </row>
        <row r="371">
          <cell r="D371">
            <v>41569</v>
          </cell>
        </row>
        <row r="372">
          <cell r="D372">
            <v>41789</v>
          </cell>
        </row>
        <row r="373">
          <cell r="D373">
            <v>41789</v>
          </cell>
        </row>
        <row r="374">
          <cell r="D374">
            <v>40747</v>
          </cell>
        </row>
        <row r="375">
          <cell r="D375">
            <v>40747</v>
          </cell>
        </row>
        <row r="376">
          <cell r="D376">
            <v>40747</v>
          </cell>
        </row>
        <row r="377">
          <cell r="D377">
            <v>40747</v>
          </cell>
        </row>
        <row r="378">
          <cell r="D378">
            <v>41546</v>
          </cell>
        </row>
        <row r="379">
          <cell r="D379">
            <v>41879</v>
          </cell>
        </row>
        <row r="380">
          <cell r="D380">
            <v>41027</v>
          </cell>
        </row>
        <row r="381">
          <cell r="D381">
            <v>41027</v>
          </cell>
        </row>
        <row r="382">
          <cell r="D382">
            <v>41027</v>
          </cell>
        </row>
        <row r="383">
          <cell r="D383">
            <v>41576</v>
          </cell>
        </row>
        <row r="384">
          <cell r="D384">
            <v>41576</v>
          </cell>
        </row>
        <row r="385">
          <cell r="D385">
            <v>41086</v>
          </cell>
        </row>
        <row r="386">
          <cell r="D386">
            <v>41240</v>
          </cell>
        </row>
        <row r="387">
          <cell r="D387">
            <v>41240</v>
          </cell>
        </row>
        <row r="388">
          <cell r="D388">
            <v>41246</v>
          </cell>
        </row>
        <row r="389">
          <cell r="D389">
            <v>41246</v>
          </cell>
        </row>
        <row r="390">
          <cell r="D390">
            <v>40871</v>
          </cell>
        </row>
        <row r="391">
          <cell r="D391">
            <v>41985</v>
          </cell>
        </row>
        <row r="392">
          <cell r="D392">
            <v>41985</v>
          </cell>
        </row>
        <row r="393">
          <cell r="D393">
            <v>40807</v>
          </cell>
        </row>
        <row r="394">
          <cell r="D394">
            <v>40807</v>
          </cell>
        </row>
        <row r="395">
          <cell r="D395">
            <v>40701</v>
          </cell>
        </row>
        <row r="396">
          <cell r="D396">
            <v>41821</v>
          </cell>
        </row>
        <row r="397">
          <cell r="D397">
            <v>41930</v>
          </cell>
        </row>
        <row r="398">
          <cell r="D398">
            <v>41930</v>
          </cell>
        </row>
        <row r="399">
          <cell r="D399">
            <v>41213</v>
          </cell>
        </row>
        <row r="400">
          <cell r="D400">
            <v>41526</v>
          </cell>
        </row>
        <row r="401">
          <cell r="D401">
            <v>41526</v>
          </cell>
        </row>
        <row r="402">
          <cell r="D402">
            <v>41526</v>
          </cell>
        </row>
        <row r="403">
          <cell r="D403">
            <v>41526</v>
          </cell>
        </row>
        <row r="404">
          <cell r="D404">
            <v>40901</v>
          </cell>
        </row>
        <row r="405">
          <cell r="D405">
            <v>40649</v>
          </cell>
        </row>
        <row r="406">
          <cell r="D406">
            <v>41998</v>
          </cell>
        </row>
        <row r="407">
          <cell r="D407">
            <v>41982</v>
          </cell>
        </row>
        <row r="408">
          <cell r="D408">
            <v>41982</v>
          </cell>
        </row>
        <row r="409">
          <cell r="D409">
            <v>41982</v>
          </cell>
        </row>
        <row r="410">
          <cell r="D410">
            <v>41982</v>
          </cell>
        </row>
        <row r="411">
          <cell r="D411">
            <v>41982</v>
          </cell>
        </row>
        <row r="412">
          <cell r="D412">
            <v>41982</v>
          </cell>
        </row>
        <row r="413">
          <cell r="D413">
            <v>41982</v>
          </cell>
        </row>
        <row r="414">
          <cell r="D414">
            <v>41982</v>
          </cell>
        </row>
        <row r="415">
          <cell r="D415">
            <v>41982</v>
          </cell>
        </row>
        <row r="416">
          <cell r="D416">
            <v>41947</v>
          </cell>
        </row>
        <row r="417">
          <cell r="D417">
            <v>41947</v>
          </cell>
        </row>
        <row r="418">
          <cell r="D418">
            <v>41815</v>
          </cell>
        </row>
        <row r="419">
          <cell r="D419">
            <v>41379</v>
          </cell>
        </row>
        <row r="420">
          <cell r="D420">
            <v>41950</v>
          </cell>
        </row>
        <row r="421">
          <cell r="D421">
            <v>41703</v>
          </cell>
        </row>
        <row r="422">
          <cell r="D422">
            <v>41703</v>
          </cell>
        </row>
        <row r="423">
          <cell r="D423">
            <v>40716</v>
          </cell>
        </row>
        <row r="424">
          <cell r="D424">
            <v>41932</v>
          </cell>
        </row>
        <row r="425">
          <cell r="D425">
            <v>41932</v>
          </cell>
        </row>
        <row r="426">
          <cell r="D426">
            <v>41873</v>
          </cell>
        </row>
        <row r="427">
          <cell r="D427">
            <v>41967</v>
          </cell>
        </row>
        <row r="428">
          <cell r="D428">
            <v>41967</v>
          </cell>
        </row>
        <row r="429">
          <cell r="D429">
            <v>40798</v>
          </cell>
        </row>
        <row r="430">
          <cell r="D430">
            <v>41914</v>
          </cell>
        </row>
        <row r="431">
          <cell r="D431">
            <v>41380</v>
          </cell>
        </row>
        <row r="432">
          <cell r="D432">
            <v>41380</v>
          </cell>
        </row>
        <row r="433">
          <cell r="D433">
            <v>41380</v>
          </cell>
        </row>
        <row r="434">
          <cell r="D434">
            <v>41380</v>
          </cell>
        </row>
        <row r="435">
          <cell r="D435">
            <v>41432</v>
          </cell>
        </row>
        <row r="436">
          <cell r="D436">
            <v>40896</v>
          </cell>
        </row>
        <row r="437">
          <cell r="D437">
            <v>40896</v>
          </cell>
        </row>
        <row r="438">
          <cell r="D438">
            <v>41438</v>
          </cell>
        </row>
        <row r="439">
          <cell r="D439">
            <v>41438</v>
          </cell>
        </row>
        <row r="440">
          <cell r="D440">
            <v>41898</v>
          </cell>
        </row>
        <row r="441">
          <cell r="D441">
            <v>41660</v>
          </cell>
        </row>
        <row r="442">
          <cell r="D442">
            <v>41523</v>
          </cell>
        </row>
        <row r="443">
          <cell r="D443">
            <v>41523</v>
          </cell>
        </row>
        <row r="444">
          <cell r="D444">
            <v>41523</v>
          </cell>
        </row>
        <row r="445">
          <cell r="D445">
            <v>41523</v>
          </cell>
        </row>
        <row r="446">
          <cell r="D446">
            <v>41523</v>
          </cell>
        </row>
        <row r="447">
          <cell r="D447">
            <v>41523</v>
          </cell>
        </row>
        <row r="448">
          <cell r="D448">
            <v>41719</v>
          </cell>
        </row>
        <row r="449">
          <cell r="D449">
            <v>41366</v>
          </cell>
        </row>
        <row r="450">
          <cell r="D450">
            <v>41366</v>
          </cell>
        </row>
        <row r="451">
          <cell r="D451">
            <v>41366</v>
          </cell>
        </row>
        <row r="452">
          <cell r="D452">
            <v>41366</v>
          </cell>
        </row>
        <row r="453">
          <cell r="D453">
            <v>41366</v>
          </cell>
        </row>
        <row r="454">
          <cell r="D454">
            <v>41366</v>
          </cell>
        </row>
        <row r="455">
          <cell r="D455">
            <v>41933</v>
          </cell>
        </row>
        <row r="456">
          <cell r="D456">
            <v>41933</v>
          </cell>
        </row>
        <row r="457">
          <cell r="D457">
            <v>41622</v>
          </cell>
        </row>
        <row r="458">
          <cell r="D458">
            <v>40587</v>
          </cell>
        </row>
        <row r="459">
          <cell r="D459">
            <v>41544</v>
          </cell>
        </row>
        <row r="460">
          <cell r="D460">
            <v>41544</v>
          </cell>
        </row>
        <row r="461">
          <cell r="D461">
            <v>41258</v>
          </cell>
        </row>
        <row r="462">
          <cell r="D462">
            <v>41258</v>
          </cell>
        </row>
        <row r="463">
          <cell r="D463">
            <v>41258</v>
          </cell>
        </row>
        <row r="464">
          <cell r="D464">
            <v>41387</v>
          </cell>
        </row>
        <row r="465">
          <cell r="D465">
            <v>41387</v>
          </cell>
        </row>
        <row r="466">
          <cell r="D466">
            <v>41387</v>
          </cell>
        </row>
        <row r="467">
          <cell r="D467">
            <v>41387</v>
          </cell>
        </row>
        <row r="468">
          <cell r="D468">
            <v>41387</v>
          </cell>
        </row>
        <row r="469">
          <cell r="D469">
            <v>40925</v>
          </cell>
        </row>
        <row r="470">
          <cell r="D470">
            <v>41730</v>
          </cell>
        </row>
        <row r="471">
          <cell r="D471">
            <v>41625</v>
          </cell>
        </row>
        <row r="472">
          <cell r="D472">
            <v>41263</v>
          </cell>
        </row>
        <row r="473">
          <cell r="D473">
            <v>40856</v>
          </cell>
        </row>
        <row r="474">
          <cell r="D474">
            <v>40856</v>
          </cell>
        </row>
        <row r="475">
          <cell r="D475">
            <v>40856</v>
          </cell>
        </row>
        <row r="476">
          <cell r="D476">
            <v>40856</v>
          </cell>
        </row>
        <row r="477">
          <cell r="D477">
            <v>40856</v>
          </cell>
        </row>
        <row r="478">
          <cell r="D478">
            <v>40856</v>
          </cell>
        </row>
        <row r="479">
          <cell r="D479">
            <v>41468</v>
          </cell>
        </row>
        <row r="480">
          <cell r="D480">
            <v>41575</v>
          </cell>
        </row>
        <row r="481">
          <cell r="D481">
            <v>41452</v>
          </cell>
        </row>
        <row r="482">
          <cell r="D482">
            <v>41452</v>
          </cell>
        </row>
        <row r="483">
          <cell r="D483">
            <v>40822</v>
          </cell>
        </row>
        <row r="484">
          <cell r="D484">
            <v>40746</v>
          </cell>
        </row>
        <row r="485">
          <cell r="D485">
            <v>40746</v>
          </cell>
        </row>
        <row r="486">
          <cell r="D486">
            <v>41801</v>
          </cell>
        </row>
        <row r="487">
          <cell r="D487">
            <v>41801</v>
          </cell>
        </row>
        <row r="488">
          <cell r="D488">
            <v>41801</v>
          </cell>
        </row>
        <row r="489">
          <cell r="D489">
            <v>40845</v>
          </cell>
        </row>
        <row r="490">
          <cell r="D490">
            <v>40703</v>
          </cell>
        </row>
        <row r="491">
          <cell r="D491">
            <v>40703</v>
          </cell>
        </row>
        <row r="492">
          <cell r="D492">
            <v>40703</v>
          </cell>
        </row>
        <row r="493">
          <cell r="D493">
            <v>40800</v>
          </cell>
        </row>
        <row r="494">
          <cell r="D494">
            <v>40800</v>
          </cell>
        </row>
        <row r="495">
          <cell r="D495">
            <v>41404</v>
          </cell>
        </row>
        <row r="496">
          <cell r="D496">
            <v>41352</v>
          </cell>
        </row>
        <row r="497">
          <cell r="D497">
            <v>41270</v>
          </cell>
        </row>
        <row r="498">
          <cell r="D498">
            <v>41481</v>
          </cell>
        </row>
        <row r="499">
          <cell r="D499">
            <v>41481</v>
          </cell>
        </row>
        <row r="500">
          <cell r="D500">
            <v>41481</v>
          </cell>
        </row>
        <row r="501">
          <cell r="D501">
            <v>41481</v>
          </cell>
        </row>
        <row r="502">
          <cell r="D502">
            <v>41425</v>
          </cell>
        </row>
        <row r="503">
          <cell r="D503">
            <v>41425</v>
          </cell>
        </row>
        <row r="504">
          <cell r="D504">
            <v>41425</v>
          </cell>
        </row>
        <row r="505">
          <cell r="D505">
            <v>41425</v>
          </cell>
        </row>
        <row r="506">
          <cell r="D506">
            <v>41425</v>
          </cell>
        </row>
        <row r="507">
          <cell r="D507">
            <v>41956</v>
          </cell>
        </row>
        <row r="508">
          <cell r="D508">
            <v>40984</v>
          </cell>
        </row>
        <row r="509">
          <cell r="D509">
            <v>40984</v>
          </cell>
        </row>
        <row r="510">
          <cell r="D510">
            <v>40984</v>
          </cell>
        </row>
        <row r="511">
          <cell r="D511">
            <v>40984</v>
          </cell>
        </row>
        <row r="512">
          <cell r="D512">
            <v>41970</v>
          </cell>
        </row>
        <row r="513">
          <cell r="D513">
            <v>41970</v>
          </cell>
        </row>
        <row r="514">
          <cell r="D514">
            <v>41568</v>
          </cell>
        </row>
        <row r="515">
          <cell r="D515">
            <v>41995</v>
          </cell>
        </row>
        <row r="516">
          <cell r="D516">
            <v>41995</v>
          </cell>
        </row>
        <row r="517">
          <cell r="D517">
            <v>41662</v>
          </cell>
        </row>
        <row r="518">
          <cell r="D518">
            <v>41662</v>
          </cell>
        </row>
        <row r="519">
          <cell r="D519">
            <v>41662</v>
          </cell>
        </row>
        <row r="520">
          <cell r="D520">
            <v>41662</v>
          </cell>
        </row>
        <row r="521">
          <cell r="D521">
            <v>40990</v>
          </cell>
        </row>
        <row r="522">
          <cell r="D522">
            <v>40990</v>
          </cell>
        </row>
        <row r="523">
          <cell r="D523">
            <v>40990</v>
          </cell>
        </row>
        <row r="524">
          <cell r="D524">
            <v>41663</v>
          </cell>
        </row>
        <row r="525">
          <cell r="D525">
            <v>41416</v>
          </cell>
        </row>
        <row r="526">
          <cell r="D526">
            <v>41416</v>
          </cell>
        </row>
        <row r="527">
          <cell r="D527">
            <v>41269</v>
          </cell>
        </row>
        <row r="528">
          <cell r="D528">
            <v>41934</v>
          </cell>
        </row>
        <row r="529">
          <cell r="D529">
            <v>41934</v>
          </cell>
        </row>
        <row r="530">
          <cell r="D530">
            <v>41155</v>
          </cell>
        </row>
        <row r="531">
          <cell r="D531">
            <v>41155</v>
          </cell>
        </row>
        <row r="532">
          <cell r="D532">
            <v>41155</v>
          </cell>
        </row>
        <row r="533">
          <cell r="D533">
            <v>41220</v>
          </cell>
        </row>
        <row r="534">
          <cell r="D534">
            <v>41890</v>
          </cell>
        </row>
        <row r="535">
          <cell r="D535">
            <v>41424</v>
          </cell>
        </row>
        <row r="536">
          <cell r="D536">
            <v>41424</v>
          </cell>
        </row>
        <row r="537">
          <cell r="D537">
            <v>41466</v>
          </cell>
        </row>
        <row r="538">
          <cell r="D538">
            <v>41886</v>
          </cell>
        </row>
        <row r="539">
          <cell r="D539">
            <v>41246</v>
          </cell>
        </row>
        <row r="540">
          <cell r="D540">
            <v>41250</v>
          </cell>
        </row>
        <row r="541">
          <cell r="D541">
            <v>41250</v>
          </cell>
        </row>
        <row r="542">
          <cell r="D542">
            <v>40576</v>
          </cell>
        </row>
        <row r="543">
          <cell r="D543">
            <v>41470</v>
          </cell>
        </row>
        <row r="544">
          <cell r="D544">
            <v>41261</v>
          </cell>
        </row>
        <row r="545">
          <cell r="D545">
            <v>40674</v>
          </cell>
        </row>
        <row r="546">
          <cell r="D546">
            <v>40674</v>
          </cell>
        </row>
        <row r="547">
          <cell r="D547">
            <v>40674</v>
          </cell>
        </row>
        <row r="548">
          <cell r="D548">
            <v>41963</v>
          </cell>
        </row>
        <row r="549">
          <cell r="D549">
            <v>41963</v>
          </cell>
        </row>
        <row r="550">
          <cell r="D550">
            <v>41228</v>
          </cell>
        </row>
        <row r="551">
          <cell r="D551">
            <v>41228</v>
          </cell>
        </row>
        <row r="552">
          <cell r="D552">
            <v>41228</v>
          </cell>
        </row>
        <row r="553">
          <cell r="D553">
            <v>41380</v>
          </cell>
        </row>
        <row r="554">
          <cell r="D554">
            <v>41894</v>
          </cell>
        </row>
        <row r="555">
          <cell r="D555">
            <v>41968</v>
          </cell>
        </row>
        <row r="556">
          <cell r="D556">
            <v>41820</v>
          </cell>
        </row>
        <row r="557">
          <cell r="D557">
            <v>40605</v>
          </cell>
        </row>
        <row r="558">
          <cell r="D558">
            <v>41436</v>
          </cell>
        </row>
        <row r="559">
          <cell r="D559">
            <v>41436</v>
          </cell>
        </row>
        <row r="560">
          <cell r="D560">
            <v>41436</v>
          </cell>
        </row>
        <row r="561">
          <cell r="D561">
            <v>41964</v>
          </cell>
        </row>
        <row r="562">
          <cell r="D562">
            <v>41964</v>
          </cell>
        </row>
        <row r="563">
          <cell r="D563">
            <v>40800</v>
          </cell>
        </row>
        <row r="564">
          <cell r="D564">
            <v>40800</v>
          </cell>
        </row>
        <row r="565">
          <cell r="D565">
            <v>41250</v>
          </cell>
        </row>
        <row r="566">
          <cell r="D566">
            <v>41250</v>
          </cell>
        </row>
        <row r="567">
          <cell r="D567">
            <v>41981</v>
          </cell>
        </row>
        <row r="568">
          <cell r="D568">
            <v>41914</v>
          </cell>
        </row>
        <row r="569">
          <cell r="D569">
            <v>41914</v>
          </cell>
        </row>
        <row r="570">
          <cell r="D570">
            <v>41914</v>
          </cell>
        </row>
        <row r="571">
          <cell r="D571">
            <v>41914</v>
          </cell>
        </row>
        <row r="572">
          <cell r="D572">
            <v>42002</v>
          </cell>
        </row>
        <row r="573">
          <cell r="D573">
            <v>42002</v>
          </cell>
        </row>
        <row r="574">
          <cell r="D574">
            <v>42002</v>
          </cell>
        </row>
        <row r="575">
          <cell r="D575">
            <v>42002</v>
          </cell>
        </row>
        <row r="576">
          <cell r="D576">
            <v>41582</v>
          </cell>
        </row>
        <row r="577">
          <cell r="D577">
            <v>41170</v>
          </cell>
        </row>
        <row r="578">
          <cell r="D578">
            <v>41170</v>
          </cell>
        </row>
        <row r="579">
          <cell r="D579">
            <v>41170</v>
          </cell>
        </row>
        <row r="580">
          <cell r="D580">
            <v>41841</v>
          </cell>
        </row>
        <row r="581">
          <cell r="D581">
            <v>41841</v>
          </cell>
        </row>
        <row r="582">
          <cell r="D582">
            <v>41162</v>
          </cell>
        </row>
        <row r="583">
          <cell r="D583">
            <v>41975</v>
          </cell>
        </row>
        <row r="584">
          <cell r="D584">
            <v>41975</v>
          </cell>
        </row>
        <row r="585">
          <cell r="D585">
            <v>41975</v>
          </cell>
        </row>
        <row r="586">
          <cell r="D586">
            <v>41975</v>
          </cell>
        </row>
        <row r="587">
          <cell r="D587">
            <v>41975</v>
          </cell>
        </row>
        <row r="588">
          <cell r="D588">
            <v>41093</v>
          </cell>
        </row>
        <row r="589">
          <cell r="D589">
            <v>41093</v>
          </cell>
        </row>
        <row r="590">
          <cell r="D590">
            <v>41354</v>
          </cell>
        </row>
        <row r="591">
          <cell r="D591">
            <v>41354</v>
          </cell>
        </row>
        <row r="592">
          <cell r="D592">
            <v>41354</v>
          </cell>
        </row>
        <row r="593">
          <cell r="D593">
            <v>41354</v>
          </cell>
        </row>
        <row r="594">
          <cell r="D594">
            <v>40553</v>
          </cell>
        </row>
        <row r="595">
          <cell r="D595">
            <v>40553</v>
          </cell>
        </row>
        <row r="596">
          <cell r="D596">
            <v>40763</v>
          </cell>
        </row>
        <row r="597">
          <cell r="D597">
            <v>40763</v>
          </cell>
        </row>
        <row r="598">
          <cell r="D598">
            <v>40763</v>
          </cell>
        </row>
        <row r="599">
          <cell r="D599">
            <v>40763</v>
          </cell>
        </row>
        <row r="600">
          <cell r="D600">
            <v>41470</v>
          </cell>
        </row>
        <row r="601">
          <cell r="D601">
            <v>41472</v>
          </cell>
        </row>
        <row r="602">
          <cell r="D602">
            <v>41472</v>
          </cell>
        </row>
        <row r="603">
          <cell r="D603">
            <v>41472</v>
          </cell>
        </row>
        <row r="604">
          <cell r="D604">
            <v>40617</v>
          </cell>
        </row>
        <row r="605">
          <cell r="D605">
            <v>40617</v>
          </cell>
        </row>
        <row r="606">
          <cell r="D606">
            <v>40617</v>
          </cell>
        </row>
        <row r="607">
          <cell r="D607">
            <v>40617</v>
          </cell>
        </row>
        <row r="608">
          <cell r="D608">
            <v>40617</v>
          </cell>
        </row>
        <row r="609">
          <cell r="D609">
            <v>40686</v>
          </cell>
        </row>
        <row r="610">
          <cell r="D610">
            <v>40686</v>
          </cell>
        </row>
        <row r="611">
          <cell r="D611">
            <v>40686</v>
          </cell>
        </row>
        <row r="612">
          <cell r="D612">
            <v>41393</v>
          </cell>
        </row>
        <row r="613">
          <cell r="D613">
            <v>41393</v>
          </cell>
        </row>
        <row r="614">
          <cell r="D614">
            <v>41529</v>
          </cell>
        </row>
        <row r="615">
          <cell r="D615">
            <v>41529</v>
          </cell>
        </row>
        <row r="616">
          <cell r="D616">
            <v>41958</v>
          </cell>
        </row>
        <row r="617">
          <cell r="D617">
            <v>41958</v>
          </cell>
        </row>
        <row r="618">
          <cell r="D618">
            <v>41870</v>
          </cell>
        </row>
        <row r="619">
          <cell r="D619">
            <v>41870</v>
          </cell>
        </row>
        <row r="620">
          <cell r="D620">
            <v>41870</v>
          </cell>
        </row>
        <row r="621">
          <cell r="D621">
            <v>41870</v>
          </cell>
        </row>
        <row r="622">
          <cell r="D622">
            <v>41870</v>
          </cell>
        </row>
        <row r="623">
          <cell r="D623">
            <v>40903</v>
          </cell>
        </row>
        <row r="624">
          <cell r="D624">
            <v>41242</v>
          </cell>
        </row>
        <row r="625">
          <cell r="D625">
            <v>41242</v>
          </cell>
        </row>
        <row r="626">
          <cell r="D626">
            <v>41242</v>
          </cell>
        </row>
        <row r="627">
          <cell r="D627">
            <v>41242</v>
          </cell>
        </row>
        <row r="628">
          <cell r="D628">
            <v>41898</v>
          </cell>
        </row>
        <row r="629">
          <cell r="D629">
            <v>41779</v>
          </cell>
        </row>
        <row r="630">
          <cell r="D630">
            <v>41991</v>
          </cell>
        </row>
        <row r="631">
          <cell r="D631">
            <v>41991</v>
          </cell>
        </row>
        <row r="632">
          <cell r="D632">
            <v>41620</v>
          </cell>
        </row>
        <row r="633">
          <cell r="D633">
            <v>41620</v>
          </cell>
        </row>
        <row r="634">
          <cell r="D634">
            <v>41620</v>
          </cell>
        </row>
        <row r="635">
          <cell r="D635">
            <v>41907</v>
          </cell>
        </row>
        <row r="636">
          <cell r="D636">
            <v>41907</v>
          </cell>
        </row>
        <row r="637">
          <cell r="D637">
            <v>41186</v>
          </cell>
        </row>
        <row r="638">
          <cell r="D638">
            <v>41502</v>
          </cell>
        </row>
        <row r="639">
          <cell r="D639">
            <v>41502</v>
          </cell>
        </row>
        <row r="640">
          <cell r="D640">
            <v>41415</v>
          </cell>
        </row>
        <row r="641">
          <cell r="D641">
            <v>41415</v>
          </cell>
        </row>
        <row r="642">
          <cell r="D642">
            <v>41627</v>
          </cell>
        </row>
        <row r="643">
          <cell r="D643">
            <v>41851</v>
          </cell>
        </row>
        <row r="644">
          <cell r="D644">
            <v>41851</v>
          </cell>
        </row>
        <row r="645">
          <cell r="D645">
            <v>41801</v>
          </cell>
        </row>
        <row r="646">
          <cell r="D646">
            <v>41842</v>
          </cell>
        </row>
        <row r="647">
          <cell r="D647">
            <v>42004</v>
          </cell>
        </row>
        <row r="648">
          <cell r="D648">
            <v>41366</v>
          </cell>
        </row>
        <row r="649">
          <cell r="D649">
            <v>41366</v>
          </cell>
        </row>
        <row r="650">
          <cell r="D650">
            <v>41620</v>
          </cell>
        </row>
        <row r="651">
          <cell r="D651">
            <v>41620</v>
          </cell>
        </row>
        <row r="652">
          <cell r="D652">
            <v>41620</v>
          </cell>
        </row>
        <row r="653">
          <cell r="D653">
            <v>41571</v>
          </cell>
        </row>
        <row r="654">
          <cell r="D654">
            <v>41810</v>
          </cell>
        </row>
        <row r="655">
          <cell r="D655">
            <v>41810</v>
          </cell>
        </row>
        <row r="656">
          <cell r="D656">
            <v>41509</v>
          </cell>
        </row>
        <row r="657">
          <cell r="D657">
            <v>41509</v>
          </cell>
        </row>
        <row r="658">
          <cell r="D658">
            <v>41509</v>
          </cell>
        </row>
        <row r="659">
          <cell r="D659">
            <v>41537</v>
          </cell>
        </row>
        <row r="660">
          <cell r="D660">
            <v>41537</v>
          </cell>
        </row>
        <row r="661">
          <cell r="D661">
            <v>41145</v>
          </cell>
        </row>
        <row r="662">
          <cell r="D662">
            <v>41145</v>
          </cell>
        </row>
        <row r="663">
          <cell r="D663">
            <v>41145</v>
          </cell>
        </row>
        <row r="664">
          <cell r="D664">
            <v>41145</v>
          </cell>
        </row>
        <row r="665">
          <cell r="D665">
            <v>41360</v>
          </cell>
        </row>
        <row r="666">
          <cell r="D666">
            <v>41583</v>
          </cell>
        </row>
        <row r="667">
          <cell r="D667">
            <v>41799</v>
          </cell>
        </row>
        <row r="668">
          <cell r="D668">
            <v>41799</v>
          </cell>
        </row>
        <row r="669">
          <cell r="D669">
            <v>41799</v>
          </cell>
        </row>
        <row r="670">
          <cell r="D670">
            <v>40901</v>
          </cell>
        </row>
        <row r="671">
          <cell r="D671">
            <v>41800</v>
          </cell>
        </row>
        <row r="672">
          <cell r="D672">
            <v>41800</v>
          </cell>
        </row>
        <row r="673">
          <cell r="D673">
            <v>41800</v>
          </cell>
        </row>
        <row r="674">
          <cell r="D674">
            <v>41806</v>
          </cell>
        </row>
        <row r="675">
          <cell r="D675">
            <v>41979</v>
          </cell>
        </row>
        <row r="676">
          <cell r="D676">
            <v>41979</v>
          </cell>
        </row>
        <row r="677">
          <cell r="D677">
            <v>41979</v>
          </cell>
        </row>
        <row r="678">
          <cell r="D678">
            <v>41717</v>
          </cell>
        </row>
        <row r="679">
          <cell r="D679">
            <v>41717</v>
          </cell>
        </row>
        <row r="680">
          <cell r="D680">
            <v>41717</v>
          </cell>
        </row>
        <row r="681">
          <cell r="D681">
            <v>41717</v>
          </cell>
        </row>
        <row r="682">
          <cell r="D682">
            <v>41598</v>
          </cell>
        </row>
        <row r="683">
          <cell r="D683">
            <v>41598</v>
          </cell>
        </row>
        <row r="684">
          <cell r="D684">
            <v>41598</v>
          </cell>
        </row>
        <row r="685">
          <cell r="D685">
            <v>41948</v>
          </cell>
        </row>
        <row r="686">
          <cell r="D686">
            <v>41948</v>
          </cell>
        </row>
        <row r="687">
          <cell r="D687">
            <v>40729</v>
          </cell>
        </row>
        <row r="688">
          <cell r="D688">
            <v>40729</v>
          </cell>
        </row>
        <row r="689">
          <cell r="D689">
            <v>40729</v>
          </cell>
        </row>
        <row r="690">
          <cell r="D690">
            <v>41999</v>
          </cell>
        </row>
        <row r="691">
          <cell r="D691">
            <v>40715</v>
          </cell>
        </row>
        <row r="692">
          <cell r="D692">
            <v>40715</v>
          </cell>
        </row>
        <row r="693">
          <cell r="D693">
            <v>40715</v>
          </cell>
        </row>
        <row r="694">
          <cell r="D694">
            <v>40996</v>
          </cell>
        </row>
        <row r="695">
          <cell r="D695">
            <v>40996</v>
          </cell>
        </row>
        <row r="696">
          <cell r="D696">
            <v>41043</v>
          </cell>
        </row>
        <row r="697">
          <cell r="D697">
            <v>41043</v>
          </cell>
        </row>
        <row r="698">
          <cell r="D698">
            <v>41043</v>
          </cell>
        </row>
        <row r="699">
          <cell r="D699">
            <v>41043</v>
          </cell>
        </row>
        <row r="700">
          <cell r="D700">
            <v>41043</v>
          </cell>
        </row>
        <row r="701">
          <cell r="D701">
            <v>41043</v>
          </cell>
        </row>
        <row r="702">
          <cell r="D702">
            <v>41043</v>
          </cell>
        </row>
        <row r="703">
          <cell r="D703">
            <v>41885</v>
          </cell>
        </row>
        <row r="704">
          <cell r="D704">
            <v>41583</v>
          </cell>
        </row>
        <row r="705">
          <cell r="D705">
            <v>41008</v>
          </cell>
        </row>
        <row r="706">
          <cell r="D706">
            <v>40798</v>
          </cell>
        </row>
        <row r="707">
          <cell r="D707">
            <v>40798</v>
          </cell>
        </row>
        <row r="708">
          <cell r="D708">
            <v>40798</v>
          </cell>
        </row>
        <row r="709">
          <cell r="D709">
            <v>40879</v>
          </cell>
        </row>
        <row r="710">
          <cell r="D710">
            <v>40879</v>
          </cell>
        </row>
        <row r="711">
          <cell r="D711">
            <v>40879</v>
          </cell>
        </row>
        <row r="712">
          <cell r="D712">
            <v>40638</v>
          </cell>
        </row>
        <row r="713">
          <cell r="D713">
            <v>41886</v>
          </cell>
        </row>
        <row r="714">
          <cell r="D714">
            <v>41779</v>
          </cell>
        </row>
        <row r="715">
          <cell r="D715">
            <v>41779</v>
          </cell>
        </row>
        <row r="716">
          <cell r="D716">
            <v>41779</v>
          </cell>
        </row>
        <row r="717">
          <cell r="D717">
            <v>40725</v>
          </cell>
        </row>
        <row r="718">
          <cell r="D718">
            <v>40555</v>
          </cell>
        </row>
        <row r="719">
          <cell r="D719">
            <v>41907</v>
          </cell>
        </row>
        <row r="720">
          <cell r="D720">
            <v>40696</v>
          </cell>
        </row>
        <row r="721">
          <cell r="D721">
            <v>40696</v>
          </cell>
        </row>
        <row r="722">
          <cell r="D722">
            <v>41318</v>
          </cell>
        </row>
        <row r="723">
          <cell r="D723">
            <v>41624</v>
          </cell>
        </row>
        <row r="724">
          <cell r="D724">
            <v>41624</v>
          </cell>
        </row>
        <row r="725">
          <cell r="D725">
            <v>40823</v>
          </cell>
        </row>
        <row r="726">
          <cell r="D726">
            <v>41463</v>
          </cell>
        </row>
        <row r="727">
          <cell r="D727">
            <v>41899</v>
          </cell>
        </row>
        <row r="728">
          <cell r="D728">
            <v>41899</v>
          </cell>
        </row>
        <row r="729">
          <cell r="D729">
            <v>41612</v>
          </cell>
        </row>
        <row r="730">
          <cell r="D730">
            <v>41612</v>
          </cell>
        </row>
        <row r="731">
          <cell r="D731">
            <v>41612</v>
          </cell>
        </row>
        <row r="732">
          <cell r="D732">
            <v>41612</v>
          </cell>
        </row>
        <row r="733">
          <cell r="D733">
            <v>41612</v>
          </cell>
        </row>
        <row r="734">
          <cell r="D734">
            <v>41661</v>
          </cell>
        </row>
        <row r="735">
          <cell r="D735">
            <v>41661</v>
          </cell>
        </row>
        <row r="736">
          <cell r="D736">
            <v>41661</v>
          </cell>
        </row>
        <row r="737">
          <cell r="D737">
            <v>41661</v>
          </cell>
        </row>
        <row r="738">
          <cell r="D738">
            <v>41661</v>
          </cell>
        </row>
        <row r="739">
          <cell r="D739">
            <v>41661</v>
          </cell>
        </row>
        <row r="740">
          <cell r="D740">
            <v>40794</v>
          </cell>
        </row>
        <row r="741">
          <cell r="D741">
            <v>40548</v>
          </cell>
        </row>
        <row r="742">
          <cell r="D742">
            <v>40548</v>
          </cell>
        </row>
        <row r="743">
          <cell r="D743">
            <v>40548</v>
          </cell>
        </row>
        <row r="744">
          <cell r="D744">
            <v>41514</v>
          </cell>
        </row>
        <row r="745">
          <cell r="D745">
            <v>41514</v>
          </cell>
        </row>
        <row r="746">
          <cell r="D746">
            <v>41514</v>
          </cell>
        </row>
        <row r="747">
          <cell r="D747">
            <v>41514</v>
          </cell>
        </row>
        <row r="748">
          <cell r="D748">
            <v>40690</v>
          </cell>
        </row>
        <row r="749">
          <cell r="D749">
            <v>40690</v>
          </cell>
        </row>
        <row r="750">
          <cell r="D750">
            <v>41354</v>
          </cell>
        </row>
        <row r="751">
          <cell r="D751">
            <v>41915</v>
          </cell>
        </row>
        <row r="752">
          <cell r="D752">
            <v>41915</v>
          </cell>
        </row>
        <row r="753">
          <cell r="D753">
            <v>41915</v>
          </cell>
        </row>
        <row r="754">
          <cell r="D754">
            <v>41915</v>
          </cell>
        </row>
        <row r="755">
          <cell r="D755">
            <v>41372</v>
          </cell>
        </row>
        <row r="756">
          <cell r="D756">
            <v>41250</v>
          </cell>
        </row>
        <row r="757">
          <cell r="D757">
            <v>41536</v>
          </cell>
        </row>
        <row r="758">
          <cell r="D758">
            <v>40906</v>
          </cell>
        </row>
        <row r="759">
          <cell r="D759">
            <v>40906</v>
          </cell>
        </row>
        <row r="760">
          <cell r="D760">
            <v>41844</v>
          </cell>
        </row>
        <row r="761">
          <cell r="D761">
            <v>41901</v>
          </cell>
        </row>
        <row r="762">
          <cell r="D762">
            <v>41152</v>
          </cell>
        </row>
        <row r="763">
          <cell r="D763">
            <v>41947</v>
          </cell>
        </row>
        <row r="764">
          <cell r="D764">
            <v>40947</v>
          </cell>
        </row>
        <row r="765">
          <cell r="D765">
            <v>40557</v>
          </cell>
        </row>
        <row r="766">
          <cell r="D766">
            <v>40557</v>
          </cell>
        </row>
        <row r="767">
          <cell r="D767">
            <v>40557</v>
          </cell>
        </row>
        <row r="768">
          <cell r="D768">
            <v>40557</v>
          </cell>
        </row>
        <row r="769">
          <cell r="D769">
            <v>40557</v>
          </cell>
        </row>
        <row r="770">
          <cell r="D770">
            <v>40677</v>
          </cell>
        </row>
        <row r="771">
          <cell r="D771">
            <v>41414</v>
          </cell>
        </row>
        <row r="772">
          <cell r="D772">
            <v>41670</v>
          </cell>
        </row>
        <row r="773">
          <cell r="D773">
            <v>41670</v>
          </cell>
        </row>
        <row r="774">
          <cell r="D774">
            <v>41670</v>
          </cell>
        </row>
        <row r="775">
          <cell r="D775">
            <v>41670</v>
          </cell>
        </row>
        <row r="776">
          <cell r="D776">
            <v>41670</v>
          </cell>
        </row>
        <row r="777">
          <cell r="D777">
            <v>41670</v>
          </cell>
        </row>
        <row r="778">
          <cell r="D778">
            <v>40723</v>
          </cell>
        </row>
        <row r="779">
          <cell r="D779">
            <v>41142</v>
          </cell>
        </row>
        <row r="780">
          <cell r="D780">
            <v>41142</v>
          </cell>
        </row>
        <row r="781">
          <cell r="D781">
            <v>41142</v>
          </cell>
        </row>
        <row r="782">
          <cell r="D782">
            <v>41142</v>
          </cell>
        </row>
        <row r="783">
          <cell r="D783">
            <v>41185</v>
          </cell>
        </row>
        <row r="784">
          <cell r="D784">
            <v>41185</v>
          </cell>
        </row>
        <row r="785">
          <cell r="D785">
            <v>41185</v>
          </cell>
        </row>
        <row r="786">
          <cell r="D786">
            <v>41185</v>
          </cell>
        </row>
        <row r="787">
          <cell r="D787">
            <v>41052</v>
          </cell>
        </row>
        <row r="788">
          <cell r="D788">
            <v>41716</v>
          </cell>
        </row>
        <row r="789">
          <cell r="D789">
            <v>41255</v>
          </cell>
        </row>
        <row r="790">
          <cell r="D790">
            <v>41086</v>
          </cell>
        </row>
        <row r="791">
          <cell r="D791">
            <v>41086</v>
          </cell>
        </row>
        <row r="792">
          <cell r="D792">
            <v>41086</v>
          </cell>
        </row>
        <row r="793">
          <cell r="D793">
            <v>41086</v>
          </cell>
        </row>
        <row r="794">
          <cell r="D794">
            <v>41415</v>
          </cell>
        </row>
        <row r="795">
          <cell r="D795">
            <v>40806</v>
          </cell>
        </row>
        <row r="796">
          <cell r="D796">
            <v>40806</v>
          </cell>
        </row>
        <row r="797">
          <cell r="D797">
            <v>41904</v>
          </cell>
        </row>
        <row r="798">
          <cell r="D798">
            <v>41267</v>
          </cell>
        </row>
        <row r="799">
          <cell r="D799">
            <v>41267</v>
          </cell>
        </row>
        <row r="800">
          <cell r="D800">
            <v>41267</v>
          </cell>
        </row>
        <row r="801">
          <cell r="D801">
            <v>41240</v>
          </cell>
        </row>
        <row r="802">
          <cell r="D802">
            <v>41691</v>
          </cell>
        </row>
        <row r="803">
          <cell r="D803">
            <v>41691</v>
          </cell>
        </row>
        <row r="804">
          <cell r="D804">
            <v>41505</v>
          </cell>
        </row>
        <row r="805">
          <cell r="D805">
            <v>41346</v>
          </cell>
        </row>
        <row r="806">
          <cell r="D806">
            <v>41752</v>
          </cell>
        </row>
        <row r="807">
          <cell r="D807">
            <v>40848</v>
          </cell>
        </row>
        <row r="808">
          <cell r="D808">
            <v>40848</v>
          </cell>
        </row>
        <row r="809">
          <cell r="D809">
            <v>40942</v>
          </cell>
        </row>
        <row r="810">
          <cell r="D810">
            <v>40942</v>
          </cell>
        </row>
        <row r="811">
          <cell r="D811">
            <v>40829</v>
          </cell>
        </row>
        <row r="812">
          <cell r="D812">
            <v>40829</v>
          </cell>
        </row>
        <row r="813">
          <cell r="D813">
            <v>40829</v>
          </cell>
        </row>
        <row r="814">
          <cell r="D814">
            <v>40829</v>
          </cell>
        </row>
        <row r="815">
          <cell r="D815">
            <v>41774</v>
          </cell>
        </row>
        <row r="816">
          <cell r="D816">
            <v>41774</v>
          </cell>
        </row>
        <row r="817">
          <cell r="D817">
            <v>40988</v>
          </cell>
        </row>
        <row r="818">
          <cell r="D818">
            <v>41533</v>
          </cell>
        </row>
        <row r="819">
          <cell r="D819">
            <v>40722</v>
          </cell>
        </row>
        <row r="820">
          <cell r="D820">
            <v>40722</v>
          </cell>
        </row>
        <row r="821">
          <cell r="D821">
            <v>40722</v>
          </cell>
        </row>
        <row r="822">
          <cell r="D822">
            <v>40722</v>
          </cell>
        </row>
        <row r="823">
          <cell r="D823">
            <v>40722</v>
          </cell>
        </row>
        <row r="824">
          <cell r="D824">
            <v>41811</v>
          </cell>
        </row>
        <row r="825">
          <cell r="D825">
            <v>41811</v>
          </cell>
        </row>
        <row r="826">
          <cell r="D826">
            <v>40672</v>
          </cell>
        </row>
        <row r="827">
          <cell r="D827">
            <v>40672</v>
          </cell>
        </row>
        <row r="828">
          <cell r="D828">
            <v>41873</v>
          </cell>
        </row>
        <row r="829">
          <cell r="D829">
            <v>41873</v>
          </cell>
        </row>
        <row r="830">
          <cell r="D830">
            <v>41873</v>
          </cell>
        </row>
        <row r="831">
          <cell r="D831">
            <v>41807</v>
          </cell>
        </row>
        <row r="832">
          <cell r="D832">
            <v>41807</v>
          </cell>
        </row>
        <row r="833">
          <cell r="D833">
            <v>41807</v>
          </cell>
        </row>
        <row r="834">
          <cell r="D834">
            <v>41807</v>
          </cell>
        </row>
        <row r="835">
          <cell r="D835">
            <v>41479</v>
          </cell>
        </row>
        <row r="836">
          <cell r="D836">
            <v>41479</v>
          </cell>
        </row>
        <row r="837">
          <cell r="D837">
            <v>41479</v>
          </cell>
        </row>
        <row r="838">
          <cell r="D838">
            <v>40794</v>
          </cell>
        </row>
        <row r="839">
          <cell r="D839">
            <v>41948</v>
          </cell>
        </row>
        <row r="840">
          <cell r="D840">
            <v>41341</v>
          </cell>
        </row>
        <row r="841">
          <cell r="D841">
            <v>41233</v>
          </cell>
        </row>
        <row r="842">
          <cell r="D842">
            <v>41233</v>
          </cell>
        </row>
        <row r="843">
          <cell r="D843">
            <v>41233</v>
          </cell>
        </row>
        <row r="844">
          <cell r="D844">
            <v>41586</v>
          </cell>
        </row>
        <row r="845">
          <cell r="D845">
            <v>41586</v>
          </cell>
        </row>
        <row r="846">
          <cell r="D846">
            <v>41586</v>
          </cell>
        </row>
        <row r="847">
          <cell r="D847">
            <v>41586</v>
          </cell>
        </row>
        <row r="848">
          <cell r="D848">
            <v>41195</v>
          </cell>
        </row>
        <row r="849">
          <cell r="D849">
            <v>41195</v>
          </cell>
        </row>
        <row r="850">
          <cell r="D850">
            <v>41641</v>
          </cell>
        </row>
        <row r="851">
          <cell r="D851">
            <v>40582</v>
          </cell>
        </row>
        <row r="852">
          <cell r="D852">
            <v>41446</v>
          </cell>
        </row>
        <row r="853">
          <cell r="D853">
            <v>41446</v>
          </cell>
        </row>
        <row r="854">
          <cell r="D854">
            <v>41423</v>
          </cell>
        </row>
        <row r="855">
          <cell r="D855">
            <v>41324</v>
          </cell>
        </row>
        <row r="856">
          <cell r="D856">
            <v>41324</v>
          </cell>
        </row>
        <row r="857">
          <cell r="D857">
            <v>40758</v>
          </cell>
        </row>
        <row r="858">
          <cell r="D858">
            <v>40758</v>
          </cell>
        </row>
        <row r="859">
          <cell r="D859">
            <v>40758</v>
          </cell>
        </row>
        <row r="860">
          <cell r="D860">
            <v>41740</v>
          </cell>
        </row>
        <row r="861">
          <cell r="D861">
            <v>41740</v>
          </cell>
        </row>
        <row r="862">
          <cell r="D862">
            <v>40703</v>
          </cell>
        </row>
        <row r="863">
          <cell r="D863">
            <v>40703</v>
          </cell>
        </row>
        <row r="864">
          <cell r="D864">
            <v>41279</v>
          </cell>
        </row>
        <row r="865">
          <cell r="D865">
            <v>41279</v>
          </cell>
        </row>
        <row r="866">
          <cell r="D866">
            <v>41279</v>
          </cell>
        </row>
        <row r="867">
          <cell r="D867">
            <v>40554</v>
          </cell>
        </row>
        <row r="868">
          <cell r="D868">
            <v>40554</v>
          </cell>
        </row>
        <row r="869">
          <cell r="D869">
            <v>41547</v>
          </cell>
        </row>
        <row r="870">
          <cell r="D870">
            <v>40639</v>
          </cell>
        </row>
        <row r="871">
          <cell r="D871">
            <v>41521</v>
          </cell>
        </row>
        <row r="872">
          <cell r="D872">
            <v>41521</v>
          </cell>
        </row>
        <row r="873">
          <cell r="D873">
            <v>41201</v>
          </cell>
        </row>
        <row r="874">
          <cell r="D874">
            <v>40887</v>
          </cell>
        </row>
        <row r="875">
          <cell r="D875">
            <v>40887</v>
          </cell>
        </row>
        <row r="876">
          <cell r="D876">
            <v>41877</v>
          </cell>
        </row>
        <row r="877">
          <cell r="D877">
            <v>41291</v>
          </cell>
        </row>
        <row r="878">
          <cell r="D878">
            <v>41291</v>
          </cell>
        </row>
        <row r="879">
          <cell r="D879">
            <v>41291</v>
          </cell>
        </row>
        <row r="880">
          <cell r="D880">
            <v>40803</v>
          </cell>
        </row>
        <row r="881">
          <cell r="D881">
            <v>41974</v>
          </cell>
        </row>
        <row r="882">
          <cell r="D882">
            <v>41974</v>
          </cell>
        </row>
        <row r="883">
          <cell r="D883">
            <v>41191</v>
          </cell>
        </row>
        <row r="884">
          <cell r="D884">
            <v>41997</v>
          </cell>
        </row>
        <row r="885">
          <cell r="D885">
            <v>41570</v>
          </cell>
        </row>
        <row r="886">
          <cell r="D886">
            <v>40662</v>
          </cell>
        </row>
        <row r="887">
          <cell r="D887">
            <v>41024</v>
          </cell>
        </row>
        <row r="888">
          <cell r="D888">
            <v>41817</v>
          </cell>
        </row>
        <row r="889">
          <cell r="D889">
            <v>41927</v>
          </cell>
        </row>
        <row r="890">
          <cell r="D890">
            <v>40886</v>
          </cell>
        </row>
        <row r="891">
          <cell r="D891">
            <v>41811</v>
          </cell>
        </row>
        <row r="892">
          <cell r="D892">
            <v>41811</v>
          </cell>
        </row>
        <row r="893">
          <cell r="D893">
            <v>41817</v>
          </cell>
        </row>
        <row r="894">
          <cell r="D894">
            <v>41817</v>
          </cell>
        </row>
        <row r="895">
          <cell r="D895">
            <v>41817</v>
          </cell>
        </row>
        <row r="896">
          <cell r="D896">
            <v>41589</v>
          </cell>
        </row>
        <row r="897">
          <cell r="D897">
            <v>41589</v>
          </cell>
        </row>
        <row r="898">
          <cell r="D898">
            <v>41551</v>
          </cell>
        </row>
        <row r="899">
          <cell r="D899">
            <v>40795</v>
          </cell>
        </row>
        <row r="900">
          <cell r="D900">
            <v>41942</v>
          </cell>
        </row>
        <row r="901">
          <cell r="D901">
            <v>41375</v>
          </cell>
        </row>
        <row r="902">
          <cell r="D902">
            <v>41955</v>
          </cell>
        </row>
        <row r="903">
          <cell r="D903">
            <v>41955</v>
          </cell>
        </row>
        <row r="904">
          <cell r="D904">
            <v>41898</v>
          </cell>
        </row>
        <row r="905">
          <cell r="D905">
            <v>41373</v>
          </cell>
        </row>
        <row r="906">
          <cell r="D906">
            <v>41373</v>
          </cell>
        </row>
        <row r="907">
          <cell r="D907">
            <v>41373</v>
          </cell>
        </row>
        <row r="908">
          <cell r="D908">
            <v>42004</v>
          </cell>
        </row>
        <row r="909">
          <cell r="D909">
            <v>42004</v>
          </cell>
        </row>
        <row r="910">
          <cell r="D910">
            <v>42004</v>
          </cell>
        </row>
        <row r="911">
          <cell r="D911">
            <v>41885</v>
          </cell>
        </row>
        <row r="912">
          <cell r="D912">
            <v>41885</v>
          </cell>
        </row>
        <row r="913">
          <cell r="D913">
            <v>41885</v>
          </cell>
        </row>
        <row r="914">
          <cell r="D914">
            <v>41060</v>
          </cell>
        </row>
        <row r="915">
          <cell r="D915">
            <v>41971</v>
          </cell>
        </row>
        <row r="916">
          <cell r="D916">
            <v>41971</v>
          </cell>
        </row>
        <row r="917">
          <cell r="D917">
            <v>40709</v>
          </cell>
        </row>
        <row r="918">
          <cell r="D918">
            <v>40709</v>
          </cell>
        </row>
        <row r="919">
          <cell r="D919">
            <v>40709</v>
          </cell>
        </row>
        <row r="920">
          <cell r="D920">
            <v>41339</v>
          </cell>
        </row>
        <row r="921">
          <cell r="D921">
            <v>41339</v>
          </cell>
        </row>
        <row r="922">
          <cell r="D922">
            <v>40882</v>
          </cell>
        </row>
        <row r="923">
          <cell r="D923">
            <v>41010</v>
          </cell>
        </row>
        <row r="924">
          <cell r="D924">
            <v>41010</v>
          </cell>
        </row>
        <row r="925">
          <cell r="D925">
            <v>41010</v>
          </cell>
        </row>
        <row r="926">
          <cell r="D926">
            <v>41533</v>
          </cell>
        </row>
        <row r="927">
          <cell r="D927">
            <v>40799</v>
          </cell>
        </row>
        <row r="928">
          <cell r="D928">
            <v>40799</v>
          </cell>
        </row>
        <row r="929">
          <cell r="D929">
            <v>41187</v>
          </cell>
        </row>
        <row r="930">
          <cell r="D930">
            <v>41187</v>
          </cell>
        </row>
        <row r="931">
          <cell r="D931">
            <v>41744</v>
          </cell>
        </row>
        <row r="932">
          <cell r="D932">
            <v>41744</v>
          </cell>
        </row>
        <row r="933">
          <cell r="D933">
            <v>41744</v>
          </cell>
        </row>
        <row r="934">
          <cell r="D934">
            <v>41885</v>
          </cell>
        </row>
        <row r="935">
          <cell r="D935">
            <v>41446</v>
          </cell>
        </row>
        <row r="936">
          <cell r="D936">
            <v>41446</v>
          </cell>
        </row>
        <row r="937">
          <cell r="D937">
            <v>41446</v>
          </cell>
        </row>
        <row r="938">
          <cell r="D938">
            <v>41446</v>
          </cell>
        </row>
        <row r="939">
          <cell r="D939">
            <v>41949</v>
          </cell>
        </row>
        <row r="940">
          <cell r="D940">
            <v>41256</v>
          </cell>
        </row>
        <row r="941">
          <cell r="D941">
            <v>41256</v>
          </cell>
        </row>
        <row r="942">
          <cell r="D942">
            <v>41445</v>
          </cell>
        </row>
        <row r="943">
          <cell r="D943">
            <v>41622</v>
          </cell>
        </row>
        <row r="944">
          <cell r="D944">
            <v>41622</v>
          </cell>
        </row>
        <row r="945">
          <cell r="D945">
            <v>41058</v>
          </cell>
        </row>
        <row r="946">
          <cell r="D946">
            <v>41058</v>
          </cell>
        </row>
        <row r="947">
          <cell r="D947">
            <v>41058</v>
          </cell>
        </row>
        <row r="948">
          <cell r="D948">
            <v>41116</v>
          </cell>
        </row>
        <row r="949">
          <cell r="D949">
            <v>41972</v>
          </cell>
        </row>
        <row r="950">
          <cell r="D950">
            <v>41972</v>
          </cell>
        </row>
        <row r="951">
          <cell r="D951">
            <v>41972</v>
          </cell>
        </row>
        <row r="952">
          <cell r="D952">
            <v>41972</v>
          </cell>
        </row>
        <row r="953">
          <cell r="D953">
            <v>41972</v>
          </cell>
        </row>
        <row r="954">
          <cell r="D954">
            <v>41733</v>
          </cell>
        </row>
        <row r="955">
          <cell r="D955">
            <v>42002</v>
          </cell>
        </row>
        <row r="956">
          <cell r="D956">
            <v>42002</v>
          </cell>
        </row>
        <row r="957">
          <cell r="D957">
            <v>41974</v>
          </cell>
        </row>
        <row r="958">
          <cell r="D958">
            <v>41775</v>
          </cell>
        </row>
        <row r="959">
          <cell r="D959">
            <v>41775</v>
          </cell>
        </row>
        <row r="960">
          <cell r="D960">
            <v>41775</v>
          </cell>
        </row>
        <row r="961">
          <cell r="D961">
            <v>41174</v>
          </cell>
        </row>
        <row r="962">
          <cell r="D962">
            <v>41958</v>
          </cell>
        </row>
        <row r="963">
          <cell r="D963">
            <v>41240</v>
          </cell>
        </row>
        <row r="964">
          <cell r="D964">
            <v>41519</v>
          </cell>
        </row>
        <row r="965">
          <cell r="D965">
            <v>40808</v>
          </cell>
        </row>
        <row r="966">
          <cell r="D966">
            <v>41739</v>
          </cell>
        </row>
        <row r="967">
          <cell r="D967">
            <v>41739</v>
          </cell>
        </row>
        <row r="968">
          <cell r="D968">
            <v>41739</v>
          </cell>
        </row>
        <row r="969">
          <cell r="D969">
            <v>41739</v>
          </cell>
        </row>
        <row r="970">
          <cell r="D970">
            <v>41739</v>
          </cell>
        </row>
        <row r="971">
          <cell r="D971">
            <v>41739</v>
          </cell>
        </row>
        <row r="972">
          <cell r="D972">
            <v>40560</v>
          </cell>
        </row>
        <row r="973">
          <cell r="D973">
            <v>40560</v>
          </cell>
        </row>
        <row r="974">
          <cell r="D974">
            <v>40560</v>
          </cell>
        </row>
        <row r="975">
          <cell r="D975">
            <v>40560</v>
          </cell>
        </row>
        <row r="976">
          <cell r="D976">
            <v>41918</v>
          </cell>
        </row>
        <row r="977">
          <cell r="D977">
            <v>41918</v>
          </cell>
        </row>
        <row r="978">
          <cell r="D978">
            <v>41830</v>
          </cell>
        </row>
        <row r="979">
          <cell r="D979">
            <v>41647</v>
          </cell>
        </row>
        <row r="980">
          <cell r="D980">
            <v>41425</v>
          </cell>
        </row>
        <row r="981">
          <cell r="D981">
            <v>41252</v>
          </cell>
        </row>
        <row r="982">
          <cell r="D982">
            <v>41551</v>
          </cell>
        </row>
        <row r="983">
          <cell r="D983">
            <v>40858</v>
          </cell>
        </row>
        <row r="984">
          <cell r="D984">
            <v>40858</v>
          </cell>
        </row>
        <row r="985">
          <cell r="D985">
            <v>40858</v>
          </cell>
        </row>
        <row r="986">
          <cell r="D986">
            <v>41912</v>
          </cell>
        </row>
        <row r="987">
          <cell r="D987">
            <v>41912</v>
          </cell>
        </row>
        <row r="988">
          <cell r="D988">
            <v>41912</v>
          </cell>
        </row>
        <row r="989">
          <cell r="D989">
            <v>40978</v>
          </cell>
        </row>
        <row r="990">
          <cell r="D990">
            <v>41781</v>
          </cell>
        </row>
        <row r="991">
          <cell r="D991">
            <v>41781</v>
          </cell>
        </row>
        <row r="992">
          <cell r="D992">
            <v>40997</v>
          </cell>
        </row>
        <row r="993">
          <cell r="D993">
            <v>41527</v>
          </cell>
        </row>
        <row r="994">
          <cell r="D994">
            <v>41513</v>
          </cell>
        </row>
        <row r="995">
          <cell r="D995">
            <v>41513</v>
          </cell>
        </row>
        <row r="996">
          <cell r="D996">
            <v>40684</v>
          </cell>
        </row>
        <row r="997">
          <cell r="D997">
            <v>40684</v>
          </cell>
        </row>
        <row r="998">
          <cell r="D998">
            <v>41210</v>
          </cell>
        </row>
        <row r="999">
          <cell r="D999">
            <v>41210</v>
          </cell>
        </row>
        <row r="1000">
          <cell r="D1000">
            <v>41210</v>
          </cell>
        </row>
        <row r="1001">
          <cell r="D1001">
            <v>41210</v>
          </cell>
        </row>
        <row r="1002">
          <cell r="D1002">
            <v>41592</v>
          </cell>
        </row>
        <row r="1003">
          <cell r="D1003">
            <v>41121</v>
          </cell>
        </row>
        <row r="1004">
          <cell r="D1004">
            <v>41121</v>
          </cell>
        </row>
        <row r="1005">
          <cell r="D1005">
            <v>41121</v>
          </cell>
        </row>
        <row r="1006">
          <cell r="D1006">
            <v>41148</v>
          </cell>
        </row>
        <row r="1007">
          <cell r="D1007">
            <v>41226</v>
          </cell>
        </row>
        <row r="1008">
          <cell r="D1008">
            <v>41219</v>
          </cell>
        </row>
        <row r="1009">
          <cell r="D1009">
            <v>41219</v>
          </cell>
        </row>
        <row r="1010">
          <cell r="D1010">
            <v>42000</v>
          </cell>
        </row>
        <row r="1011">
          <cell r="D1011">
            <v>41853</v>
          </cell>
        </row>
        <row r="1012">
          <cell r="D1012">
            <v>40871</v>
          </cell>
        </row>
        <row r="1013">
          <cell r="D1013">
            <v>41808</v>
          </cell>
        </row>
        <row r="1014">
          <cell r="D1014">
            <v>41808</v>
          </cell>
        </row>
        <row r="1015">
          <cell r="D1015">
            <v>41264</v>
          </cell>
        </row>
        <row r="1016">
          <cell r="D1016">
            <v>41264</v>
          </cell>
        </row>
        <row r="1017">
          <cell r="D1017">
            <v>41169</v>
          </cell>
        </row>
        <row r="1018">
          <cell r="D1018">
            <v>41096</v>
          </cell>
        </row>
        <row r="1019">
          <cell r="D1019">
            <v>41096</v>
          </cell>
        </row>
        <row r="1020">
          <cell r="D1020">
            <v>41096</v>
          </cell>
        </row>
        <row r="1021">
          <cell r="D1021">
            <v>41096</v>
          </cell>
        </row>
        <row r="1022">
          <cell r="D1022">
            <v>41026</v>
          </cell>
        </row>
        <row r="1023">
          <cell r="D1023">
            <v>41026</v>
          </cell>
        </row>
        <row r="1024">
          <cell r="D1024">
            <v>41026</v>
          </cell>
        </row>
        <row r="1025">
          <cell r="D1025">
            <v>41076</v>
          </cell>
        </row>
        <row r="1026">
          <cell r="D1026">
            <v>41991</v>
          </cell>
        </row>
        <row r="1027">
          <cell r="D1027">
            <v>41285</v>
          </cell>
        </row>
        <row r="1028">
          <cell r="D1028">
            <v>41285</v>
          </cell>
        </row>
        <row r="1029">
          <cell r="D1029">
            <v>41285</v>
          </cell>
        </row>
        <row r="1030">
          <cell r="D1030">
            <v>40735</v>
          </cell>
        </row>
        <row r="1031">
          <cell r="D1031">
            <v>40735</v>
          </cell>
        </row>
        <row r="1032">
          <cell r="D1032">
            <v>40735</v>
          </cell>
        </row>
        <row r="1033">
          <cell r="D1033">
            <v>40735</v>
          </cell>
        </row>
        <row r="1034">
          <cell r="D1034">
            <v>40735</v>
          </cell>
        </row>
        <row r="1035">
          <cell r="D1035">
            <v>41599</v>
          </cell>
        </row>
        <row r="1036">
          <cell r="D1036">
            <v>41599</v>
          </cell>
        </row>
        <row r="1037">
          <cell r="D1037">
            <v>41599</v>
          </cell>
        </row>
        <row r="1038">
          <cell r="D1038">
            <v>41387</v>
          </cell>
        </row>
        <row r="1039">
          <cell r="D1039">
            <v>41073</v>
          </cell>
        </row>
        <row r="1040">
          <cell r="D1040">
            <v>41964</v>
          </cell>
        </row>
        <row r="1041">
          <cell r="D1041">
            <v>41964</v>
          </cell>
        </row>
        <row r="1042">
          <cell r="D1042">
            <v>41354</v>
          </cell>
        </row>
        <row r="1043">
          <cell r="D1043">
            <v>41524</v>
          </cell>
        </row>
        <row r="1044">
          <cell r="D1044">
            <v>41524</v>
          </cell>
        </row>
        <row r="1045">
          <cell r="D1045">
            <v>41830</v>
          </cell>
        </row>
        <row r="1046">
          <cell r="D1046">
            <v>41830</v>
          </cell>
        </row>
        <row r="1047">
          <cell r="D1047">
            <v>41925</v>
          </cell>
        </row>
        <row r="1048">
          <cell r="D1048">
            <v>41342</v>
          </cell>
        </row>
        <row r="1049">
          <cell r="D1049">
            <v>41342</v>
          </cell>
        </row>
        <row r="1050">
          <cell r="D1050">
            <v>40690</v>
          </cell>
        </row>
        <row r="1051">
          <cell r="D1051">
            <v>40690</v>
          </cell>
        </row>
        <row r="1052">
          <cell r="D1052">
            <v>41093</v>
          </cell>
        </row>
        <row r="1053">
          <cell r="D1053">
            <v>41093</v>
          </cell>
        </row>
        <row r="1054">
          <cell r="D1054">
            <v>41093</v>
          </cell>
        </row>
        <row r="1055">
          <cell r="D1055">
            <v>41003</v>
          </cell>
        </row>
        <row r="1056">
          <cell r="D1056">
            <v>41003</v>
          </cell>
        </row>
        <row r="1057">
          <cell r="D1057">
            <v>41003</v>
          </cell>
        </row>
        <row r="1058">
          <cell r="D1058">
            <v>41003</v>
          </cell>
        </row>
        <row r="1059">
          <cell r="D1059">
            <v>41984</v>
          </cell>
        </row>
        <row r="1060">
          <cell r="D1060">
            <v>41984</v>
          </cell>
        </row>
        <row r="1061">
          <cell r="D1061">
            <v>41603</v>
          </cell>
        </row>
        <row r="1062">
          <cell r="D1062">
            <v>40991</v>
          </cell>
        </row>
        <row r="1063">
          <cell r="D1063">
            <v>41015</v>
          </cell>
        </row>
        <row r="1064">
          <cell r="D1064">
            <v>41015</v>
          </cell>
        </row>
        <row r="1065">
          <cell r="D1065">
            <v>41015</v>
          </cell>
        </row>
        <row r="1066">
          <cell r="D1066">
            <v>41015</v>
          </cell>
        </row>
        <row r="1067">
          <cell r="D1067">
            <v>41015</v>
          </cell>
        </row>
        <row r="1068">
          <cell r="D1068">
            <v>41015</v>
          </cell>
        </row>
        <row r="1069">
          <cell r="D1069">
            <v>41549</v>
          </cell>
        </row>
        <row r="1070">
          <cell r="D1070">
            <v>41911</v>
          </cell>
        </row>
        <row r="1071">
          <cell r="D1071">
            <v>41115</v>
          </cell>
        </row>
        <row r="1072">
          <cell r="D1072">
            <v>41233</v>
          </cell>
        </row>
        <row r="1073">
          <cell r="D1073">
            <v>41393</v>
          </cell>
        </row>
        <row r="1074">
          <cell r="D1074">
            <v>41958</v>
          </cell>
        </row>
        <row r="1075">
          <cell r="D1075">
            <v>41591</v>
          </cell>
        </row>
        <row r="1076">
          <cell r="D1076">
            <v>41591</v>
          </cell>
        </row>
        <row r="1077">
          <cell r="D1077">
            <v>41591</v>
          </cell>
        </row>
        <row r="1078">
          <cell r="D1078">
            <v>41547</v>
          </cell>
        </row>
        <row r="1079">
          <cell r="D1079">
            <v>41906</v>
          </cell>
        </row>
        <row r="1080">
          <cell r="D1080">
            <v>41906</v>
          </cell>
        </row>
        <row r="1081">
          <cell r="D1081">
            <v>41906</v>
          </cell>
        </row>
        <row r="1082">
          <cell r="D1082">
            <v>41242</v>
          </cell>
        </row>
        <row r="1083">
          <cell r="D1083">
            <v>41242</v>
          </cell>
        </row>
        <row r="1084">
          <cell r="D1084">
            <v>41335</v>
          </cell>
        </row>
        <row r="1085">
          <cell r="D1085">
            <v>41335</v>
          </cell>
        </row>
        <row r="1086">
          <cell r="D1086">
            <v>41335</v>
          </cell>
        </row>
        <row r="1087">
          <cell r="D1087">
            <v>41335</v>
          </cell>
        </row>
        <row r="1088">
          <cell r="D1088">
            <v>41499</v>
          </cell>
        </row>
        <row r="1089">
          <cell r="D1089">
            <v>41502</v>
          </cell>
        </row>
        <row r="1090">
          <cell r="D1090">
            <v>41502</v>
          </cell>
        </row>
        <row r="1091">
          <cell r="D1091">
            <v>41795</v>
          </cell>
        </row>
        <row r="1092">
          <cell r="D1092">
            <v>41795</v>
          </cell>
        </row>
        <row r="1093">
          <cell r="D1093">
            <v>41249</v>
          </cell>
        </row>
        <row r="1094">
          <cell r="D1094">
            <v>41249</v>
          </cell>
        </row>
        <row r="1095">
          <cell r="D1095">
            <v>41270</v>
          </cell>
        </row>
        <row r="1096">
          <cell r="D1096">
            <v>41270</v>
          </cell>
        </row>
        <row r="1097">
          <cell r="D1097">
            <v>41661</v>
          </cell>
        </row>
        <row r="1098">
          <cell r="D1098">
            <v>41661</v>
          </cell>
        </row>
        <row r="1099">
          <cell r="D1099">
            <v>40719</v>
          </cell>
        </row>
        <row r="1100">
          <cell r="D1100">
            <v>41440</v>
          </cell>
        </row>
        <row r="1101">
          <cell r="D1101">
            <v>41440</v>
          </cell>
        </row>
        <row r="1102">
          <cell r="D1102">
            <v>41440</v>
          </cell>
        </row>
        <row r="1103">
          <cell r="D1103">
            <v>41440</v>
          </cell>
        </row>
        <row r="1104">
          <cell r="D1104">
            <v>41751</v>
          </cell>
        </row>
        <row r="1105">
          <cell r="D1105">
            <v>41751</v>
          </cell>
        </row>
        <row r="1106">
          <cell r="D1106">
            <v>41569</v>
          </cell>
        </row>
        <row r="1107">
          <cell r="D1107">
            <v>41598</v>
          </cell>
        </row>
        <row r="1108">
          <cell r="D1108">
            <v>41598</v>
          </cell>
        </row>
        <row r="1109">
          <cell r="D1109">
            <v>41598</v>
          </cell>
        </row>
        <row r="1110">
          <cell r="D1110">
            <v>41598</v>
          </cell>
        </row>
        <row r="1111">
          <cell r="D1111">
            <v>41598</v>
          </cell>
        </row>
        <row r="1112">
          <cell r="D1112">
            <v>41598</v>
          </cell>
        </row>
        <row r="1113">
          <cell r="D1113">
            <v>41598</v>
          </cell>
        </row>
        <row r="1114">
          <cell r="D1114">
            <v>41598</v>
          </cell>
        </row>
        <row r="1115">
          <cell r="D1115">
            <v>41992</v>
          </cell>
        </row>
        <row r="1116">
          <cell r="D1116">
            <v>41992</v>
          </cell>
        </row>
        <row r="1117">
          <cell r="D1117">
            <v>41992</v>
          </cell>
        </row>
        <row r="1118">
          <cell r="D1118">
            <v>41478</v>
          </cell>
        </row>
        <row r="1119">
          <cell r="D1119">
            <v>41156</v>
          </cell>
        </row>
        <row r="1120">
          <cell r="D1120">
            <v>41156</v>
          </cell>
        </row>
        <row r="1121">
          <cell r="D1121">
            <v>41156</v>
          </cell>
        </row>
        <row r="1122">
          <cell r="D1122">
            <v>41156</v>
          </cell>
        </row>
        <row r="1123">
          <cell r="D1123">
            <v>40564</v>
          </cell>
        </row>
        <row r="1124">
          <cell r="D1124">
            <v>40564</v>
          </cell>
        </row>
        <row r="1125">
          <cell r="D1125">
            <v>40564</v>
          </cell>
        </row>
        <row r="1126">
          <cell r="D1126">
            <v>40564</v>
          </cell>
        </row>
        <row r="1127">
          <cell r="D1127">
            <v>40564</v>
          </cell>
        </row>
        <row r="1128">
          <cell r="D1128">
            <v>40564</v>
          </cell>
        </row>
        <row r="1129">
          <cell r="D1129">
            <v>40970</v>
          </cell>
        </row>
        <row r="1130">
          <cell r="D1130">
            <v>40970</v>
          </cell>
        </row>
        <row r="1131">
          <cell r="D1131">
            <v>41377</v>
          </cell>
        </row>
        <row r="1132">
          <cell r="D1132">
            <v>41377</v>
          </cell>
        </row>
        <row r="1133">
          <cell r="D1133">
            <v>41377</v>
          </cell>
        </row>
        <row r="1134">
          <cell r="D1134">
            <v>41615</v>
          </cell>
        </row>
        <row r="1135">
          <cell r="D1135">
            <v>41431</v>
          </cell>
        </row>
        <row r="1136">
          <cell r="D1136">
            <v>41431</v>
          </cell>
        </row>
        <row r="1137">
          <cell r="D1137">
            <v>41620</v>
          </cell>
        </row>
        <row r="1138">
          <cell r="D1138">
            <v>41591</v>
          </cell>
        </row>
        <row r="1139">
          <cell r="D1139">
            <v>41591</v>
          </cell>
        </row>
        <row r="1140">
          <cell r="D1140">
            <v>41591</v>
          </cell>
        </row>
        <row r="1141">
          <cell r="D1141">
            <v>41591</v>
          </cell>
        </row>
        <row r="1142">
          <cell r="D1142">
            <v>41591</v>
          </cell>
        </row>
        <row r="1143">
          <cell r="D1143">
            <v>40815</v>
          </cell>
        </row>
        <row r="1144">
          <cell r="D1144">
            <v>40815</v>
          </cell>
        </row>
        <row r="1145">
          <cell r="D1145">
            <v>40815</v>
          </cell>
        </row>
        <row r="1146">
          <cell r="D1146">
            <v>40815</v>
          </cell>
        </row>
        <row r="1147">
          <cell r="D1147">
            <v>40815</v>
          </cell>
        </row>
        <row r="1148">
          <cell r="D1148">
            <v>41003</v>
          </cell>
        </row>
        <row r="1149">
          <cell r="D1149">
            <v>41003</v>
          </cell>
        </row>
        <row r="1150">
          <cell r="D1150">
            <v>41003</v>
          </cell>
        </row>
        <row r="1151">
          <cell r="D1151">
            <v>41003</v>
          </cell>
        </row>
        <row r="1152">
          <cell r="D1152">
            <v>41003</v>
          </cell>
        </row>
        <row r="1153">
          <cell r="D1153">
            <v>41037</v>
          </cell>
        </row>
        <row r="1154">
          <cell r="D1154">
            <v>41640</v>
          </cell>
        </row>
        <row r="1155">
          <cell r="D1155">
            <v>41640</v>
          </cell>
        </row>
        <row r="1156">
          <cell r="D1156">
            <v>40897</v>
          </cell>
        </row>
        <row r="1157">
          <cell r="D1157">
            <v>40897</v>
          </cell>
        </row>
        <row r="1158">
          <cell r="D1158">
            <v>40897</v>
          </cell>
        </row>
        <row r="1159">
          <cell r="D1159">
            <v>40897</v>
          </cell>
        </row>
        <row r="1160">
          <cell r="D1160">
            <v>41458</v>
          </cell>
        </row>
        <row r="1161">
          <cell r="D1161">
            <v>41820</v>
          </cell>
        </row>
        <row r="1162">
          <cell r="D1162">
            <v>41820</v>
          </cell>
        </row>
        <row r="1163">
          <cell r="D1163">
            <v>40787</v>
          </cell>
        </row>
        <row r="1164">
          <cell r="D1164">
            <v>40605</v>
          </cell>
        </row>
        <row r="1165">
          <cell r="D1165">
            <v>40605</v>
          </cell>
        </row>
        <row r="1166">
          <cell r="D1166">
            <v>40605</v>
          </cell>
        </row>
        <row r="1167">
          <cell r="D1167">
            <v>40667</v>
          </cell>
        </row>
        <row r="1168">
          <cell r="D1168">
            <v>41215</v>
          </cell>
        </row>
        <row r="1169">
          <cell r="D1169">
            <v>41982</v>
          </cell>
        </row>
        <row r="1170">
          <cell r="D1170">
            <v>41982</v>
          </cell>
        </row>
        <row r="1171">
          <cell r="D1171">
            <v>41982</v>
          </cell>
        </row>
        <row r="1172">
          <cell r="D1172">
            <v>41982</v>
          </cell>
        </row>
        <row r="1173">
          <cell r="D1173">
            <v>40612</v>
          </cell>
        </row>
        <row r="1174">
          <cell r="D1174">
            <v>40654</v>
          </cell>
        </row>
        <row r="1175">
          <cell r="D1175">
            <v>41204</v>
          </cell>
        </row>
        <row r="1176">
          <cell r="D1176">
            <v>41143</v>
          </cell>
        </row>
        <row r="1177">
          <cell r="D1177">
            <v>41516</v>
          </cell>
        </row>
        <row r="1178">
          <cell r="D1178">
            <v>40904</v>
          </cell>
        </row>
        <row r="1179">
          <cell r="D1179">
            <v>41610</v>
          </cell>
        </row>
        <row r="1180">
          <cell r="D1180">
            <v>41610</v>
          </cell>
        </row>
        <row r="1181">
          <cell r="D1181">
            <v>41389</v>
          </cell>
        </row>
        <row r="1182">
          <cell r="D1182">
            <v>40715</v>
          </cell>
        </row>
        <row r="1183">
          <cell r="D1183">
            <v>40715</v>
          </cell>
        </row>
        <row r="1184">
          <cell r="D1184">
            <v>41654</v>
          </cell>
        </row>
        <row r="1185">
          <cell r="D1185">
            <v>41654</v>
          </cell>
        </row>
        <row r="1186">
          <cell r="D1186">
            <v>40871</v>
          </cell>
        </row>
        <row r="1187">
          <cell r="D1187">
            <v>40871</v>
          </cell>
        </row>
        <row r="1188">
          <cell r="D1188">
            <v>40871</v>
          </cell>
        </row>
        <row r="1189">
          <cell r="D1189">
            <v>40871</v>
          </cell>
        </row>
        <row r="1190">
          <cell r="D1190">
            <v>41697</v>
          </cell>
        </row>
        <row r="1191">
          <cell r="D1191">
            <v>41697</v>
          </cell>
        </row>
        <row r="1192">
          <cell r="D1192">
            <v>41697</v>
          </cell>
        </row>
        <row r="1193">
          <cell r="D1193">
            <v>41697</v>
          </cell>
        </row>
        <row r="1194">
          <cell r="D1194">
            <v>41697</v>
          </cell>
        </row>
        <row r="1195">
          <cell r="D1195">
            <v>41167</v>
          </cell>
        </row>
        <row r="1196">
          <cell r="D1196">
            <v>41167</v>
          </cell>
        </row>
        <row r="1197">
          <cell r="D1197">
            <v>41167</v>
          </cell>
        </row>
        <row r="1198">
          <cell r="D1198">
            <v>41167</v>
          </cell>
        </row>
        <row r="1199">
          <cell r="D1199">
            <v>41373</v>
          </cell>
        </row>
        <row r="1200">
          <cell r="D1200">
            <v>41373</v>
          </cell>
        </row>
        <row r="1201">
          <cell r="D1201">
            <v>41373</v>
          </cell>
        </row>
        <row r="1202">
          <cell r="D1202">
            <v>41474</v>
          </cell>
        </row>
        <row r="1203">
          <cell r="D1203">
            <v>41474</v>
          </cell>
        </row>
        <row r="1204">
          <cell r="D1204">
            <v>41474</v>
          </cell>
        </row>
        <row r="1205">
          <cell r="D1205">
            <v>41474</v>
          </cell>
        </row>
        <row r="1206">
          <cell r="D1206">
            <v>41474</v>
          </cell>
        </row>
        <row r="1207">
          <cell r="D1207">
            <v>41853</v>
          </cell>
        </row>
        <row r="1208">
          <cell r="D1208">
            <v>41470</v>
          </cell>
        </row>
        <row r="1209">
          <cell r="D1209">
            <v>41470</v>
          </cell>
        </row>
        <row r="1210">
          <cell r="D1210">
            <v>41470</v>
          </cell>
        </row>
        <row r="1211">
          <cell r="D1211">
            <v>41470</v>
          </cell>
        </row>
        <row r="1212">
          <cell r="D1212">
            <v>41470</v>
          </cell>
        </row>
        <row r="1213">
          <cell r="D1213">
            <v>41470</v>
          </cell>
        </row>
        <row r="1214">
          <cell r="D1214">
            <v>41892</v>
          </cell>
        </row>
        <row r="1215">
          <cell r="D1215">
            <v>41892</v>
          </cell>
        </row>
        <row r="1216">
          <cell r="D1216">
            <v>41892</v>
          </cell>
        </row>
        <row r="1217">
          <cell r="D1217">
            <v>41892</v>
          </cell>
        </row>
        <row r="1218">
          <cell r="D1218">
            <v>41892</v>
          </cell>
        </row>
        <row r="1219">
          <cell r="D1219">
            <v>41892</v>
          </cell>
        </row>
        <row r="1220">
          <cell r="D1220">
            <v>41892</v>
          </cell>
        </row>
        <row r="1221">
          <cell r="D1221">
            <v>41892</v>
          </cell>
        </row>
        <row r="1222">
          <cell r="D1222">
            <v>40736</v>
          </cell>
        </row>
        <row r="1223">
          <cell r="D1223">
            <v>40736</v>
          </cell>
        </row>
        <row r="1224">
          <cell r="D1224">
            <v>41613</v>
          </cell>
        </row>
        <row r="1225">
          <cell r="D1225">
            <v>41613</v>
          </cell>
        </row>
        <row r="1226">
          <cell r="D1226">
            <v>41613</v>
          </cell>
        </row>
        <row r="1227">
          <cell r="D1227">
            <v>41613</v>
          </cell>
        </row>
        <row r="1228">
          <cell r="D1228">
            <v>41613</v>
          </cell>
        </row>
        <row r="1229">
          <cell r="D1229">
            <v>41613</v>
          </cell>
        </row>
        <row r="1230">
          <cell r="D1230">
            <v>41950</v>
          </cell>
        </row>
        <row r="1231">
          <cell r="D1231">
            <v>41950</v>
          </cell>
        </row>
        <row r="1232">
          <cell r="D1232">
            <v>41950</v>
          </cell>
        </row>
        <row r="1233">
          <cell r="D1233">
            <v>41213</v>
          </cell>
        </row>
        <row r="1234">
          <cell r="D1234">
            <v>41213</v>
          </cell>
        </row>
        <row r="1235">
          <cell r="D1235">
            <v>41425</v>
          </cell>
        </row>
        <row r="1236">
          <cell r="D1236">
            <v>41576</v>
          </cell>
        </row>
        <row r="1237">
          <cell r="D1237">
            <v>41576</v>
          </cell>
        </row>
        <row r="1238">
          <cell r="D1238">
            <v>41576</v>
          </cell>
        </row>
        <row r="1239">
          <cell r="D1239">
            <v>41576</v>
          </cell>
        </row>
        <row r="1240">
          <cell r="D1240">
            <v>40766</v>
          </cell>
        </row>
        <row r="1241">
          <cell r="D1241">
            <v>40766</v>
          </cell>
        </row>
        <row r="1242">
          <cell r="D1242">
            <v>40766</v>
          </cell>
        </row>
        <row r="1243">
          <cell r="D1243">
            <v>41516</v>
          </cell>
        </row>
        <row r="1244">
          <cell r="D1244">
            <v>41320</v>
          </cell>
        </row>
        <row r="1245">
          <cell r="D1245">
            <v>41320</v>
          </cell>
        </row>
        <row r="1246">
          <cell r="D1246">
            <v>41774</v>
          </cell>
        </row>
        <row r="1247">
          <cell r="D1247">
            <v>40889</v>
          </cell>
        </row>
        <row r="1248">
          <cell r="D1248">
            <v>40889</v>
          </cell>
        </row>
        <row r="1249">
          <cell r="D1249">
            <v>40889</v>
          </cell>
        </row>
        <row r="1250">
          <cell r="D1250">
            <v>41992</v>
          </cell>
        </row>
        <row r="1251">
          <cell r="D1251">
            <v>41992</v>
          </cell>
        </row>
        <row r="1252">
          <cell r="D1252">
            <v>41992</v>
          </cell>
        </row>
        <row r="1253">
          <cell r="D1253">
            <v>41992</v>
          </cell>
        </row>
        <row r="1254">
          <cell r="D1254">
            <v>41094</v>
          </cell>
        </row>
        <row r="1255">
          <cell r="D1255">
            <v>41709</v>
          </cell>
        </row>
        <row r="1256">
          <cell r="D1256">
            <v>41709</v>
          </cell>
        </row>
        <row r="1257">
          <cell r="D1257">
            <v>41709</v>
          </cell>
        </row>
        <row r="1258">
          <cell r="D1258">
            <v>41709</v>
          </cell>
        </row>
        <row r="1259">
          <cell r="D1259">
            <v>41633</v>
          </cell>
        </row>
        <row r="1260">
          <cell r="D1260">
            <v>41633</v>
          </cell>
        </row>
        <row r="1261">
          <cell r="D1261">
            <v>41633</v>
          </cell>
        </row>
        <row r="1262">
          <cell r="D1262">
            <v>41936</v>
          </cell>
        </row>
        <row r="1263">
          <cell r="D1263">
            <v>41576</v>
          </cell>
        </row>
        <row r="1264">
          <cell r="D1264">
            <v>41828</v>
          </cell>
        </row>
        <row r="1265">
          <cell r="D1265">
            <v>41549</v>
          </cell>
        </row>
        <row r="1266">
          <cell r="D1266">
            <v>41549</v>
          </cell>
        </row>
        <row r="1267">
          <cell r="D1267">
            <v>41885</v>
          </cell>
        </row>
        <row r="1268">
          <cell r="D1268">
            <v>40901</v>
          </cell>
        </row>
        <row r="1269">
          <cell r="D1269">
            <v>40901</v>
          </cell>
        </row>
        <row r="1270">
          <cell r="D1270">
            <v>41906</v>
          </cell>
        </row>
        <row r="1271">
          <cell r="D1271">
            <v>41795</v>
          </cell>
        </row>
        <row r="1272">
          <cell r="D1272">
            <v>41386</v>
          </cell>
        </row>
        <row r="1273">
          <cell r="D1273">
            <v>41386</v>
          </cell>
        </row>
        <row r="1274">
          <cell r="D1274">
            <v>41386</v>
          </cell>
        </row>
        <row r="1275">
          <cell r="D1275">
            <v>41421</v>
          </cell>
        </row>
        <row r="1276">
          <cell r="D1276">
            <v>41421</v>
          </cell>
        </row>
        <row r="1277">
          <cell r="D1277">
            <v>41421</v>
          </cell>
        </row>
        <row r="1278">
          <cell r="D1278">
            <v>41421</v>
          </cell>
        </row>
        <row r="1279">
          <cell r="D1279">
            <v>41397</v>
          </cell>
        </row>
        <row r="1280">
          <cell r="D1280">
            <v>40794</v>
          </cell>
        </row>
        <row r="1281">
          <cell r="D1281">
            <v>40794</v>
          </cell>
        </row>
        <row r="1282">
          <cell r="D1282">
            <v>41523</v>
          </cell>
        </row>
        <row r="1283">
          <cell r="D1283">
            <v>41739</v>
          </cell>
        </row>
        <row r="1284">
          <cell r="D1284">
            <v>41739</v>
          </cell>
        </row>
        <row r="1285">
          <cell r="D1285">
            <v>41739</v>
          </cell>
        </row>
        <row r="1286">
          <cell r="D1286">
            <v>41249</v>
          </cell>
        </row>
        <row r="1287">
          <cell r="D1287">
            <v>41452</v>
          </cell>
        </row>
        <row r="1288">
          <cell r="D1288">
            <v>41094</v>
          </cell>
        </row>
        <row r="1289">
          <cell r="D1289">
            <v>41601</v>
          </cell>
        </row>
        <row r="1290">
          <cell r="D1290">
            <v>41601</v>
          </cell>
        </row>
        <row r="1291">
          <cell r="D1291">
            <v>41601</v>
          </cell>
        </row>
        <row r="1292">
          <cell r="D1292">
            <v>41589</v>
          </cell>
        </row>
        <row r="1293">
          <cell r="D1293">
            <v>41589</v>
          </cell>
        </row>
        <row r="1294">
          <cell r="D1294">
            <v>41148</v>
          </cell>
        </row>
        <row r="1295">
          <cell r="D1295">
            <v>41148</v>
          </cell>
        </row>
        <row r="1296">
          <cell r="D1296">
            <v>41148</v>
          </cell>
        </row>
        <row r="1297">
          <cell r="D1297">
            <v>41054</v>
          </cell>
        </row>
        <row r="1298">
          <cell r="D1298">
            <v>42004</v>
          </cell>
        </row>
        <row r="1299">
          <cell r="D1299">
            <v>42004</v>
          </cell>
        </row>
        <row r="1300">
          <cell r="D1300">
            <v>41617</v>
          </cell>
        </row>
        <row r="1301">
          <cell r="D1301">
            <v>41186</v>
          </cell>
        </row>
        <row r="1302">
          <cell r="D1302">
            <v>41632</v>
          </cell>
        </row>
        <row r="1303">
          <cell r="D1303">
            <v>41632</v>
          </cell>
        </row>
        <row r="1304">
          <cell r="D1304">
            <v>41171</v>
          </cell>
        </row>
        <row r="1305">
          <cell r="D1305">
            <v>41824</v>
          </cell>
        </row>
        <row r="1306">
          <cell r="D1306">
            <v>41824</v>
          </cell>
        </row>
        <row r="1307">
          <cell r="D1307">
            <v>41470</v>
          </cell>
        </row>
        <row r="1308">
          <cell r="D1308">
            <v>41446</v>
          </cell>
        </row>
        <row r="1309">
          <cell r="D1309">
            <v>41446</v>
          </cell>
        </row>
        <row r="1310">
          <cell r="D1310">
            <v>41446</v>
          </cell>
        </row>
        <row r="1311">
          <cell r="D1311">
            <v>41446</v>
          </cell>
        </row>
        <row r="1312">
          <cell r="D1312">
            <v>41446</v>
          </cell>
        </row>
        <row r="1313">
          <cell r="D1313">
            <v>41618</v>
          </cell>
        </row>
        <row r="1314">
          <cell r="D1314">
            <v>41618</v>
          </cell>
        </row>
        <row r="1315">
          <cell r="D1315">
            <v>41542</v>
          </cell>
        </row>
        <row r="1316">
          <cell r="D1316">
            <v>41627</v>
          </cell>
        </row>
        <row r="1317">
          <cell r="D1317">
            <v>41627</v>
          </cell>
        </row>
        <row r="1318">
          <cell r="D1318">
            <v>41627</v>
          </cell>
        </row>
        <row r="1319">
          <cell r="D1319">
            <v>41984</v>
          </cell>
        </row>
        <row r="1320">
          <cell r="D1320">
            <v>40725</v>
          </cell>
        </row>
        <row r="1321">
          <cell r="D1321">
            <v>40725</v>
          </cell>
        </row>
        <row r="1322">
          <cell r="D1322">
            <v>41674</v>
          </cell>
        </row>
        <row r="1323">
          <cell r="D1323">
            <v>41674</v>
          </cell>
        </row>
        <row r="1324">
          <cell r="D1324">
            <v>41702</v>
          </cell>
        </row>
        <row r="1325">
          <cell r="D1325">
            <v>41922</v>
          </cell>
        </row>
        <row r="1326">
          <cell r="D1326">
            <v>40814</v>
          </cell>
        </row>
        <row r="1327">
          <cell r="D1327">
            <v>40690</v>
          </cell>
        </row>
        <row r="1328">
          <cell r="D1328">
            <v>41074</v>
          </cell>
        </row>
        <row r="1329">
          <cell r="D1329">
            <v>41364</v>
          </cell>
        </row>
        <row r="1330">
          <cell r="D1330">
            <v>41928</v>
          </cell>
        </row>
        <row r="1331">
          <cell r="D1331">
            <v>41418</v>
          </cell>
        </row>
        <row r="1332">
          <cell r="D1332">
            <v>41793</v>
          </cell>
        </row>
        <row r="1333">
          <cell r="D1333">
            <v>41793</v>
          </cell>
        </row>
        <row r="1334">
          <cell r="D1334">
            <v>40591</v>
          </cell>
        </row>
        <row r="1335">
          <cell r="D1335">
            <v>40591</v>
          </cell>
        </row>
        <row r="1336">
          <cell r="D1336">
            <v>40669</v>
          </cell>
        </row>
        <row r="1337">
          <cell r="D1337">
            <v>41411</v>
          </cell>
        </row>
        <row r="1338">
          <cell r="D1338">
            <v>41732</v>
          </cell>
        </row>
        <row r="1339">
          <cell r="D1339">
            <v>41730</v>
          </cell>
        </row>
        <row r="1340">
          <cell r="D1340">
            <v>41730</v>
          </cell>
        </row>
        <row r="1341">
          <cell r="D1341">
            <v>41730</v>
          </cell>
        </row>
        <row r="1342">
          <cell r="D1342">
            <v>41642</v>
          </cell>
        </row>
        <row r="1343">
          <cell r="D1343">
            <v>41642</v>
          </cell>
        </row>
        <row r="1344">
          <cell r="D1344">
            <v>41642</v>
          </cell>
        </row>
        <row r="1345">
          <cell r="D1345">
            <v>41057</v>
          </cell>
        </row>
        <row r="1346">
          <cell r="D1346">
            <v>41057</v>
          </cell>
        </row>
        <row r="1347">
          <cell r="D1347">
            <v>40619</v>
          </cell>
        </row>
        <row r="1348">
          <cell r="D1348">
            <v>40619</v>
          </cell>
        </row>
        <row r="1349">
          <cell r="D1349">
            <v>40619</v>
          </cell>
        </row>
        <row r="1350">
          <cell r="D1350">
            <v>40619</v>
          </cell>
        </row>
        <row r="1351">
          <cell r="D1351">
            <v>40619</v>
          </cell>
        </row>
        <row r="1352">
          <cell r="D1352">
            <v>40819</v>
          </cell>
        </row>
        <row r="1353">
          <cell r="D1353">
            <v>41362</v>
          </cell>
        </row>
        <row r="1354">
          <cell r="D1354">
            <v>41764</v>
          </cell>
        </row>
        <row r="1355">
          <cell r="D1355">
            <v>41764</v>
          </cell>
        </row>
        <row r="1356">
          <cell r="D1356">
            <v>41764</v>
          </cell>
        </row>
        <row r="1357">
          <cell r="D1357">
            <v>40729</v>
          </cell>
        </row>
        <row r="1358">
          <cell r="D1358">
            <v>40729</v>
          </cell>
        </row>
        <row r="1359">
          <cell r="D1359">
            <v>41400</v>
          </cell>
        </row>
        <row r="1360">
          <cell r="D1360">
            <v>41756</v>
          </cell>
        </row>
        <row r="1361">
          <cell r="D1361">
            <v>40812</v>
          </cell>
        </row>
        <row r="1362">
          <cell r="D1362">
            <v>41932</v>
          </cell>
        </row>
        <row r="1363">
          <cell r="D1363">
            <v>41932</v>
          </cell>
        </row>
        <row r="1364">
          <cell r="D1364">
            <v>41932</v>
          </cell>
        </row>
        <row r="1365">
          <cell r="D1365">
            <v>41954</v>
          </cell>
        </row>
        <row r="1366">
          <cell r="D1366">
            <v>41954</v>
          </cell>
        </row>
        <row r="1367">
          <cell r="D1367">
            <v>41954</v>
          </cell>
        </row>
        <row r="1368">
          <cell r="D1368">
            <v>41954</v>
          </cell>
        </row>
        <row r="1369">
          <cell r="D1369">
            <v>41954</v>
          </cell>
        </row>
        <row r="1370">
          <cell r="D1370">
            <v>41829</v>
          </cell>
        </row>
        <row r="1371">
          <cell r="D1371">
            <v>41267</v>
          </cell>
        </row>
        <row r="1372">
          <cell r="D1372">
            <v>41267</v>
          </cell>
        </row>
        <row r="1373">
          <cell r="D1373">
            <v>41706</v>
          </cell>
        </row>
        <row r="1374">
          <cell r="D1374">
            <v>40634</v>
          </cell>
        </row>
        <row r="1375">
          <cell r="D1375">
            <v>40634</v>
          </cell>
        </row>
        <row r="1376">
          <cell r="D1376">
            <v>41166</v>
          </cell>
        </row>
        <row r="1377">
          <cell r="D1377">
            <v>40759</v>
          </cell>
        </row>
        <row r="1378">
          <cell r="D1378">
            <v>40759</v>
          </cell>
        </row>
        <row r="1379">
          <cell r="D1379">
            <v>40759</v>
          </cell>
        </row>
        <row r="1380">
          <cell r="D1380">
            <v>40759</v>
          </cell>
        </row>
        <row r="1381">
          <cell r="D1381">
            <v>40759</v>
          </cell>
        </row>
        <row r="1382">
          <cell r="D1382">
            <v>40759</v>
          </cell>
        </row>
        <row r="1383">
          <cell r="D1383">
            <v>41521</v>
          </cell>
        </row>
        <row r="1384">
          <cell r="D1384">
            <v>41310</v>
          </cell>
        </row>
        <row r="1385">
          <cell r="D1385">
            <v>41310</v>
          </cell>
        </row>
        <row r="1386">
          <cell r="D1386">
            <v>41310</v>
          </cell>
        </row>
        <row r="1387">
          <cell r="D1387">
            <v>41310</v>
          </cell>
        </row>
        <row r="1388">
          <cell r="D1388">
            <v>41310</v>
          </cell>
        </row>
        <row r="1389">
          <cell r="D1389">
            <v>41310</v>
          </cell>
        </row>
        <row r="1390">
          <cell r="D1390">
            <v>41310</v>
          </cell>
        </row>
        <row r="1391">
          <cell r="D1391">
            <v>41310</v>
          </cell>
        </row>
        <row r="1392">
          <cell r="D1392">
            <v>41310</v>
          </cell>
        </row>
        <row r="1393">
          <cell r="D1393">
            <v>41310</v>
          </cell>
        </row>
        <row r="1394">
          <cell r="D1394">
            <v>41310</v>
          </cell>
        </row>
        <row r="1395">
          <cell r="D1395">
            <v>41824</v>
          </cell>
        </row>
        <row r="1396">
          <cell r="D1396">
            <v>41922</v>
          </cell>
        </row>
        <row r="1397">
          <cell r="D1397">
            <v>41922</v>
          </cell>
        </row>
        <row r="1398">
          <cell r="D1398">
            <v>41603</v>
          </cell>
        </row>
        <row r="1399">
          <cell r="D1399">
            <v>41603</v>
          </cell>
        </row>
        <row r="1400">
          <cell r="D1400">
            <v>41603</v>
          </cell>
        </row>
        <row r="1401">
          <cell r="D1401">
            <v>41603</v>
          </cell>
        </row>
        <row r="1402">
          <cell r="D1402">
            <v>41580</v>
          </cell>
        </row>
        <row r="1403">
          <cell r="D1403">
            <v>41580</v>
          </cell>
        </row>
        <row r="1404">
          <cell r="D1404">
            <v>41384</v>
          </cell>
        </row>
        <row r="1405">
          <cell r="D1405">
            <v>41384</v>
          </cell>
        </row>
        <row r="1406">
          <cell r="D1406">
            <v>40639</v>
          </cell>
        </row>
        <row r="1407">
          <cell r="D1407">
            <v>40639</v>
          </cell>
        </row>
        <row r="1408">
          <cell r="D1408">
            <v>40639</v>
          </cell>
        </row>
        <row r="1409">
          <cell r="D1409">
            <v>41520</v>
          </cell>
        </row>
        <row r="1410">
          <cell r="D1410">
            <v>41520</v>
          </cell>
        </row>
        <row r="1411">
          <cell r="D1411">
            <v>41543</v>
          </cell>
        </row>
        <row r="1412">
          <cell r="D1412">
            <v>41948</v>
          </cell>
        </row>
        <row r="1413">
          <cell r="D1413">
            <v>41465</v>
          </cell>
        </row>
        <row r="1414">
          <cell r="D1414">
            <v>41465</v>
          </cell>
        </row>
        <row r="1415">
          <cell r="D1415">
            <v>40724</v>
          </cell>
        </row>
        <row r="1416">
          <cell r="D1416">
            <v>41668</v>
          </cell>
        </row>
        <row r="1417">
          <cell r="D1417">
            <v>41668</v>
          </cell>
        </row>
        <row r="1418">
          <cell r="D1418">
            <v>41173</v>
          </cell>
        </row>
        <row r="1419">
          <cell r="D1419">
            <v>41173</v>
          </cell>
        </row>
        <row r="1420">
          <cell r="D1420">
            <v>41173</v>
          </cell>
        </row>
        <row r="1421">
          <cell r="D1421">
            <v>41178</v>
          </cell>
        </row>
        <row r="1422">
          <cell r="D1422">
            <v>41178</v>
          </cell>
        </row>
        <row r="1423">
          <cell r="D1423">
            <v>41178</v>
          </cell>
        </row>
        <row r="1424">
          <cell r="D1424">
            <v>41178</v>
          </cell>
        </row>
        <row r="1425">
          <cell r="D1425">
            <v>41178</v>
          </cell>
        </row>
        <row r="1426">
          <cell r="D1426">
            <v>41178</v>
          </cell>
        </row>
        <row r="1427">
          <cell r="D1427">
            <v>41178</v>
          </cell>
        </row>
        <row r="1428">
          <cell r="D1428">
            <v>41213</v>
          </cell>
        </row>
        <row r="1429">
          <cell r="D1429">
            <v>41213</v>
          </cell>
        </row>
        <row r="1430">
          <cell r="D1430">
            <v>41213</v>
          </cell>
        </row>
        <row r="1431">
          <cell r="D1431">
            <v>41213</v>
          </cell>
        </row>
        <row r="1432">
          <cell r="D1432">
            <v>41970</v>
          </cell>
        </row>
        <row r="1433">
          <cell r="D1433">
            <v>40896</v>
          </cell>
        </row>
        <row r="1434">
          <cell r="D1434">
            <v>40896</v>
          </cell>
        </row>
        <row r="1435">
          <cell r="D1435">
            <v>40896</v>
          </cell>
        </row>
        <row r="1436">
          <cell r="D1436">
            <v>41635</v>
          </cell>
        </row>
        <row r="1437">
          <cell r="D1437">
            <v>41811</v>
          </cell>
        </row>
        <row r="1438">
          <cell r="D1438">
            <v>41811</v>
          </cell>
        </row>
        <row r="1439">
          <cell r="D1439">
            <v>41197</v>
          </cell>
        </row>
        <row r="1440">
          <cell r="D1440">
            <v>41197</v>
          </cell>
        </row>
        <row r="1441">
          <cell r="D1441">
            <v>41742</v>
          </cell>
        </row>
        <row r="1442">
          <cell r="D1442">
            <v>41742</v>
          </cell>
        </row>
        <row r="1443">
          <cell r="D1443">
            <v>41993</v>
          </cell>
        </row>
        <row r="1444">
          <cell r="D1444">
            <v>41857</v>
          </cell>
        </row>
        <row r="1445">
          <cell r="D1445">
            <v>41183</v>
          </cell>
        </row>
        <row r="1446">
          <cell r="D1446">
            <v>41418</v>
          </cell>
        </row>
        <row r="1447">
          <cell r="D1447">
            <v>41804</v>
          </cell>
        </row>
        <row r="1448">
          <cell r="D1448">
            <v>41804</v>
          </cell>
        </row>
        <row r="1449">
          <cell r="D1449">
            <v>41804</v>
          </cell>
        </row>
        <row r="1450">
          <cell r="D1450">
            <v>40656</v>
          </cell>
        </row>
        <row r="1451">
          <cell r="D1451">
            <v>41030</v>
          </cell>
        </row>
        <row r="1452">
          <cell r="D1452">
            <v>41109</v>
          </cell>
        </row>
        <row r="1453">
          <cell r="D1453">
            <v>41605</v>
          </cell>
        </row>
        <row r="1454">
          <cell r="D1454">
            <v>41605</v>
          </cell>
        </row>
        <row r="1455">
          <cell r="D1455">
            <v>41605</v>
          </cell>
        </row>
        <row r="1456">
          <cell r="D1456">
            <v>41605</v>
          </cell>
        </row>
        <row r="1457">
          <cell r="D1457">
            <v>41803</v>
          </cell>
        </row>
        <row r="1458">
          <cell r="D1458">
            <v>41803</v>
          </cell>
        </row>
        <row r="1459">
          <cell r="D1459">
            <v>41138</v>
          </cell>
        </row>
        <row r="1460">
          <cell r="D1460">
            <v>41543</v>
          </cell>
        </row>
        <row r="1461">
          <cell r="D1461">
            <v>40667</v>
          </cell>
        </row>
        <row r="1462">
          <cell r="D1462">
            <v>41244</v>
          </cell>
        </row>
        <row r="1463">
          <cell r="D1463">
            <v>41345</v>
          </cell>
        </row>
        <row r="1464">
          <cell r="D1464">
            <v>41513</v>
          </cell>
        </row>
        <row r="1465">
          <cell r="D1465">
            <v>41513</v>
          </cell>
        </row>
        <row r="1466">
          <cell r="D1466">
            <v>41625</v>
          </cell>
        </row>
        <row r="1467">
          <cell r="D1467">
            <v>40763</v>
          </cell>
        </row>
        <row r="1468">
          <cell r="D1468">
            <v>40763</v>
          </cell>
        </row>
        <row r="1469">
          <cell r="D1469">
            <v>41045</v>
          </cell>
        </row>
        <row r="1470">
          <cell r="D1470">
            <v>41983</v>
          </cell>
        </row>
        <row r="1471">
          <cell r="D1471">
            <v>41983</v>
          </cell>
        </row>
        <row r="1472">
          <cell r="D1472">
            <v>41983</v>
          </cell>
        </row>
        <row r="1473">
          <cell r="D1473">
            <v>41176</v>
          </cell>
        </row>
        <row r="1474">
          <cell r="D1474">
            <v>41832</v>
          </cell>
        </row>
        <row r="1475">
          <cell r="D1475">
            <v>41244</v>
          </cell>
        </row>
        <row r="1476">
          <cell r="D1476">
            <v>41598</v>
          </cell>
        </row>
        <row r="1477">
          <cell r="D1477">
            <v>41598</v>
          </cell>
        </row>
        <row r="1478">
          <cell r="D1478">
            <v>41718</v>
          </cell>
        </row>
        <row r="1479">
          <cell r="D1479">
            <v>41592</v>
          </cell>
        </row>
        <row r="1480">
          <cell r="D1480">
            <v>41963</v>
          </cell>
        </row>
        <row r="1481">
          <cell r="D1481">
            <v>41611</v>
          </cell>
        </row>
        <row r="1482">
          <cell r="D1482">
            <v>41611</v>
          </cell>
        </row>
        <row r="1483">
          <cell r="D1483">
            <v>41611</v>
          </cell>
        </row>
        <row r="1484">
          <cell r="D1484">
            <v>41877</v>
          </cell>
        </row>
        <row r="1485">
          <cell r="D1485">
            <v>41877</v>
          </cell>
        </row>
        <row r="1486">
          <cell r="D1486">
            <v>41562</v>
          </cell>
        </row>
        <row r="1487">
          <cell r="D1487">
            <v>40874</v>
          </cell>
        </row>
        <row r="1488">
          <cell r="D1488">
            <v>41216</v>
          </cell>
        </row>
        <row r="1489">
          <cell r="D1489">
            <v>41216</v>
          </cell>
        </row>
        <row r="1490">
          <cell r="D1490">
            <v>41216</v>
          </cell>
        </row>
        <row r="1491">
          <cell r="D1491">
            <v>40876</v>
          </cell>
        </row>
        <row r="1492">
          <cell r="D1492">
            <v>41760</v>
          </cell>
        </row>
        <row r="1493">
          <cell r="D1493">
            <v>41968</v>
          </cell>
        </row>
        <row r="1494">
          <cell r="D1494">
            <v>41968</v>
          </cell>
        </row>
        <row r="1495">
          <cell r="D1495">
            <v>41943</v>
          </cell>
        </row>
        <row r="1496">
          <cell r="D1496">
            <v>40894</v>
          </cell>
        </row>
        <row r="1497">
          <cell r="D1497">
            <v>41887</v>
          </cell>
        </row>
        <row r="1498">
          <cell r="D1498">
            <v>41887</v>
          </cell>
        </row>
        <row r="1499">
          <cell r="D1499">
            <v>41887</v>
          </cell>
        </row>
        <row r="1500">
          <cell r="D1500">
            <v>41565</v>
          </cell>
        </row>
        <row r="1501">
          <cell r="D1501">
            <v>41956</v>
          </cell>
        </row>
        <row r="1502">
          <cell r="D1502">
            <v>41956</v>
          </cell>
        </row>
        <row r="1503">
          <cell r="D1503">
            <v>41956</v>
          </cell>
        </row>
        <row r="1504">
          <cell r="D1504">
            <v>41603</v>
          </cell>
        </row>
        <row r="1505">
          <cell r="D1505">
            <v>41603</v>
          </cell>
        </row>
        <row r="1506">
          <cell r="D1506">
            <v>41122</v>
          </cell>
        </row>
        <row r="1507">
          <cell r="D1507">
            <v>41122</v>
          </cell>
        </row>
        <row r="1508">
          <cell r="D1508">
            <v>41998</v>
          </cell>
        </row>
        <row r="1509">
          <cell r="D1509">
            <v>41535</v>
          </cell>
        </row>
        <row r="1510">
          <cell r="D1510">
            <v>41984</v>
          </cell>
        </row>
        <row r="1511">
          <cell r="D1511">
            <v>41895</v>
          </cell>
        </row>
        <row r="1512">
          <cell r="D1512">
            <v>41815</v>
          </cell>
        </row>
        <row r="1513">
          <cell r="D1513">
            <v>41815</v>
          </cell>
        </row>
        <row r="1514">
          <cell r="D1514">
            <v>41870</v>
          </cell>
        </row>
        <row r="1515">
          <cell r="D1515">
            <v>41870</v>
          </cell>
        </row>
        <row r="1516">
          <cell r="D1516">
            <v>41870</v>
          </cell>
        </row>
        <row r="1517">
          <cell r="D1517">
            <v>41985</v>
          </cell>
        </row>
        <row r="1518">
          <cell r="D1518">
            <v>41984</v>
          </cell>
        </row>
        <row r="1519">
          <cell r="D1519">
            <v>40578</v>
          </cell>
        </row>
        <row r="1520">
          <cell r="D1520">
            <v>40578</v>
          </cell>
        </row>
        <row r="1521">
          <cell r="D1521">
            <v>41682</v>
          </cell>
        </row>
        <row r="1522">
          <cell r="D1522">
            <v>41746</v>
          </cell>
        </row>
        <row r="1523">
          <cell r="D1523">
            <v>41249</v>
          </cell>
        </row>
        <row r="1524">
          <cell r="D1524">
            <v>41249</v>
          </cell>
        </row>
        <row r="1525">
          <cell r="D1525">
            <v>41249</v>
          </cell>
        </row>
        <row r="1526">
          <cell r="D1526">
            <v>41249</v>
          </cell>
        </row>
        <row r="1527">
          <cell r="D1527">
            <v>41249</v>
          </cell>
        </row>
        <row r="1528">
          <cell r="D1528">
            <v>41478</v>
          </cell>
        </row>
        <row r="1529">
          <cell r="D1529">
            <v>41478</v>
          </cell>
        </row>
      </sheetData>
      <sheetData sheetId="1"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445.908693634257" createdVersion="8" refreshedVersion="8" minRefreshableVersion="3" recordCount="1528" xr:uid="{8B2FECF4-551B-49C6-AFDE-DFA0F3D2CDD4}">
  <cacheSource type="worksheet">
    <worksheetSource name="Table1"/>
  </cacheSource>
  <cacheFields count="26">
    <cacheField name="Row ID" numFmtId="0">
      <sharedItems containsSemiMixedTypes="0" containsString="0" containsNumber="1" containsInteger="1" minValue="1" maxValue="1528"/>
    </cacheField>
    <cacheField name="Order ID" numFmtId="0">
      <sharedItems/>
    </cacheField>
    <cacheField name="Year" numFmtId="0">
      <sharedItems containsSemiMixedTypes="0" containsString="0" containsNumber="1" containsInteger="1" minValue="2011" maxValue="2014" count="4">
        <n v="2013"/>
        <n v="2012"/>
        <n v="2011"/>
        <n v="2014"/>
      </sharedItems>
    </cacheField>
    <cacheField name="Order Date" numFmtId="14">
      <sharedItems containsSemiMixedTypes="0" containsNonDate="0" containsDate="1" containsString="0" minDate="2011-01-05T00:00:00" maxDate="2015-01-01T00:00:00"/>
    </cacheField>
    <cacheField name="Month" numFmtId="14">
      <sharedItems count="36">
        <s v="Nov"/>
        <s v="Jun"/>
        <s v="Oct"/>
        <s v="Apr"/>
        <s v="Dec"/>
        <s v="May"/>
        <s v="Aug"/>
        <s v="Jul"/>
        <s v="Sep"/>
        <s v="Jan"/>
        <s v="Mar"/>
        <s v="Feb"/>
        <s v="November" u="1"/>
        <s v="June" u="1"/>
        <s v="October" u="1"/>
        <s v="April" u="1"/>
        <s v="December" u="1"/>
        <s v="August" u="1"/>
        <s v="July" u="1"/>
        <s v="September" u="1"/>
        <s v="January" u="1"/>
        <s v="March" u="1"/>
        <s v="February" u="1"/>
        <s v="Formula1" f="1"/>
        <s v="Formula2" f="1"/>
        <s v="Formula3" f="1"/>
        <s v="Formula4" f="1"/>
        <s v="Formula5" f="1"/>
        <s v="Formula6" f="1"/>
        <s v="Formula7" f="1"/>
        <s v="Formula8" f="1"/>
        <s v="Formula9" f="1"/>
        <s v="Formula10" f="1"/>
        <s v="Formula11" f="1"/>
        <s v="Formula12" f="1"/>
        <s v="Formula13" f="1"/>
      </sharedItems>
    </cacheField>
    <cacheField name="Ship Date" numFmtId="14">
      <sharedItems containsSemiMixedTypes="0" containsNonDate="0" containsDate="1" containsString="0" minDate="2011-01-09T00:00:00" maxDate="2015-01-07T00:00:00"/>
    </cacheField>
    <cacheField name="Delivery Time" numFmtId="1">
      <sharedItems containsSemiMixedTypes="0" containsString="0" containsNumber="1" containsInteger="1" minValue="0" maxValue="7"/>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acheField>
    <cacheField name="City" numFmtId="0">
      <sharedItems/>
    </cacheField>
    <cacheField name="State" numFmtId="0">
      <sharedItems count="41">
        <s v="Kentucky"/>
        <s v="California"/>
        <s v="Florida"/>
        <s v="North Carolina"/>
        <s v="Washington"/>
        <s v="Texas"/>
        <s v="Wisconsin"/>
        <s v="Utah"/>
        <s v="Nebraska"/>
        <s v="Pennsylvania"/>
        <s v="Illinois"/>
        <s v="Minnesota"/>
        <s v="Michigan"/>
        <s v="Delaware"/>
        <s v="Indiana"/>
        <s v="New York"/>
        <s v="Arizona"/>
        <s v="Virginia"/>
        <s v="Tennessee"/>
        <s v="Alabama"/>
        <s v="South Carolina"/>
        <s v="Oregon"/>
        <s v="Colorado"/>
        <s v="Iowa"/>
        <s v="Ohio"/>
        <s v="Missouri"/>
        <s v="Oklahoma"/>
        <s v="New Mexico"/>
        <s v="Louisiana"/>
        <s v="Connecticut"/>
        <s v="New Jersey"/>
        <s v="Massachusetts"/>
        <s v="Georgia"/>
        <s v="Nevada"/>
        <s v="Rhode Island"/>
        <s v="Mississippi"/>
        <s v="Arkansas"/>
        <s v="Montana"/>
        <s v="New Hampshire"/>
        <s v="Maryland"/>
        <s v="District of Columbia"/>
      </sharedItems>
    </cacheField>
    <cacheField name="Postal Code" numFmtId="0">
      <sharedItems containsSemiMixedTypes="0" containsString="0" containsNumber="1" containsInteger="1" minValue="1841" maxValue="98661"/>
    </cacheField>
    <cacheField name="Region" numFmtId="0">
      <sharedItems count="4">
        <s v="South"/>
        <s v="West"/>
        <s v="Central"/>
        <s v="East"/>
      </sharedItems>
    </cacheField>
    <cacheField name="Product ID" numFmtId="0">
      <sharedItems/>
    </cacheField>
    <cacheField name="Category" numFmtId="0">
      <sharedItems count="3">
        <s v="Furniture"/>
        <s v="Office Supplies"/>
        <s v="Technology"/>
      </sharedItems>
    </cacheField>
    <cacheField name="Sub-Category" numFmtId="0">
      <sharedItems count="17">
        <s v="Bookcases"/>
        <s v="Chairs"/>
        <s v="Labels"/>
        <s v="Tables"/>
        <s v="Storage"/>
        <s v="Furnishings"/>
        <s v="Art"/>
        <s v="Phones"/>
        <s v="Binders"/>
        <s v="Appliances"/>
        <s v="Paper"/>
        <s v="Accessories"/>
        <s v="Envelopes"/>
        <s v="Fasteners"/>
        <s v="Supplies"/>
        <s v="Machines"/>
        <s v="Copiers"/>
      </sharedItems>
    </cacheField>
    <cacheField name="Product Name" numFmtId="0">
      <sharedItems/>
    </cacheField>
    <cacheField name="Sales" numFmtId="0">
      <sharedItems containsSemiMixedTypes="0" containsString="0" containsNumber="1" minValue="1.0799999999999998" maxValue="8159.9519999999993"/>
    </cacheField>
    <cacheField name="Quantity" numFmtId="0">
      <sharedItems containsSemiMixedTypes="0" containsString="0" containsNumber="1" containsInteger="1" minValue="1" maxValue="14"/>
    </cacheField>
    <cacheField name="Discount" numFmtId="0">
      <sharedItems containsSemiMixedTypes="0" containsString="0" containsNumber="1" minValue="0" maxValue="0.8"/>
    </cacheField>
    <cacheField name="Logistic cost" numFmtId="0">
      <sharedItems containsSemiMixedTypes="0" containsString="0" containsNumber="1" minValue="2" maxValue="33.65"/>
    </cacheField>
    <cacheField name="Revnue" numFmtId="2">
      <sharedItems containsSemiMixedTypes="0" containsString="0" containsNumber="1" minValue="112.964285714284" maxValue="29832.803571428001"/>
    </cacheField>
    <cacheField name="Profit" numFmtId="0">
      <sharedItems containsSemiMixedTypes="0" containsString="0" containsNumber="1" minValue="-3839.9903999999988" maxValue="5059.6000000000004"/>
    </cacheField>
  </cacheFields>
  <calculatedItems count="13">
    <calculatedItem>
      <pivotArea cacheIndex="1" outline="0" fieldPosition="0">
        <references count="1">
          <reference field="4" count="1">
            <x v="23"/>
          </reference>
        </references>
      </pivotArea>
    </calculatedItem>
    <calculatedItem>
      <pivotArea cacheIndex="1" outline="0" fieldPosition="0">
        <references count="1">
          <reference field="4" count="1">
            <x v="24"/>
          </reference>
        </references>
      </pivotArea>
    </calculatedItem>
    <calculatedItem>
      <pivotArea cacheIndex="1" outline="0" fieldPosition="0">
        <references count="1">
          <reference field="4" count="1">
            <x v="25"/>
          </reference>
        </references>
      </pivotArea>
    </calculatedItem>
    <calculatedItem>
      <pivotArea cacheIndex="1" outline="0" fieldPosition="0">
        <references count="1">
          <reference field="4" count="1">
            <x v="26"/>
          </reference>
        </references>
      </pivotArea>
    </calculatedItem>
    <calculatedItem>
      <pivotArea cacheIndex="1" outline="0" fieldPosition="0">
        <references count="1">
          <reference field="4" count="1">
            <x v="27"/>
          </reference>
        </references>
      </pivotArea>
    </calculatedItem>
    <calculatedItem>
      <pivotArea cacheIndex="1" outline="0" fieldPosition="0">
        <references count="1">
          <reference field="4" count="1">
            <x v="28"/>
          </reference>
        </references>
      </pivotArea>
    </calculatedItem>
    <calculatedItem>
      <pivotArea cacheIndex="1" outline="0" fieldPosition="0">
        <references count="1">
          <reference field="4" count="1">
            <x v="29"/>
          </reference>
        </references>
      </pivotArea>
    </calculatedItem>
    <calculatedItem>
      <pivotArea cacheIndex="1" outline="0" fieldPosition="0">
        <references count="1">
          <reference field="4" count="1">
            <x v="30"/>
          </reference>
        </references>
      </pivotArea>
    </calculatedItem>
    <calculatedItem>
      <pivotArea cacheIndex="1" outline="0" fieldPosition="0">
        <references count="1">
          <reference field="4" count="1">
            <x v="31"/>
          </reference>
        </references>
      </pivotArea>
    </calculatedItem>
    <calculatedItem>
      <pivotArea cacheIndex="1" outline="0" fieldPosition="0">
        <references count="1">
          <reference field="4" count="1">
            <x v="32"/>
          </reference>
        </references>
      </pivotArea>
    </calculatedItem>
    <calculatedItem>
      <pivotArea cacheIndex="1" outline="0" fieldPosition="0">
        <references count="1">
          <reference field="4" count="1">
            <x v="33"/>
          </reference>
        </references>
      </pivotArea>
    </calculatedItem>
    <calculatedItem>
      <pivotArea cacheIndex="1" outline="0" fieldPosition="0">
        <references count="1">
          <reference field="4" count="1">
            <x v="34"/>
          </reference>
        </references>
      </pivotArea>
    </calculatedItem>
    <calculatedItem>
      <pivotArea cacheIndex="1" outline="0" fieldPosition="0">
        <references count="1">
          <reference field="4" count="1">
            <x v="35"/>
          </reference>
        </references>
      </pivotArea>
    </calculatedItem>
  </calculatedItems>
  <extLst>
    <ext xmlns:x14="http://schemas.microsoft.com/office/spreadsheetml/2009/9/main" uri="{725AE2AE-9491-48be-B2B4-4EB974FC3084}">
      <x14:pivotCacheDefinition pivotCacheId="13019741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8">
  <r>
    <n v="1"/>
    <s v="CA-2013-152156"/>
    <x v="0"/>
    <d v="2013-11-09T00:00:00"/>
    <x v="0"/>
    <d v="2013-11-12T00:00:00"/>
    <n v="3"/>
    <x v="0"/>
    <s v="CG-12520"/>
    <s v="Claire Gute"/>
    <x v="0"/>
    <s v="United States"/>
    <s v="Henderson"/>
    <x v="0"/>
    <n v="42420"/>
    <x v="0"/>
    <s v="FUR-BO-10001798"/>
    <x v="0"/>
    <x v="0"/>
    <s v="Bush Somerset Collection Bookcase"/>
    <n v="261.95999999999998"/>
    <n v="2"/>
    <n v="0"/>
    <n v="8"/>
    <n v="1535"/>
    <n v="41.913600000000002"/>
  </r>
  <r>
    <n v="2"/>
    <s v="CA-2013-152156"/>
    <x v="0"/>
    <d v="2013-11-09T00:00:00"/>
    <x v="0"/>
    <d v="2013-11-12T00:00:00"/>
    <n v="3"/>
    <x v="0"/>
    <s v="CG-12520"/>
    <s v="Claire Gute"/>
    <x v="0"/>
    <s v="United States"/>
    <s v="Henderson"/>
    <x v="0"/>
    <n v="42420"/>
    <x v="0"/>
    <s v="FUR-CH-10000454"/>
    <x v="0"/>
    <x v="1"/>
    <s v="Hon Deluxe Fabric Upholstered Stacking Chairs, Rounded Back"/>
    <n v="731.93999999999994"/>
    <n v="3"/>
    <n v="0"/>
    <n v="6"/>
    <n v="1874"/>
    <n v="219.58199999999997"/>
  </r>
  <r>
    <n v="3"/>
    <s v="CA-2013-138688"/>
    <x v="0"/>
    <d v="2013-06-13T00:00:00"/>
    <x v="1"/>
    <d v="2013-06-17T00:00:00"/>
    <n v="4"/>
    <x v="0"/>
    <s v="DV-13045"/>
    <s v="Darrin Van Huff"/>
    <x v="1"/>
    <s v="United States"/>
    <s v="Los Angeles"/>
    <x v="1"/>
    <n v="90036"/>
    <x v="1"/>
    <s v="OFF-LA-10000240"/>
    <x v="1"/>
    <x v="2"/>
    <s v="Self-Adhesive Address Labels for Typewriters by Universal"/>
    <n v="14.62"/>
    <n v="2"/>
    <n v="0"/>
    <n v="9"/>
    <n v="1744"/>
    <n v="6.8713999999999995"/>
  </r>
  <r>
    <n v="4"/>
    <s v="US-2012-108966"/>
    <x v="1"/>
    <d v="2012-10-11T00:00:00"/>
    <x v="2"/>
    <d v="2012-10-18T00:00:00"/>
    <n v="7"/>
    <x v="1"/>
    <s v="SO-20335"/>
    <s v="Sean O'Donnell"/>
    <x v="0"/>
    <s v="United States"/>
    <s v="Fort Lauderdale"/>
    <x v="2"/>
    <n v="33311"/>
    <x v="0"/>
    <s v="FUR-TA-10000577"/>
    <x v="0"/>
    <x v="3"/>
    <s v="Bretford CR4500 Series Slim Rectangular Table"/>
    <n v="957.57749999999999"/>
    <n v="5"/>
    <n v="0.45"/>
    <n v="8"/>
    <n v="1587"/>
    <n v="-383.03100000000006"/>
  </r>
  <r>
    <n v="5"/>
    <s v="US-2012-108966"/>
    <x v="1"/>
    <d v="2012-10-11T00:00:00"/>
    <x v="2"/>
    <d v="2012-10-18T00:00:00"/>
    <n v="7"/>
    <x v="1"/>
    <s v="SO-20335"/>
    <s v="Sean O'Donnell"/>
    <x v="0"/>
    <s v="United States"/>
    <s v="Fort Lauderdale"/>
    <x v="2"/>
    <n v="33311"/>
    <x v="0"/>
    <s v="OFF-ST-10000760"/>
    <x v="1"/>
    <x v="4"/>
    <s v="Eldon Fold 'N Roll Cart System"/>
    <n v="22.368000000000002"/>
    <n v="2"/>
    <n v="0.2"/>
    <n v="6"/>
    <n v="1562"/>
    <n v="2.5163999999999991"/>
  </r>
  <r>
    <n v="6"/>
    <s v="CA-2011-115812"/>
    <x v="2"/>
    <d v="2011-06-09T00:00:00"/>
    <x v="1"/>
    <d v="2011-06-14T00:00:00"/>
    <n v="5"/>
    <x v="1"/>
    <s v="BH-11710"/>
    <s v="Brosina Hoffman"/>
    <x v="0"/>
    <s v="United States"/>
    <s v="Los Angeles"/>
    <x v="1"/>
    <n v="90032"/>
    <x v="1"/>
    <s v="FUR-FU-10001487"/>
    <x v="0"/>
    <x v="5"/>
    <s v="Eldon Expressions Wood and Plastic Desk Accessories, Cherry Wood"/>
    <n v="48.86"/>
    <n v="7"/>
    <n v="0"/>
    <n v="2"/>
    <n v="1863"/>
    <n v="14.169399999999996"/>
  </r>
  <r>
    <n v="7"/>
    <s v="CA-2011-115812"/>
    <x v="2"/>
    <d v="2011-06-09T00:00:00"/>
    <x v="1"/>
    <d v="2011-06-14T00:00:00"/>
    <n v="5"/>
    <x v="1"/>
    <s v="BH-11710"/>
    <s v="Brosina Hoffman"/>
    <x v="0"/>
    <s v="United States"/>
    <s v="Los Angeles"/>
    <x v="1"/>
    <n v="90032"/>
    <x v="1"/>
    <s v="OFF-AR-10002833"/>
    <x v="1"/>
    <x v="6"/>
    <s v="Newell 322"/>
    <n v="7.28"/>
    <n v="4"/>
    <n v="0"/>
    <n v="6"/>
    <n v="1584"/>
    <n v="1.9656000000000002"/>
  </r>
  <r>
    <n v="8"/>
    <s v="CA-2011-115812"/>
    <x v="2"/>
    <d v="2011-06-09T00:00:00"/>
    <x v="1"/>
    <d v="2011-06-14T00:00:00"/>
    <n v="5"/>
    <x v="1"/>
    <s v="BH-11710"/>
    <s v="Brosina Hoffman"/>
    <x v="0"/>
    <s v="United States"/>
    <s v="Los Angeles"/>
    <x v="1"/>
    <n v="90032"/>
    <x v="1"/>
    <s v="TEC-PH-10002275"/>
    <x v="2"/>
    <x v="7"/>
    <s v="Mitel 5320 IP Phone VoIP phone"/>
    <n v="907.15200000000004"/>
    <n v="6"/>
    <n v="0.2"/>
    <n v="7"/>
    <n v="1670.2857142857099"/>
    <n v="90.715200000000038"/>
  </r>
  <r>
    <n v="9"/>
    <s v="CA-2011-115812"/>
    <x v="2"/>
    <d v="2011-06-09T00:00:00"/>
    <x v="1"/>
    <d v="2011-06-14T00:00:00"/>
    <n v="5"/>
    <x v="1"/>
    <s v="BH-11710"/>
    <s v="Brosina Hoffman"/>
    <x v="0"/>
    <s v="United States"/>
    <s v="Los Angeles"/>
    <x v="1"/>
    <n v="90032"/>
    <x v="1"/>
    <s v="OFF-BI-10003910"/>
    <x v="1"/>
    <x v="8"/>
    <s v="DXL Angle-View Binders with Locking Rings by Samsill"/>
    <n v="18.504000000000001"/>
    <n v="3"/>
    <n v="0.2"/>
    <n v="7"/>
    <n v="1668.25"/>
    <n v="5.7824999999999998"/>
  </r>
  <r>
    <n v="10"/>
    <s v="CA-2011-115812"/>
    <x v="2"/>
    <d v="2011-06-09T00:00:00"/>
    <x v="1"/>
    <d v="2011-06-14T00:00:00"/>
    <n v="5"/>
    <x v="1"/>
    <s v="BH-11710"/>
    <s v="Brosina Hoffman"/>
    <x v="0"/>
    <s v="United States"/>
    <s v="Los Angeles"/>
    <x v="1"/>
    <n v="90032"/>
    <x v="1"/>
    <s v="OFF-AP-10002892"/>
    <x v="1"/>
    <x v="9"/>
    <s v="Belkin F5C206VTEL 6 Outlet Surge"/>
    <n v="114.9"/>
    <n v="5"/>
    <n v="0"/>
    <n v="7"/>
    <n v="1666.2142857142901"/>
    <n v="34.469999999999992"/>
  </r>
  <r>
    <n v="11"/>
    <s v="CA-2011-115812"/>
    <x v="2"/>
    <d v="2011-06-09T00:00:00"/>
    <x v="1"/>
    <d v="2011-06-14T00:00:00"/>
    <n v="5"/>
    <x v="1"/>
    <s v="BH-11710"/>
    <s v="Brosina Hoffman"/>
    <x v="0"/>
    <s v="United States"/>
    <s v="Los Angeles"/>
    <x v="1"/>
    <n v="90032"/>
    <x v="1"/>
    <s v="FUR-TA-10001539"/>
    <x v="0"/>
    <x v="3"/>
    <s v="Chromcraft Rectangular Conference Tables"/>
    <n v="1706.1840000000002"/>
    <n v="9"/>
    <n v="0.2"/>
    <n v="7"/>
    <n v="1664.17857142857"/>
    <n v="85.309199999999805"/>
  </r>
  <r>
    <n v="12"/>
    <s v="CA-2011-115812"/>
    <x v="2"/>
    <d v="2011-06-09T00:00:00"/>
    <x v="1"/>
    <d v="2011-06-14T00:00:00"/>
    <n v="5"/>
    <x v="1"/>
    <s v="BH-11710"/>
    <s v="Brosina Hoffman"/>
    <x v="0"/>
    <s v="United States"/>
    <s v="Los Angeles"/>
    <x v="1"/>
    <n v="90032"/>
    <x v="1"/>
    <s v="TEC-PH-10002033"/>
    <x v="2"/>
    <x v="7"/>
    <s v="Konftel 250 Conference phone - Charcoal black"/>
    <n v="911.42399999999998"/>
    <n v="4"/>
    <n v="0.2"/>
    <n v="7"/>
    <n v="1662.1428571428601"/>
    <n v="68.356800000000021"/>
  </r>
  <r>
    <n v="13"/>
    <s v="CA-2014-114412"/>
    <x v="3"/>
    <d v="2014-04-16T00:00:00"/>
    <x v="3"/>
    <d v="2014-04-21T00:00:00"/>
    <n v="5"/>
    <x v="1"/>
    <s v="AA-10480"/>
    <s v="Andrew Allen"/>
    <x v="0"/>
    <s v="United States"/>
    <s v="Concord"/>
    <x v="3"/>
    <n v="28027"/>
    <x v="0"/>
    <s v="OFF-PA-10002365"/>
    <x v="1"/>
    <x v="10"/>
    <s v="Xerox 1967"/>
    <n v="15.552000000000003"/>
    <n v="3"/>
    <n v="0.2"/>
    <n v="7"/>
    <n v="1660.1071428571399"/>
    <n v="5.4432"/>
  </r>
  <r>
    <n v="14"/>
    <s v="CA-2013-161389"/>
    <x v="0"/>
    <d v="2013-12-06T00:00:00"/>
    <x v="4"/>
    <d v="2013-12-11T00:00:00"/>
    <n v="5"/>
    <x v="1"/>
    <s v="IM-15070"/>
    <s v="Irene Maddox"/>
    <x v="0"/>
    <s v="United States"/>
    <s v="Seattle"/>
    <x v="4"/>
    <n v="98103"/>
    <x v="1"/>
    <s v="OFF-BI-10003656"/>
    <x v="1"/>
    <x v="8"/>
    <s v="Fellowes PB200 Plastic Comb Binding Machine"/>
    <n v="407.97600000000006"/>
    <n v="3"/>
    <n v="0.2"/>
    <n v="7"/>
    <n v="1658.07142857143"/>
    <n v="132.59219999999993"/>
  </r>
  <r>
    <n v="15"/>
    <s v="US-2012-118983"/>
    <x v="1"/>
    <d v="2012-11-22T00:00:00"/>
    <x v="0"/>
    <d v="2012-11-26T00:00:00"/>
    <n v="4"/>
    <x v="1"/>
    <s v="HP-14815"/>
    <s v="Harold Pawlan"/>
    <x v="2"/>
    <s v="United States"/>
    <s v="Fort Worth"/>
    <x v="5"/>
    <n v="76106"/>
    <x v="2"/>
    <s v="OFF-AP-10002311"/>
    <x v="1"/>
    <x v="9"/>
    <s v="Holmes Replacement Filter for HEPA Air Cleaner, Very Large Room, HEPA Filter"/>
    <n v="68.809999999999988"/>
    <n v="5"/>
    <n v="0.8"/>
    <n v="7"/>
    <n v="1656.0357142857099"/>
    <n v="-123.858"/>
  </r>
  <r>
    <n v="16"/>
    <s v="US-2012-118983"/>
    <x v="1"/>
    <d v="2012-11-22T00:00:00"/>
    <x v="0"/>
    <d v="2012-11-26T00:00:00"/>
    <n v="4"/>
    <x v="1"/>
    <s v="HP-14815"/>
    <s v="Harold Pawlan"/>
    <x v="2"/>
    <s v="United States"/>
    <s v="Fort Worth"/>
    <x v="5"/>
    <n v="76106"/>
    <x v="2"/>
    <s v="OFF-BI-10000756"/>
    <x v="1"/>
    <x v="8"/>
    <s v="Storex DuraTech Recycled Plastic Frosted Binders"/>
    <n v="2.5439999999999996"/>
    <n v="3"/>
    <n v="0.8"/>
    <n v="7"/>
    <n v="1654"/>
    <n v="-3.8160000000000016"/>
  </r>
  <r>
    <n v="17"/>
    <s v="CA-2011-105893"/>
    <x v="2"/>
    <d v="2011-11-11T00:00:00"/>
    <x v="0"/>
    <d v="2011-11-18T00:00:00"/>
    <n v="7"/>
    <x v="1"/>
    <s v="PK-19075"/>
    <s v="Pete Kriz"/>
    <x v="0"/>
    <s v="United States"/>
    <s v="Madison"/>
    <x v="6"/>
    <n v="53711"/>
    <x v="2"/>
    <s v="OFF-ST-10004186"/>
    <x v="1"/>
    <x v="4"/>
    <s v="Stur-D-Stor Shelving, Vertical 5-Shelf: 72&quot;H x 36&quot;W x 18 1/2&quot;D"/>
    <n v="665.88"/>
    <n v="6"/>
    <n v="0"/>
    <n v="7"/>
    <n v="1651.9642857142901"/>
    <n v="13.317599999999999"/>
  </r>
  <r>
    <n v="18"/>
    <s v="CA-2011-167164"/>
    <x v="2"/>
    <d v="2011-05-13T00:00:00"/>
    <x v="5"/>
    <d v="2011-05-15T00:00:00"/>
    <n v="2"/>
    <x v="0"/>
    <s v="AG-10270"/>
    <s v="Alejandro Grove"/>
    <x v="0"/>
    <s v="United States"/>
    <s v="West Jordan"/>
    <x v="7"/>
    <n v="84084"/>
    <x v="1"/>
    <s v="OFF-ST-10000107"/>
    <x v="1"/>
    <x v="4"/>
    <s v="Fellowes Super Stor/Drawer"/>
    <n v="55.5"/>
    <n v="2"/>
    <n v="0"/>
    <n v="7"/>
    <n v="1649.92857142857"/>
    <n v="9.9899999999999949"/>
  </r>
  <r>
    <n v="19"/>
    <s v="CA-2011-143336"/>
    <x v="2"/>
    <d v="2011-08-27T00:00:00"/>
    <x v="6"/>
    <d v="2011-09-01T00:00:00"/>
    <n v="5"/>
    <x v="0"/>
    <s v="ZD-21925"/>
    <s v="Zuschuss Donatelli"/>
    <x v="0"/>
    <s v="United States"/>
    <s v="San Francisco"/>
    <x v="1"/>
    <n v="94109"/>
    <x v="1"/>
    <s v="OFF-AR-10003056"/>
    <x v="1"/>
    <x v="6"/>
    <s v="Newell 341"/>
    <n v="8.56"/>
    <n v="2"/>
    <n v="0"/>
    <n v="7"/>
    <n v="1647.8928571428601"/>
    <n v="2.4823999999999993"/>
  </r>
  <r>
    <n v="20"/>
    <s v="CA-2011-143336"/>
    <x v="2"/>
    <d v="2011-08-27T00:00:00"/>
    <x v="6"/>
    <d v="2011-09-01T00:00:00"/>
    <n v="5"/>
    <x v="0"/>
    <s v="ZD-21925"/>
    <s v="Zuschuss Donatelli"/>
    <x v="0"/>
    <s v="United States"/>
    <s v="San Francisco"/>
    <x v="1"/>
    <n v="94109"/>
    <x v="1"/>
    <s v="TEC-PH-10001949"/>
    <x v="2"/>
    <x v="7"/>
    <s v="Cisco SPA 501G IP Phone"/>
    <n v="213.48000000000002"/>
    <n v="3"/>
    <n v="0.2"/>
    <n v="7"/>
    <n v="1645.8571428571399"/>
    <n v="16.010999999999981"/>
  </r>
  <r>
    <n v="21"/>
    <s v="CA-2011-143336"/>
    <x v="2"/>
    <d v="2011-08-27T00:00:00"/>
    <x v="6"/>
    <d v="2011-09-01T00:00:00"/>
    <n v="5"/>
    <x v="0"/>
    <s v="ZD-21925"/>
    <s v="Zuschuss Donatelli"/>
    <x v="0"/>
    <s v="United States"/>
    <s v="San Francisco"/>
    <x v="1"/>
    <n v="94109"/>
    <x v="1"/>
    <s v="OFF-BI-10002215"/>
    <x v="1"/>
    <x v="8"/>
    <s v="Wilson Jones Hanging View Binder, White, 1&quot;"/>
    <n v="22.72"/>
    <n v="4"/>
    <n v="0.2"/>
    <n v="7"/>
    <n v="1643.82142857143"/>
    <n v="7.3839999999999986"/>
  </r>
  <r>
    <n v="22"/>
    <s v="CA-2013-137330"/>
    <x v="0"/>
    <d v="2013-12-10T00:00:00"/>
    <x v="4"/>
    <d v="2013-12-14T00:00:00"/>
    <n v="4"/>
    <x v="1"/>
    <s v="KB-16585"/>
    <s v="Ken Black"/>
    <x v="1"/>
    <s v="United States"/>
    <s v="Fremont"/>
    <x v="8"/>
    <n v="68025"/>
    <x v="2"/>
    <s v="OFF-AR-10000246"/>
    <x v="1"/>
    <x v="6"/>
    <s v="Newell 318"/>
    <n v="2946"/>
    <n v="7"/>
    <n v="0"/>
    <n v="7"/>
    <n v="1641.7857142857099"/>
    <n v="5059.6000000000004"/>
  </r>
  <r>
    <n v="23"/>
    <s v="CA-2013-137330"/>
    <x v="0"/>
    <d v="2013-12-10T00:00:00"/>
    <x v="4"/>
    <d v="2013-12-14T00:00:00"/>
    <n v="4"/>
    <x v="1"/>
    <s v="KB-16585"/>
    <s v="Ken Black"/>
    <x v="1"/>
    <s v="United States"/>
    <s v="Fremont"/>
    <x v="8"/>
    <n v="68025"/>
    <x v="2"/>
    <s v="OFF-AP-10001492"/>
    <x v="1"/>
    <x v="9"/>
    <s v="Acco Six-Outlet Power Strip, 4' Cord Length"/>
    <n v="6034"/>
    <n v="7"/>
    <n v="0"/>
    <n v="7"/>
    <n v="1639.75"/>
    <n v="1568.84"/>
  </r>
  <r>
    <n v="24"/>
    <s v="US-2014-156909"/>
    <x v="3"/>
    <d v="2014-07-17T00:00:00"/>
    <x v="7"/>
    <d v="2014-07-19T00:00:00"/>
    <n v="2"/>
    <x v="0"/>
    <s v="SF-20065"/>
    <s v="Sandra Flanagan"/>
    <x v="0"/>
    <s v="United States"/>
    <s v="Philadelphia"/>
    <x v="9"/>
    <n v="19140"/>
    <x v="3"/>
    <s v="FUR-CH-10002774"/>
    <x v="0"/>
    <x v="1"/>
    <s v="Global Deluxe Stacking Chair, Gray"/>
    <n v="71.371999999999986"/>
    <n v="2"/>
    <n v="0.3"/>
    <n v="7"/>
    <n v="1637.7142857142901"/>
    <n v="-1.0196000000000005"/>
  </r>
  <r>
    <n v="25"/>
    <s v="CA-2012-106320"/>
    <x v="1"/>
    <d v="2012-09-25T00:00:00"/>
    <x v="8"/>
    <d v="2012-09-30T00:00:00"/>
    <n v="5"/>
    <x v="1"/>
    <s v="EB-13870"/>
    <s v="Emily Burns"/>
    <x v="0"/>
    <s v="United States"/>
    <s v="Orem"/>
    <x v="7"/>
    <n v="84057"/>
    <x v="1"/>
    <s v="FUR-TA-10000577"/>
    <x v="0"/>
    <x v="3"/>
    <s v="Bretford CR4500 Series Slim Rectangular Table"/>
    <n v="1044.6299999999999"/>
    <n v="3"/>
    <n v="0"/>
    <n v="7"/>
    <n v="1635.67857142857"/>
    <n v="240.26490000000001"/>
  </r>
  <r>
    <n v="26"/>
    <s v="CA-2013-121755"/>
    <x v="0"/>
    <d v="2013-01-16T00:00:00"/>
    <x v="9"/>
    <d v="2013-01-20T00:00:00"/>
    <n v="4"/>
    <x v="0"/>
    <s v="EH-13945"/>
    <s v="Eric Hoffmann"/>
    <x v="0"/>
    <s v="United States"/>
    <s v="Los Angeles"/>
    <x v="1"/>
    <n v="90049"/>
    <x v="1"/>
    <s v="OFF-BI-10001634"/>
    <x v="1"/>
    <x v="8"/>
    <s v="Wilson Jones Active Use Binders"/>
    <n v="11.648000000000001"/>
    <n v="2"/>
    <n v="0.2"/>
    <n v="7"/>
    <n v="1633.6428571428601"/>
    <n v="4.2224000000000004"/>
  </r>
  <r>
    <n v="27"/>
    <s v="CA-2013-121755"/>
    <x v="0"/>
    <d v="2013-01-16T00:00:00"/>
    <x v="9"/>
    <d v="2013-01-20T00:00:00"/>
    <n v="4"/>
    <x v="0"/>
    <s v="EH-13945"/>
    <s v="Eric Hoffmann"/>
    <x v="0"/>
    <s v="United States"/>
    <s v="Los Angeles"/>
    <x v="1"/>
    <n v="90049"/>
    <x v="1"/>
    <s v="TEC-AC-10003027"/>
    <x v="2"/>
    <x v="11"/>
    <s v="Imation 8GB Mini TravelDrive USB 2.0 Flash Drive"/>
    <n v="90.570000000000007"/>
    <n v="3"/>
    <n v="0"/>
    <n v="7"/>
    <n v="1631.6071428571399"/>
    <n v="11.774100000000004"/>
  </r>
  <r>
    <n v="28"/>
    <s v="US-2012-150630"/>
    <x v="1"/>
    <d v="2012-09-17T00:00:00"/>
    <x v="8"/>
    <d v="2012-09-21T00:00:00"/>
    <n v="4"/>
    <x v="1"/>
    <s v="TB-21520"/>
    <s v="Tracy Blumstein"/>
    <x v="0"/>
    <s v="United States"/>
    <s v="Philadelphia"/>
    <x v="9"/>
    <n v="19140"/>
    <x v="3"/>
    <s v="FUR-BO-10004834"/>
    <x v="0"/>
    <x v="0"/>
    <s v="Riverside Palais Royal Lawyers Bookcase, Royale Cherry Finish"/>
    <n v="3083.4300000000003"/>
    <n v="7"/>
    <n v="0.5"/>
    <n v="7"/>
    <n v="1629.57142857143"/>
    <n v="-1665.0522000000001"/>
  </r>
  <r>
    <n v="29"/>
    <s v="US-2012-150630"/>
    <x v="1"/>
    <d v="2012-09-17T00:00:00"/>
    <x v="8"/>
    <d v="2012-09-21T00:00:00"/>
    <n v="4"/>
    <x v="1"/>
    <s v="TB-21520"/>
    <s v="Tracy Blumstein"/>
    <x v="0"/>
    <s v="United States"/>
    <s v="Philadelphia"/>
    <x v="9"/>
    <n v="19140"/>
    <x v="3"/>
    <s v="OFF-BI-10000474"/>
    <x v="1"/>
    <x v="8"/>
    <s v="Avery Recycled Flexi-View Covers for Binding Systems"/>
    <n v="9.6180000000000021"/>
    <n v="2"/>
    <n v="0.7"/>
    <n v="7"/>
    <n v="1627.5357142857099"/>
    <n v="-7.0532000000000004"/>
  </r>
  <r>
    <n v="30"/>
    <s v="US-2012-150630"/>
    <x v="1"/>
    <d v="2012-09-17T00:00:00"/>
    <x v="8"/>
    <d v="2012-09-21T00:00:00"/>
    <n v="4"/>
    <x v="1"/>
    <s v="TB-21520"/>
    <s v="Tracy Blumstein"/>
    <x v="0"/>
    <s v="United States"/>
    <s v="Philadelphia"/>
    <x v="9"/>
    <n v="19140"/>
    <x v="3"/>
    <s v="FUR-FU-10004848"/>
    <x v="0"/>
    <x v="5"/>
    <s v="Howard Miller 13-3/4&quot; Diameter Brushed Chrome Round Wall Clock"/>
    <n v="124.20000000000002"/>
    <n v="3"/>
    <n v="0.2"/>
    <n v="7"/>
    <n v="1625.5"/>
    <n v="15.524999999999991"/>
  </r>
  <r>
    <n v="31"/>
    <s v="US-2012-150630"/>
    <x v="1"/>
    <d v="2012-09-17T00:00:00"/>
    <x v="8"/>
    <d v="2012-09-21T00:00:00"/>
    <n v="4"/>
    <x v="1"/>
    <s v="TB-21520"/>
    <s v="Tracy Blumstein"/>
    <x v="0"/>
    <s v="United States"/>
    <s v="Philadelphia"/>
    <x v="9"/>
    <n v="19140"/>
    <x v="3"/>
    <s v="OFF-EN-10001509"/>
    <x v="1"/>
    <x v="12"/>
    <s v="Poly String Tie Envelopes"/>
    <n v="3.2640000000000002"/>
    <n v="2"/>
    <n v="0.2"/>
    <n v="7"/>
    <n v="1623.4642857142901"/>
    <n v="1.1015999999999997"/>
  </r>
  <r>
    <n v="32"/>
    <s v="US-2012-150630"/>
    <x v="1"/>
    <d v="2012-09-17T00:00:00"/>
    <x v="8"/>
    <d v="2012-09-21T00:00:00"/>
    <n v="4"/>
    <x v="1"/>
    <s v="TB-21520"/>
    <s v="Tracy Blumstein"/>
    <x v="0"/>
    <s v="United States"/>
    <s v="Philadelphia"/>
    <x v="9"/>
    <n v="19140"/>
    <x v="3"/>
    <s v="OFF-AR-10004042"/>
    <x v="1"/>
    <x v="6"/>
    <s v="BOSTON Model 1800 Electric Pencil Sharpeners, Putty/Woodgrain"/>
    <n v="86.304000000000002"/>
    <n v="6"/>
    <n v="0.2"/>
    <n v="7"/>
    <n v="1621.42857142857"/>
    <n v="9.7091999999999885"/>
  </r>
  <r>
    <n v="33"/>
    <s v="US-2012-150630"/>
    <x v="1"/>
    <d v="2012-09-17T00:00:00"/>
    <x v="8"/>
    <d v="2012-09-21T00:00:00"/>
    <n v="4"/>
    <x v="1"/>
    <s v="TB-21520"/>
    <s v="Tracy Blumstein"/>
    <x v="0"/>
    <s v="United States"/>
    <s v="Philadelphia"/>
    <x v="9"/>
    <n v="19140"/>
    <x v="3"/>
    <s v="OFF-BI-10001525"/>
    <x v="1"/>
    <x v="8"/>
    <s v="Acco Pressboard Covers with Storage Hooks, 14 7/8&quot; x 11&quot;, Executive Red"/>
    <n v="6.8580000000000014"/>
    <n v="6"/>
    <n v="0.7"/>
    <n v="7"/>
    <n v="1619.3928571428601"/>
    <n v="-5.7149999999999999"/>
  </r>
  <r>
    <n v="34"/>
    <s v="US-2012-150630"/>
    <x v="1"/>
    <d v="2012-09-17T00:00:00"/>
    <x v="8"/>
    <d v="2012-09-21T00:00:00"/>
    <n v="4"/>
    <x v="1"/>
    <s v="TB-21520"/>
    <s v="Tracy Blumstein"/>
    <x v="0"/>
    <s v="United States"/>
    <s v="Philadelphia"/>
    <x v="9"/>
    <n v="19140"/>
    <x v="3"/>
    <s v="OFF-AR-10001683"/>
    <x v="1"/>
    <x v="6"/>
    <s v="Lumber Crayons"/>
    <n v="15.76"/>
    <n v="2"/>
    <n v="0.2"/>
    <n v="7"/>
    <n v="1617.3571428571399"/>
    <n v="3.5460000000000007"/>
  </r>
  <r>
    <n v="35"/>
    <s v="CA-2014-107727"/>
    <x v="3"/>
    <d v="2014-10-20T00:00:00"/>
    <x v="2"/>
    <d v="2014-10-24T00:00:00"/>
    <n v="4"/>
    <x v="0"/>
    <s v="MA-17560"/>
    <s v="Matt Abelman"/>
    <x v="2"/>
    <s v="United States"/>
    <s v="Houston"/>
    <x v="5"/>
    <n v="77095"/>
    <x v="2"/>
    <s v="OFF-PA-10000249"/>
    <x v="1"/>
    <x v="10"/>
    <s v="Staples"/>
    <n v="29.472000000000001"/>
    <n v="3"/>
    <n v="0.2"/>
    <n v="7"/>
    <n v="1615.32142857143"/>
    <n v="9.9467999999999979"/>
  </r>
  <r>
    <n v="36"/>
    <s v="CA-2013-117590"/>
    <x v="0"/>
    <d v="2013-12-09T00:00:00"/>
    <x v="4"/>
    <d v="2013-12-11T00:00:00"/>
    <n v="2"/>
    <x v="2"/>
    <s v="GH-14485"/>
    <s v="Gene Hale"/>
    <x v="1"/>
    <s v="United States"/>
    <s v="Richardson"/>
    <x v="5"/>
    <n v="75080"/>
    <x v="2"/>
    <s v="TEC-PH-10004977"/>
    <x v="2"/>
    <x v="7"/>
    <s v="GE 30524EE4"/>
    <n v="1097.5440000000003"/>
    <n v="7"/>
    <n v="0.2"/>
    <n v="7"/>
    <n v="1613.2857142857099"/>
    <n v="123.47369999999989"/>
  </r>
  <r>
    <n v="37"/>
    <s v="CA-2013-117590"/>
    <x v="0"/>
    <d v="2013-12-09T00:00:00"/>
    <x v="4"/>
    <d v="2013-12-11T00:00:00"/>
    <n v="2"/>
    <x v="2"/>
    <s v="GH-14485"/>
    <s v="Gene Hale"/>
    <x v="1"/>
    <s v="United States"/>
    <s v="Richardson"/>
    <x v="5"/>
    <n v="75080"/>
    <x v="2"/>
    <s v="FUR-FU-10003664"/>
    <x v="0"/>
    <x v="5"/>
    <s v="Electrix Architect's Clamp-On Swing Arm Lamp, Black"/>
    <n v="190.92"/>
    <n v="5"/>
    <n v="0.6"/>
    <n v="7"/>
    <n v="1611.25"/>
    <n v="-147.96300000000002"/>
  </r>
  <r>
    <n v="38"/>
    <s v="CA-2012-117415"/>
    <x v="1"/>
    <d v="2012-12-27T00:00:00"/>
    <x v="4"/>
    <d v="2012-12-31T00:00:00"/>
    <n v="4"/>
    <x v="1"/>
    <s v="SN-20710"/>
    <s v="Steve Nguyen"/>
    <x v="2"/>
    <s v="United States"/>
    <s v="Houston"/>
    <x v="5"/>
    <n v="77041"/>
    <x v="2"/>
    <s v="OFF-EN-10002986"/>
    <x v="1"/>
    <x v="12"/>
    <s v="#10-4 1/8&quot; x 9 1/2&quot; Premium Diagonal Seam Envelopes"/>
    <n v="113.328"/>
    <n v="9"/>
    <n v="0.2"/>
    <n v="7"/>
    <n v="1609.2142857142901"/>
    <n v="35.414999999999999"/>
  </r>
  <r>
    <n v="39"/>
    <s v="CA-2012-117415"/>
    <x v="1"/>
    <d v="2012-12-27T00:00:00"/>
    <x v="4"/>
    <d v="2012-12-31T00:00:00"/>
    <n v="4"/>
    <x v="1"/>
    <s v="SN-20710"/>
    <s v="Steve Nguyen"/>
    <x v="2"/>
    <s v="United States"/>
    <s v="Houston"/>
    <x v="5"/>
    <n v="77041"/>
    <x v="2"/>
    <s v="FUR-BO-10002545"/>
    <x v="0"/>
    <x v="0"/>
    <s v="Atlantic Metals Mobile 3-Shelf Bookcases, Custom Colors"/>
    <n v="532.39919999999995"/>
    <n v="3"/>
    <n v="0.32"/>
    <n v="7"/>
    <n v="1607.17857142857"/>
    <n v="-46.976400000000012"/>
  </r>
  <r>
    <n v="40"/>
    <s v="CA-2012-117415"/>
    <x v="1"/>
    <d v="2012-12-27T00:00:00"/>
    <x v="4"/>
    <d v="2012-12-31T00:00:00"/>
    <n v="4"/>
    <x v="1"/>
    <s v="SN-20710"/>
    <s v="Steve Nguyen"/>
    <x v="2"/>
    <s v="United States"/>
    <s v="Houston"/>
    <x v="5"/>
    <n v="77041"/>
    <x v="2"/>
    <s v="FUR-CH-10004218"/>
    <x v="0"/>
    <x v="1"/>
    <s v="Global Fabric Manager's Chair, Dark Gray"/>
    <n v="212.05799999999999"/>
    <n v="3"/>
    <n v="0.3"/>
    <n v="7"/>
    <n v="1605.1428571428601"/>
    <n v="-15.146999999999991"/>
  </r>
  <r>
    <n v="41"/>
    <s v="CA-2012-117415"/>
    <x v="1"/>
    <d v="2012-12-27T00:00:00"/>
    <x v="4"/>
    <d v="2012-12-31T00:00:00"/>
    <n v="4"/>
    <x v="1"/>
    <s v="SN-20710"/>
    <s v="Steve Nguyen"/>
    <x v="2"/>
    <s v="United States"/>
    <s v="Houston"/>
    <x v="5"/>
    <n v="77041"/>
    <x v="2"/>
    <s v="TEC-PH-10000486"/>
    <x v="2"/>
    <x v="7"/>
    <s v="Plantronics HL10 Handset Lifter"/>
    <n v="371.16800000000001"/>
    <n v="4"/>
    <n v="0.2"/>
    <n v="7"/>
    <n v="1603.1071428571399"/>
    <n v="41.756399999999957"/>
  </r>
  <r>
    <n v="42"/>
    <s v="CA-2014-120999"/>
    <x v="3"/>
    <d v="2014-09-11T00:00:00"/>
    <x v="8"/>
    <d v="2014-09-16T00:00:00"/>
    <n v="5"/>
    <x v="1"/>
    <s v="LC-16930"/>
    <s v="Linda Cazamias"/>
    <x v="1"/>
    <s v="United States"/>
    <s v="Naperville"/>
    <x v="10"/>
    <n v="60540"/>
    <x v="2"/>
    <s v="TEC-PH-10004093"/>
    <x v="2"/>
    <x v="7"/>
    <s v="Panasonic Kx-TS550"/>
    <n v="147.16800000000001"/>
    <n v="4"/>
    <n v="0.2"/>
    <n v="7"/>
    <n v="1601.07142857143"/>
    <n v="16.556399999999996"/>
  </r>
  <r>
    <n v="43"/>
    <s v="CA-2013-101343"/>
    <x v="0"/>
    <d v="2013-07-18T00:00:00"/>
    <x v="7"/>
    <d v="2013-07-23T00:00:00"/>
    <n v="5"/>
    <x v="1"/>
    <s v="RA-19885"/>
    <s v="Ruben Ausman"/>
    <x v="1"/>
    <s v="United States"/>
    <s v="Los Angeles"/>
    <x v="1"/>
    <n v="90049"/>
    <x v="1"/>
    <s v="OFF-ST-10003479"/>
    <x v="1"/>
    <x v="4"/>
    <s v="Eldon Base for stackable storage shelf, platinum"/>
    <n v="77.88"/>
    <n v="2"/>
    <n v="0"/>
    <n v="7"/>
    <n v="1599.0357142857099"/>
    <n v="3.8939999999999912"/>
  </r>
  <r>
    <n v="44"/>
    <s v="CA-2014-139619"/>
    <x v="3"/>
    <d v="2014-09-20T00:00:00"/>
    <x v="8"/>
    <d v="2014-09-24T00:00:00"/>
    <n v="4"/>
    <x v="1"/>
    <s v="ES-14080"/>
    <s v="Erin Smith"/>
    <x v="1"/>
    <s v="United States"/>
    <s v="Melbourne"/>
    <x v="2"/>
    <n v="32935"/>
    <x v="0"/>
    <s v="OFF-ST-10003282"/>
    <x v="1"/>
    <x v="4"/>
    <s v="Advantus 10-Drawer Portable Organizer, Chrome Metal Frame, Smoke Drawers"/>
    <n v="95.616"/>
    <n v="2"/>
    <n v="0.2"/>
    <n v="7"/>
    <n v="1597"/>
    <n v="9.5616000000000092"/>
  </r>
  <r>
    <n v="45"/>
    <s v="CA-2013-118255"/>
    <x v="0"/>
    <d v="2013-03-12T00:00:00"/>
    <x v="10"/>
    <d v="2013-03-14T00:00:00"/>
    <n v="2"/>
    <x v="2"/>
    <s v="ON-18715"/>
    <s v="Odella Nelson"/>
    <x v="1"/>
    <s v="United States"/>
    <s v="Eagan"/>
    <x v="11"/>
    <n v="55122"/>
    <x v="2"/>
    <s v="TEC-AC-10000171"/>
    <x v="2"/>
    <x v="11"/>
    <s v="Verbatim 25 GB 6x Blu-ray Single Layer Recordable Disc, 25/Pack"/>
    <n v="45.98"/>
    <n v="2"/>
    <n v="0"/>
    <n v="7"/>
    <n v="1594.9642857142901"/>
    <n v="19.7714"/>
  </r>
  <r>
    <n v="46"/>
    <s v="CA-2013-118255"/>
    <x v="0"/>
    <d v="2013-03-12T00:00:00"/>
    <x v="10"/>
    <d v="2013-03-14T00:00:00"/>
    <n v="2"/>
    <x v="2"/>
    <s v="ON-18715"/>
    <s v="Odella Nelson"/>
    <x v="1"/>
    <s v="United States"/>
    <s v="Eagan"/>
    <x v="11"/>
    <n v="55122"/>
    <x v="2"/>
    <s v="OFF-BI-10003291"/>
    <x v="1"/>
    <x v="8"/>
    <s v="Wilson Jones Leather-Like Binders with DublLock Round Rings"/>
    <n v="17.46"/>
    <n v="2"/>
    <n v="0"/>
    <n v="7"/>
    <n v="1592.92857142857"/>
    <n v="8.2061999999999991"/>
  </r>
  <r>
    <n v="47"/>
    <s v="CA-2011-146703"/>
    <x v="2"/>
    <d v="2011-10-20T00:00:00"/>
    <x v="2"/>
    <d v="2011-10-25T00:00:00"/>
    <n v="5"/>
    <x v="0"/>
    <s v="PO-18865"/>
    <s v="Patrick O'Donnell"/>
    <x v="0"/>
    <s v="United States"/>
    <s v="Westland"/>
    <x v="12"/>
    <n v="48185"/>
    <x v="2"/>
    <s v="OFF-ST-10001713"/>
    <x v="1"/>
    <x v="4"/>
    <s v="Gould Plastics 9-Pocket Panel Bin, 18-3/8w x 5-1/4d x 20-1/2h, Black"/>
    <n v="211.96"/>
    <n v="4"/>
    <n v="0"/>
    <n v="7"/>
    <n v="1590.8928571428601"/>
    <n v="8.4783999999999935"/>
  </r>
  <r>
    <n v="48"/>
    <s v="CA-2013-169194"/>
    <x v="0"/>
    <d v="2013-06-21T00:00:00"/>
    <x v="1"/>
    <d v="2013-06-26T00:00:00"/>
    <n v="5"/>
    <x v="1"/>
    <s v="LH-16900"/>
    <s v="Lena Hernandez"/>
    <x v="0"/>
    <s v="United States"/>
    <s v="Dover"/>
    <x v="13"/>
    <n v="19901"/>
    <x v="3"/>
    <s v="TEC-AC-10002167"/>
    <x v="2"/>
    <x v="11"/>
    <s v="Imation 8gb Micro Traveldrive Usb 2.0 Flash Drive"/>
    <n v="45"/>
    <n v="3"/>
    <n v="0"/>
    <n v="7"/>
    <n v="1588.8571428571399"/>
    <n v="4.9500000000000011"/>
  </r>
  <r>
    <n v="49"/>
    <s v="CA-2013-169194"/>
    <x v="0"/>
    <d v="2013-06-21T00:00:00"/>
    <x v="1"/>
    <d v="2013-06-26T00:00:00"/>
    <n v="5"/>
    <x v="1"/>
    <s v="LH-16900"/>
    <s v="Lena Hernandez"/>
    <x v="0"/>
    <s v="United States"/>
    <s v="Dover"/>
    <x v="13"/>
    <n v="19901"/>
    <x v="3"/>
    <s v="TEC-PH-10003988"/>
    <x v="2"/>
    <x v="7"/>
    <s v="LF Elite 3D Dazzle Designer Hard Case Cover, Lf Stylus Pen and Wiper For Apple Iphone 5c Mini Lite"/>
    <n v="21.8"/>
    <n v="2"/>
    <n v="0"/>
    <n v="7"/>
    <n v="1586.82142857143"/>
    <n v="6.104000000000001"/>
  </r>
  <r>
    <n v="50"/>
    <s v="CA-2012-115742"/>
    <x v="1"/>
    <d v="2012-04-18T00:00:00"/>
    <x v="3"/>
    <d v="2012-04-22T00:00:00"/>
    <n v="4"/>
    <x v="1"/>
    <s v="DP-13000"/>
    <s v="Darren Powers"/>
    <x v="0"/>
    <s v="United States"/>
    <s v="New Albany"/>
    <x v="14"/>
    <n v="47150"/>
    <x v="2"/>
    <s v="OFF-BI-10004410"/>
    <x v="1"/>
    <x v="8"/>
    <s v="C-Line Peel &amp; Stick Add-On Filing Pockets, 8-3/4 x 5-1/8, 10/Pack"/>
    <n v="38.22"/>
    <n v="6"/>
    <n v="0"/>
    <n v="7"/>
    <n v="1584.7857142857099"/>
    <n v="17.9634"/>
  </r>
  <r>
    <n v="51"/>
    <s v="CA-2012-115742"/>
    <x v="1"/>
    <d v="2012-04-18T00:00:00"/>
    <x v="3"/>
    <d v="2012-04-22T00:00:00"/>
    <n v="4"/>
    <x v="1"/>
    <s v="DP-13000"/>
    <s v="Darren Powers"/>
    <x v="0"/>
    <s v="United States"/>
    <s v="New Albany"/>
    <x v="14"/>
    <n v="47150"/>
    <x v="2"/>
    <s v="OFF-LA-10002762"/>
    <x v="1"/>
    <x v="2"/>
    <s v="Avery 485"/>
    <n v="75.179999999999993"/>
    <n v="6"/>
    <n v="0"/>
    <n v="7"/>
    <n v="1582.75"/>
    <n v="35.334599999999995"/>
  </r>
  <r>
    <n v="52"/>
    <s v="CA-2012-115742"/>
    <x v="1"/>
    <d v="2012-04-18T00:00:00"/>
    <x v="3"/>
    <d v="2012-04-22T00:00:00"/>
    <n v="4"/>
    <x v="1"/>
    <s v="DP-13000"/>
    <s v="Darren Powers"/>
    <x v="0"/>
    <s v="United States"/>
    <s v="New Albany"/>
    <x v="14"/>
    <n v="47150"/>
    <x v="2"/>
    <s v="FUR-FU-10001706"/>
    <x v="0"/>
    <x v="5"/>
    <s v="Longer-Life Soft White Bulbs"/>
    <n v="6.16"/>
    <n v="2"/>
    <n v="0"/>
    <n v="7"/>
    <n v="1580.7142857142901"/>
    <n v="2.9567999999999999"/>
  </r>
  <r>
    <n v="53"/>
    <s v="CA-2012-115742"/>
    <x v="1"/>
    <d v="2012-04-18T00:00:00"/>
    <x v="3"/>
    <d v="2012-04-22T00:00:00"/>
    <n v="4"/>
    <x v="1"/>
    <s v="DP-13000"/>
    <s v="Darren Powers"/>
    <x v="0"/>
    <s v="United States"/>
    <s v="New Albany"/>
    <x v="14"/>
    <n v="47150"/>
    <x v="2"/>
    <s v="FUR-CH-10003061"/>
    <x v="0"/>
    <x v="1"/>
    <s v="Global Leather Task Chair, Black"/>
    <n v="89.99"/>
    <n v="1"/>
    <n v="0"/>
    <n v="7"/>
    <n v="1578.67857142857"/>
    <n v="17.098099999999988"/>
  </r>
  <r>
    <n v="54"/>
    <s v="CA-2013-105816"/>
    <x v="0"/>
    <d v="2013-12-12T00:00:00"/>
    <x v="4"/>
    <d v="2013-12-18T00:00:00"/>
    <n v="6"/>
    <x v="1"/>
    <s v="JM-15265"/>
    <s v="Janet Molinari"/>
    <x v="1"/>
    <s v="United States"/>
    <s v="New York City"/>
    <x v="15"/>
    <n v="10024"/>
    <x v="3"/>
    <s v="OFF-FA-10000304"/>
    <x v="1"/>
    <x v="13"/>
    <s v="Advantus Push Pins"/>
    <n v="15.260000000000002"/>
    <n v="7"/>
    <n v="0"/>
    <n v="7"/>
    <n v="1576.6428571428601"/>
    <n v="6.2566000000000006"/>
  </r>
  <r>
    <n v="55"/>
    <s v="CA-2013-105816"/>
    <x v="0"/>
    <d v="2013-12-12T00:00:00"/>
    <x v="4"/>
    <d v="2013-12-18T00:00:00"/>
    <n v="6"/>
    <x v="1"/>
    <s v="JM-15265"/>
    <s v="Janet Molinari"/>
    <x v="1"/>
    <s v="United States"/>
    <s v="New York City"/>
    <x v="15"/>
    <n v="10024"/>
    <x v="3"/>
    <s v="TEC-PH-10002447"/>
    <x v="2"/>
    <x v="7"/>
    <s v="AT&amp;T CL83451 4-Handset Telephone"/>
    <n v="1029.95"/>
    <n v="5"/>
    <n v="0"/>
    <n v="7"/>
    <n v="1574.6071428571399"/>
    <n v="298.68549999999999"/>
  </r>
  <r>
    <n v="56"/>
    <s v="CA-2013-111682"/>
    <x v="0"/>
    <d v="2013-06-18T00:00:00"/>
    <x v="1"/>
    <d v="2013-06-19T00:00:00"/>
    <n v="1"/>
    <x v="2"/>
    <s v="TB-21055"/>
    <s v="Ted Butterfield"/>
    <x v="0"/>
    <s v="United States"/>
    <s v="Troy"/>
    <x v="15"/>
    <n v="12180"/>
    <x v="3"/>
    <s v="OFF-ST-10000604"/>
    <x v="1"/>
    <x v="4"/>
    <s v="Home/Office Personal File Carts"/>
    <n v="208.56"/>
    <n v="6"/>
    <n v="0"/>
    <n v="7"/>
    <n v="1572.57142857143"/>
    <n v="52.139999999999986"/>
  </r>
  <r>
    <n v="57"/>
    <s v="CA-2013-111682"/>
    <x v="0"/>
    <d v="2013-06-18T00:00:00"/>
    <x v="1"/>
    <d v="2013-06-19T00:00:00"/>
    <n v="1"/>
    <x v="2"/>
    <s v="TB-21055"/>
    <s v="Ted Butterfield"/>
    <x v="0"/>
    <s v="United States"/>
    <s v="Troy"/>
    <x v="15"/>
    <n v="12180"/>
    <x v="3"/>
    <s v="OFF-PA-10001569"/>
    <x v="1"/>
    <x v="10"/>
    <s v="Xerox 232"/>
    <n v="32.400000000000006"/>
    <n v="5"/>
    <n v="0"/>
    <n v="7"/>
    <n v="1570.5357142857099"/>
    <n v="15.552000000000001"/>
  </r>
  <r>
    <n v="58"/>
    <s v="CA-2013-111682"/>
    <x v="0"/>
    <d v="2013-06-18T00:00:00"/>
    <x v="1"/>
    <d v="2013-06-19T00:00:00"/>
    <n v="1"/>
    <x v="2"/>
    <s v="TB-21055"/>
    <s v="Ted Butterfield"/>
    <x v="0"/>
    <s v="United States"/>
    <s v="Troy"/>
    <x v="15"/>
    <n v="12180"/>
    <x v="3"/>
    <s v="FUR-CH-10003968"/>
    <x v="0"/>
    <x v="1"/>
    <s v="Novimex Turbo Task Chair"/>
    <n v="319.41000000000003"/>
    <n v="5"/>
    <n v="0.1"/>
    <n v="7"/>
    <n v="1568.5"/>
    <n v="7.0980000000000061"/>
  </r>
  <r>
    <n v="59"/>
    <s v="CA-2013-111682"/>
    <x v="0"/>
    <d v="2013-06-18T00:00:00"/>
    <x v="1"/>
    <d v="2013-06-19T00:00:00"/>
    <n v="1"/>
    <x v="2"/>
    <s v="TB-21055"/>
    <s v="Ted Butterfield"/>
    <x v="0"/>
    <s v="United States"/>
    <s v="Troy"/>
    <x v="15"/>
    <n v="12180"/>
    <x v="3"/>
    <s v="OFF-PA-10000587"/>
    <x v="1"/>
    <x v="10"/>
    <s v="Array Parchment Paper, Assorted Colors"/>
    <n v="14.56"/>
    <n v="2"/>
    <n v="0"/>
    <n v="7"/>
    <n v="1566.4642857142901"/>
    <n v="6.9888000000000003"/>
  </r>
  <r>
    <n v="60"/>
    <s v="CA-2013-111682"/>
    <x v="0"/>
    <d v="2013-06-18T00:00:00"/>
    <x v="1"/>
    <d v="2013-06-19T00:00:00"/>
    <n v="1"/>
    <x v="2"/>
    <s v="TB-21055"/>
    <s v="Ted Butterfield"/>
    <x v="0"/>
    <s v="United States"/>
    <s v="Troy"/>
    <x v="15"/>
    <n v="12180"/>
    <x v="3"/>
    <s v="TEC-AC-10002167"/>
    <x v="2"/>
    <x v="11"/>
    <s v="Imation 8gb Micro Traveldrive Usb 2.0 Flash Drive"/>
    <n v="30"/>
    <n v="2"/>
    <n v="0"/>
    <n v="7"/>
    <n v="1564.42857142857"/>
    <n v="3.3000000000000007"/>
  </r>
  <r>
    <n v="61"/>
    <s v="CA-2013-111682"/>
    <x v="0"/>
    <d v="2013-06-18T00:00:00"/>
    <x v="1"/>
    <d v="2013-06-19T00:00:00"/>
    <n v="1"/>
    <x v="2"/>
    <s v="TB-21055"/>
    <s v="Ted Butterfield"/>
    <x v="0"/>
    <s v="United States"/>
    <s v="Troy"/>
    <x v="15"/>
    <n v="12180"/>
    <x v="3"/>
    <s v="OFF-BI-10001460"/>
    <x v="1"/>
    <x v="8"/>
    <s v="Plastic Binding Combs"/>
    <n v="48.480000000000004"/>
    <n v="4"/>
    <n v="0.2"/>
    <n v="7"/>
    <n v="1562.3928571428601"/>
    <n v="16.361999999999998"/>
  </r>
  <r>
    <n v="62"/>
    <s v="CA-2013-111682"/>
    <x v="0"/>
    <d v="2013-06-18T00:00:00"/>
    <x v="1"/>
    <d v="2013-06-19T00:00:00"/>
    <n v="1"/>
    <x v="2"/>
    <s v="TB-21055"/>
    <s v="Ted Butterfield"/>
    <x v="0"/>
    <s v="United States"/>
    <s v="Troy"/>
    <x v="15"/>
    <n v="12180"/>
    <x v="3"/>
    <s v="OFF-AR-10001868"/>
    <x v="1"/>
    <x v="6"/>
    <s v="Prang Dustless Chalk Sticks"/>
    <n v="1.68"/>
    <n v="1"/>
    <n v="0"/>
    <n v="7"/>
    <n v="1560.3571428571399"/>
    <n v="0.84"/>
  </r>
  <r>
    <n v="63"/>
    <s v="CA-2012-135545"/>
    <x v="1"/>
    <d v="2012-11-24T00:00:00"/>
    <x v="0"/>
    <d v="2012-11-30T00:00:00"/>
    <n v="6"/>
    <x v="1"/>
    <s v="KM-16720"/>
    <s v="Kunst Miller"/>
    <x v="0"/>
    <s v="United States"/>
    <s v="Los Angeles"/>
    <x v="1"/>
    <n v="90004"/>
    <x v="1"/>
    <s v="TEC-AC-10004633"/>
    <x v="2"/>
    <x v="11"/>
    <s v="Verbatim 25 GB 6x Blu-ray Single Layer Recordable Disc, 3/Pack"/>
    <n v="13.98"/>
    <n v="2"/>
    <n v="0"/>
    <n v="7"/>
    <n v="1558.32142857143"/>
    <n v="6.1512000000000011"/>
  </r>
  <r>
    <n v="64"/>
    <s v="CA-2012-135545"/>
    <x v="1"/>
    <d v="2012-11-24T00:00:00"/>
    <x v="0"/>
    <d v="2012-11-30T00:00:00"/>
    <n v="6"/>
    <x v="1"/>
    <s v="KM-16720"/>
    <s v="Kunst Miller"/>
    <x v="0"/>
    <s v="United States"/>
    <s v="Los Angeles"/>
    <x v="1"/>
    <n v="90004"/>
    <x v="1"/>
    <s v="OFF-BI-10001078"/>
    <x v="1"/>
    <x v="8"/>
    <s v="Acco PRESSTEX Data Binder with Storage Hooks, Dark Blue, 14 7/8&quot; X 11&quot;"/>
    <n v="25.824000000000002"/>
    <n v="6"/>
    <n v="0.2"/>
    <n v="7"/>
    <n v="1556.2857142857099"/>
    <n v="9.3612000000000002"/>
  </r>
  <r>
    <n v="65"/>
    <s v="CA-2012-135545"/>
    <x v="1"/>
    <d v="2012-11-24T00:00:00"/>
    <x v="0"/>
    <d v="2012-11-30T00:00:00"/>
    <n v="6"/>
    <x v="1"/>
    <s v="KM-16720"/>
    <s v="Kunst Miller"/>
    <x v="0"/>
    <s v="United States"/>
    <s v="Los Angeles"/>
    <x v="1"/>
    <n v="90004"/>
    <x v="1"/>
    <s v="OFF-PA-10003892"/>
    <x v="1"/>
    <x v="10"/>
    <s v="Xerox 1943"/>
    <n v="146.72999999999999"/>
    <n v="3"/>
    <n v="0"/>
    <n v="7"/>
    <n v="1554.25"/>
    <n v="68.963099999999997"/>
  </r>
  <r>
    <n v="66"/>
    <s v="CA-2012-135545"/>
    <x v="1"/>
    <d v="2012-11-24T00:00:00"/>
    <x v="0"/>
    <d v="2012-11-30T00:00:00"/>
    <n v="6"/>
    <x v="1"/>
    <s v="KM-16720"/>
    <s v="Kunst Miller"/>
    <x v="0"/>
    <s v="United States"/>
    <s v="Los Angeles"/>
    <x v="1"/>
    <n v="90004"/>
    <x v="1"/>
    <s v="FUR-FU-10000397"/>
    <x v="0"/>
    <x v="5"/>
    <s v="Luxo Economy Swing Arm Lamp"/>
    <n v="79.760000000000005"/>
    <n v="4"/>
    <n v="0"/>
    <n v="7"/>
    <n v="1552.2142857142901"/>
    <n v="22.332800000000006"/>
  </r>
  <r>
    <n v="67"/>
    <s v="US-2012-164175"/>
    <x v="1"/>
    <d v="2012-04-30T00:00:00"/>
    <x v="3"/>
    <d v="2012-05-05T00:00:00"/>
    <n v="5"/>
    <x v="1"/>
    <s v="PS-18970"/>
    <s v="Paul Stevenson"/>
    <x v="2"/>
    <s v="United States"/>
    <s v="Chicago"/>
    <x v="10"/>
    <n v="60610"/>
    <x v="2"/>
    <s v="FUR-CH-10001146"/>
    <x v="0"/>
    <x v="1"/>
    <s v="Global Value Mid-Back Manager's Chair, Gray"/>
    <n v="213.11499999999998"/>
    <n v="5"/>
    <n v="0.3"/>
    <n v="7"/>
    <n v="1550.17857142857"/>
    <n v="-15.222500000000011"/>
  </r>
  <r>
    <n v="68"/>
    <s v="CA-2011-106376"/>
    <x v="2"/>
    <d v="2011-12-05T00:00:00"/>
    <x v="4"/>
    <d v="2011-12-10T00:00:00"/>
    <n v="5"/>
    <x v="1"/>
    <s v="BS-11590"/>
    <s v="Brendan Sweed"/>
    <x v="1"/>
    <s v="United States"/>
    <s v="Gilbert"/>
    <x v="16"/>
    <n v="85234"/>
    <x v="1"/>
    <s v="OFF-AR-10002671"/>
    <x v="1"/>
    <x v="6"/>
    <s v="Hunt BOSTON Model 1606 High-Volume Electric Pencil Sharpener, Beige"/>
    <n v="1113.0240000000001"/>
    <n v="8"/>
    <n v="0.2"/>
    <n v="7"/>
    <n v="1548.1428571428601"/>
    <n v="111.30239999999998"/>
  </r>
  <r>
    <n v="69"/>
    <s v="CA-2011-106376"/>
    <x v="2"/>
    <d v="2011-12-05T00:00:00"/>
    <x v="4"/>
    <d v="2011-12-10T00:00:00"/>
    <n v="5"/>
    <x v="1"/>
    <s v="BS-11590"/>
    <s v="Brendan Sweed"/>
    <x v="1"/>
    <s v="United States"/>
    <s v="Gilbert"/>
    <x v="16"/>
    <n v="85234"/>
    <x v="1"/>
    <s v="TEC-PH-10002726"/>
    <x v="2"/>
    <x v="7"/>
    <s v="netTALK DUO VoIP Telephone Service"/>
    <n v="167.96800000000002"/>
    <n v="4"/>
    <n v="0.2"/>
    <n v="7"/>
    <n v="1546.1071428571399"/>
    <n v="62.988"/>
  </r>
  <r>
    <n v="70"/>
    <s v="CA-2013-119823"/>
    <x v="0"/>
    <d v="2013-06-05T00:00:00"/>
    <x v="1"/>
    <d v="2013-06-07T00:00:00"/>
    <n v="2"/>
    <x v="2"/>
    <s v="KD-16270"/>
    <s v="Karen Daniels"/>
    <x v="0"/>
    <s v="United States"/>
    <s v="Springfield"/>
    <x v="17"/>
    <n v="22153"/>
    <x v="0"/>
    <s v="OFF-PA-10000482"/>
    <x v="1"/>
    <x v="10"/>
    <s v="Snap-A-Way Black Print Carbonless Ruled Speed Letter, Triplicate"/>
    <n v="75.88"/>
    <n v="2"/>
    <n v="0"/>
    <n v="7"/>
    <n v="1544.07142857143"/>
    <n v="35.663599999999995"/>
  </r>
  <r>
    <n v="71"/>
    <s v="CA-2013-106075"/>
    <x v="0"/>
    <d v="2013-09-19T00:00:00"/>
    <x v="8"/>
    <d v="2013-09-24T00:00:00"/>
    <n v="5"/>
    <x v="1"/>
    <s v="HM-14980"/>
    <s v="Henry MacAllister"/>
    <x v="0"/>
    <s v="United States"/>
    <s v="New York City"/>
    <x v="15"/>
    <n v="10009"/>
    <x v="3"/>
    <s v="OFF-BI-10004654"/>
    <x v="1"/>
    <x v="8"/>
    <s v="Avery Binding System Hidden Tab Executive Style Index Sets"/>
    <n v="4.6159999999999997"/>
    <n v="1"/>
    <n v="0.2"/>
    <n v="7"/>
    <n v="1542.0357142857099"/>
    <n v="1.7309999999999999"/>
  </r>
  <r>
    <n v="72"/>
    <s v="CA-2014-114440"/>
    <x v="3"/>
    <d v="2014-09-15T00:00:00"/>
    <x v="8"/>
    <d v="2014-09-18T00:00:00"/>
    <n v="3"/>
    <x v="0"/>
    <s v="TB-21520"/>
    <s v="Tracy Blumstein"/>
    <x v="0"/>
    <s v="United States"/>
    <s v="Jackson"/>
    <x v="12"/>
    <n v="49201"/>
    <x v="2"/>
    <s v="OFF-PA-10004675"/>
    <x v="1"/>
    <x v="10"/>
    <s v="Telephone Message Books with Fax/Mobile Section, 5 1/2&quot; x 3 3/16&quot;"/>
    <n v="19.049999999999997"/>
    <n v="3"/>
    <n v="0"/>
    <n v="7"/>
    <n v="1540"/>
    <n v="8.7629999999999999"/>
  </r>
  <r>
    <n v="73"/>
    <s v="US-2012-134026"/>
    <x v="1"/>
    <d v="2012-04-26T00:00:00"/>
    <x v="3"/>
    <d v="2012-05-02T00:00:00"/>
    <n v="6"/>
    <x v="1"/>
    <s v="JE-15745"/>
    <s v="Joel Eaton"/>
    <x v="0"/>
    <s v="United States"/>
    <s v="Memphis"/>
    <x v="18"/>
    <n v="38109"/>
    <x v="0"/>
    <s v="FUR-CH-10000513"/>
    <x v="0"/>
    <x v="1"/>
    <s v="High-Back Leather Manager's Chair"/>
    <n v="831.93600000000015"/>
    <n v="8"/>
    <n v="0.2"/>
    <n v="7"/>
    <n v="1537.9642857142901"/>
    <n v="-114.39120000000003"/>
  </r>
  <r>
    <n v="74"/>
    <s v="US-2012-134026"/>
    <x v="1"/>
    <d v="2012-04-26T00:00:00"/>
    <x v="3"/>
    <d v="2012-05-02T00:00:00"/>
    <n v="6"/>
    <x v="1"/>
    <s v="JE-15745"/>
    <s v="Joel Eaton"/>
    <x v="0"/>
    <s v="United States"/>
    <s v="Memphis"/>
    <x v="18"/>
    <n v="38109"/>
    <x v="0"/>
    <s v="FUR-FU-10003708"/>
    <x v="0"/>
    <x v="5"/>
    <s v="Tenex Traditional Chairmats for Medium Pile Carpet, Standard Lip, 36&quot; x 48&quot;"/>
    <n v="97.04"/>
    <n v="2"/>
    <n v="0.2"/>
    <n v="7"/>
    <n v="1535.92857142857"/>
    <n v="1.2129999999999974"/>
  </r>
  <r>
    <n v="75"/>
    <s v="US-2012-134026"/>
    <x v="1"/>
    <d v="2012-04-26T00:00:00"/>
    <x v="3"/>
    <d v="2012-05-02T00:00:00"/>
    <n v="6"/>
    <x v="1"/>
    <s v="JE-15745"/>
    <s v="Joel Eaton"/>
    <x v="0"/>
    <s v="United States"/>
    <s v="Memphis"/>
    <x v="18"/>
    <n v="38109"/>
    <x v="0"/>
    <s v="OFF-ST-10004123"/>
    <x v="1"/>
    <x v="4"/>
    <s v="Safco Industrial Wire Shelving System"/>
    <n v="72.784000000000006"/>
    <n v="1"/>
    <n v="0.2"/>
    <n v="7"/>
    <n v="1533.8928571428601"/>
    <n v="-18.196000000000002"/>
  </r>
  <r>
    <n v="76"/>
    <s v="US-2014-118038"/>
    <x v="3"/>
    <d v="2014-12-10T00:00:00"/>
    <x v="4"/>
    <d v="2014-12-12T00:00:00"/>
    <n v="2"/>
    <x v="2"/>
    <s v="KB-16600"/>
    <s v="Ken Brennan"/>
    <x v="1"/>
    <s v="United States"/>
    <s v="Houston"/>
    <x v="5"/>
    <n v="77041"/>
    <x v="2"/>
    <s v="OFF-BI-10004182"/>
    <x v="1"/>
    <x v="8"/>
    <s v="Economy Binders"/>
    <n v="1.2479999999999998"/>
    <n v="3"/>
    <n v="0.8"/>
    <n v="7"/>
    <n v="1531.8571428571399"/>
    <n v="-1.9344000000000006"/>
  </r>
  <r>
    <n v="77"/>
    <s v="US-2014-118038"/>
    <x v="3"/>
    <d v="2014-12-10T00:00:00"/>
    <x v="4"/>
    <d v="2014-12-12T00:00:00"/>
    <n v="2"/>
    <x v="2"/>
    <s v="KB-16600"/>
    <s v="Ken Brennan"/>
    <x v="1"/>
    <s v="United States"/>
    <s v="Houston"/>
    <x v="5"/>
    <n v="77041"/>
    <x v="2"/>
    <s v="FUR-FU-10000260"/>
    <x v="0"/>
    <x v="5"/>
    <s v="6&quot; Cubicle Wall Clock, Black"/>
    <n v="9.7080000000000002"/>
    <n v="3"/>
    <n v="0.6"/>
    <n v="7"/>
    <n v="1529.82142857143"/>
    <n v="-5.8248000000000015"/>
  </r>
  <r>
    <n v="78"/>
    <s v="US-2014-118038"/>
    <x v="3"/>
    <d v="2014-12-10T00:00:00"/>
    <x v="4"/>
    <d v="2014-12-12T00:00:00"/>
    <n v="2"/>
    <x v="2"/>
    <s v="KB-16600"/>
    <s v="Ken Brennan"/>
    <x v="1"/>
    <s v="United States"/>
    <s v="Houston"/>
    <x v="5"/>
    <n v="77041"/>
    <x v="2"/>
    <s v="OFF-ST-10000615"/>
    <x v="1"/>
    <x v="4"/>
    <s v="SimpliFile Personal File, Black Granite, 15w x 6-15/16d x 11-1/4h"/>
    <n v="27.240000000000002"/>
    <n v="3"/>
    <n v="0.2"/>
    <n v="7"/>
    <n v="1527.7857142857099"/>
    <n v="2.724000000000002"/>
  </r>
  <r>
    <n v="79"/>
    <s v="US-2011-147606"/>
    <x v="2"/>
    <d v="2011-11-26T00:00:00"/>
    <x v="0"/>
    <d v="2011-12-01T00:00:00"/>
    <n v="5"/>
    <x v="0"/>
    <s v="JE-15745"/>
    <s v="Joel Eaton"/>
    <x v="0"/>
    <s v="United States"/>
    <s v="Houston"/>
    <x v="5"/>
    <n v="77070"/>
    <x v="2"/>
    <s v="FUR-FU-10003194"/>
    <x v="0"/>
    <x v="5"/>
    <s v="Eldon Expressions Desk Accessory, Wood Pencil Holder, Oak"/>
    <n v="19.3"/>
    <n v="5"/>
    <n v="0.6"/>
    <n v="7"/>
    <n v="1525.75"/>
    <n v="-14.475000000000001"/>
  </r>
  <r>
    <n v="80"/>
    <s v="CA-2013-127208"/>
    <x v="0"/>
    <d v="2013-06-13T00:00:00"/>
    <x v="1"/>
    <d v="2013-06-16T00:00:00"/>
    <n v="3"/>
    <x v="2"/>
    <s v="SC-20770"/>
    <s v="Stewart Carmichael"/>
    <x v="1"/>
    <s v="United States"/>
    <s v="Decatur"/>
    <x v="19"/>
    <n v="35601"/>
    <x v="0"/>
    <s v="OFF-AP-10002118"/>
    <x v="1"/>
    <x v="9"/>
    <s v="1.7 Cubic Foot Compact &quot;Cube&quot; Office Refrigerators"/>
    <n v="208.16"/>
    <n v="1"/>
    <n v="0"/>
    <n v="7"/>
    <n v="1523.7142857142901"/>
    <n v="56.20320000000001"/>
  </r>
  <r>
    <n v="81"/>
    <s v="CA-2013-127208"/>
    <x v="0"/>
    <d v="2013-06-13T00:00:00"/>
    <x v="1"/>
    <d v="2013-06-16T00:00:00"/>
    <n v="3"/>
    <x v="2"/>
    <s v="SC-20770"/>
    <s v="Stewart Carmichael"/>
    <x v="1"/>
    <s v="United States"/>
    <s v="Decatur"/>
    <x v="19"/>
    <n v="35601"/>
    <x v="0"/>
    <s v="OFF-BI-10002309"/>
    <x v="1"/>
    <x v="8"/>
    <s v="Avery Heavy-Duty EZD  Binder With Locking Rings"/>
    <n v="16.740000000000002"/>
    <n v="3"/>
    <n v="0"/>
    <n v="7"/>
    <n v="1521.67857142857"/>
    <n v="8.0351999999999997"/>
  </r>
  <r>
    <n v="82"/>
    <s v="CA-2011-139451"/>
    <x v="2"/>
    <d v="2011-10-12T00:00:00"/>
    <x v="2"/>
    <d v="2011-10-16T00:00:00"/>
    <n v="4"/>
    <x v="1"/>
    <s v="DN-13690"/>
    <s v="Duane Noonan"/>
    <x v="0"/>
    <s v="United States"/>
    <s v="San Francisco"/>
    <x v="1"/>
    <n v="94122"/>
    <x v="1"/>
    <s v="OFF-AR-10002053"/>
    <x v="1"/>
    <x v="6"/>
    <s v="Premium Writing Pencils, Soft, #2 by Central Association for the Blind"/>
    <n v="14.9"/>
    <n v="5"/>
    <n v="0"/>
    <n v="7"/>
    <n v="1519.6428571428601"/>
    <n v="4.1720000000000006"/>
  </r>
  <r>
    <n v="83"/>
    <s v="CA-2011-139451"/>
    <x v="2"/>
    <d v="2011-10-12T00:00:00"/>
    <x v="2"/>
    <d v="2011-10-16T00:00:00"/>
    <n v="4"/>
    <x v="1"/>
    <s v="DN-13690"/>
    <s v="Duane Noonan"/>
    <x v="0"/>
    <s v="United States"/>
    <s v="San Francisco"/>
    <x v="1"/>
    <n v="94122"/>
    <x v="1"/>
    <s v="OFF-ST-10002370"/>
    <x v="1"/>
    <x v="4"/>
    <s v="Sortfiler Multipurpose Personal File Organizer, Black"/>
    <n v="21.39"/>
    <n v="1"/>
    <n v="0"/>
    <n v="7"/>
    <n v="1517.6071428571399"/>
    <n v="6.2030999999999992"/>
  </r>
  <r>
    <n v="84"/>
    <s v="CA-2012-149734"/>
    <x v="1"/>
    <d v="2012-09-03T00:00:00"/>
    <x v="8"/>
    <d v="2012-09-08T00:00:00"/>
    <n v="5"/>
    <x v="1"/>
    <s v="JC-16105"/>
    <s v="Julie Creighton"/>
    <x v="1"/>
    <s v="United States"/>
    <s v="Durham"/>
    <x v="3"/>
    <n v="27707"/>
    <x v="0"/>
    <s v="OFF-EN-10000927"/>
    <x v="1"/>
    <x v="12"/>
    <s v="Jet-Pak Recycled Peel 'N' Seal Padded Mailers"/>
    <n v="200.98400000000004"/>
    <n v="7"/>
    <n v="0.2"/>
    <n v="7"/>
    <n v="1515.57142857143"/>
    <n v="62.807499999999976"/>
  </r>
  <r>
    <n v="85"/>
    <s v="US-2014-119662"/>
    <x v="3"/>
    <d v="2014-11-14T00:00:00"/>
    <x v="0"/>
    <d v="2014-11-17T00:00:00"/>
    <n v="3"/>
    <x v="2"/>
    <s v="CS-12400"/>
    <s v="Christopher Schild"/>
    <x v="2"/>
    <s v="United States"/>
    <s v="Chicago"/>
    <x v="10"/>
    <n v="60623"/>
    <x v="2"/>
    <s v="OFF-ST-10003656"/>
    <x v="1"/>
    <x v="4"/>
    <s v="Safco Industrial Wire Shelving"/>
    <n v="230.376"/>
    <n v="3"/>
    <n v="0.2"/>
    <n v="7"/>
    <n v="1513.5357142857099"/>
    <n v="-48.954900000000002"/>
  </r>
  <r>
    <n v="86"/>
    <s v="CA-2014-140088"/>
    <x v="3"/>
    <d v="2014-05-29T00:00:00"/>
    <x v="5"/>
    <d v="2014-05-31T00:00:00"/>
    <n v="2"/>
    <x v="0"/>
    <s v="PO-18865"/>
    <s v="Patrick O'Donnell"/>
    <x v="0"/>
    <s v="United States"/>
    <s v="Columbia"/>
    <x v="20"/>
    <n v="29203"/>
    <x v="0"/>
    <s v="FUR-CH-10000863"/>
    <x v="0"/>
    <x v="1"/>
    <s v="Novimex Swivel Fabric Task Chair"/>
    <n v="301.95999999999998"/>
    <n v="2"/>
    <n v="0"/>
    <n v="7"/>
    <n v="1511.5"/>
    <n v="33.215599999999995"/>
  </r>
  <r>
    <n v="87"/>
    <s v="CA-2014-155558"/>
    <x v="3"/>
    <d v="2014-10-27T00:00:00"/>
    <x v="2"/>
    <d v="2014-11-03T00:00:00"/>
    <n v="7"/>
    <x v="1"/>
    <s v="PG-18895"/>
    <s v="Paul Gonzalez"/>
    <x v="0"/>
    <s v="United States"/>
    <s v="Rochester"/>
    <x v="11"/>
    <n v="55901"/>
    <x v="2"/>
    <s v="TEC-AC-10001998"/>
    <x v="2"/>
    <x v="11"/>
    <s v="Logitech LS21 Speaker System - PC Multimedia - 2.1-CH - Wired"/>
    <n v="19.989999999999998"/>
    <n v="1"/>
    <n v="0"/>
    <n v="7"/>
    <n v="1509.4642857142901"/>
    <n v="6.796599999999998"/>
  </r>
  <r>
    <n v="88"/>
    <s v="CA-2014-155558"/>
    <x v="3"/>
    <d v="2014-10-27T00:00:00"/>
    <x v="2"/>
    <d v="2014-11-03T00:00:00"/>
    <n v="7"/>
    <x v="1"/>
    <s v="PG-18895"/>
    <s v="Paul Gonzalez"/>
    <x v="0"/>
    <s v="United States"/>
    <s v="Rochester"/>
    <x v="11"/>
    <n v="55901"/>
    <x v="2"/>
    <s v="OFF-LA-10000134"/>
    <x v="1"/>
    <x v="2"/>
    <s v="Avery 511"/>
    <n v="6.16"/>
    <n v="2"/>
    <n v="0"/>
    <n v="7"/>
    <n v="1507.42857142857"/>
    <n v="2.9567999999999999"/>
  </r>
  <r>
    <n v="89"/>
    <s v="CA-2013-159695"/>
    <x v="0"/>
    <d v="2013-04-06T00:00:00"/>
    <x v="3"/>
    <d v="2013-04-11T00:00:00"/>
    <n v="5"/>
    <x v="0"/>
    <s v="GM-14455"/>
    <s v="Gary Mitchum"/>
    <x v="2"/>
    <s v="United States"/>
    <s v="Houston"/>
    <x v="5"/>
    <n v="77095"/>
    <x v="2"/>
    <s v="OFF-ST-10003442"/>
    <x v="1"/>
    <x v="4"/>
    <s v="Eldon Portable Mobile Manager"/>
    <n v="158.36800000000002"/>
    <n v="7"/>
    <n v="0.2"/>
    <n v="7"/>
    <n v="1505.3928571428601"/>
    <n v="3385.2"/>
  </r>
  <r>
    <n v="90"/>
    <s v="CA-2013-109806"/>
    <x v="0"/>
    <d v="2013-09-18T00:00:00"/>
    <x v="8"/>
    <d v="2013-09-23T00:00:00"/>
    <n v="5"/>
    <x v="1"/>
    <s v="JS-15685"/>
    <s v="Jim Sink"/>
    <x v="1"/>
    <s v="United States"/>
    <s v="Los Angeles"/>
    <x v="1"/>
    <n v="90036"/>
    <x v="1"/>
    <s v="OFF-AR-10004930"/>
    <x v="1"/>
    <x v="6"/>
    <s v="Turquoise Lead Holder with Pocket Clip"/>
    <n v="20.100000000000001"/>
    <n v="3"/>
    <n v="0"/>
    <n v="7"/>
    <n v="1503.3571428571399"/>
    <n v="6.6329999999999982"/>
  </r>
  <r>
    <n v="91"/>
    <s v="CA-2013-109806"/>
    <x v="0"/>
    <d v="2013-09-18T00:00:00"/>
    <x v="8"/>
    <d v="2013-09-23T00:00:00"/>
    <n v="5"/>
    <x v="1"/>
    <s v="JS-15685"/>
    <s v="Jim Sink"/>
    <x v="1"/>
    <s v="United States"/>
    <s v="Los Angeles"/>
    <x v="1"/>
    <n v="90036"/>
    <x v="1"/>
    <s v="TEC-PH-10004093"/>
    <x v="2"/>
    <x v="7"/>
    <s v="Panasonic Kx-TS550"/>
    <n v="73.584000000000003"/>
    <n v="2"/>
    <n v="0.2"/>
    <n v="7"/>
    <n v="1501.32142857143"/>
    <n v="8.2781999999999982"/>
  </r>
  <r>
    <n v="92"/>
    <s v="CA-2013-109806"/>
    <x v="0"/>
    <d v="2013-09-18T00:00:00"/>
    <x v="8"/>
    <d v="2013-09-23T00:00:00"/>
    <n v="5"/>
    <x v="1"/>
    <s v="JS-15685"/>
    <s v="Jim Sink"/>
    <x v="1"/>
    <s v="United States"/>
    <s v="Los Angeles"/>
    <x v="1"/>
    <n v="90036"/>
    <x v="1"/>
    <s v="OFF-PA-10000304"/>
    <x v="1"/>
    <x v="10"/>
    <s v="Xerox 1995"/>
    <n v="6.48"/>
    <n v="1"/>
    <n v="0"/>
    <n v="7"/>
    <n v="1499.2857142857099"/>
    <n v="3.1104000000000003"/>
  </r>
  <r>
    <n v="93"/>
    <s v="CA-2012-149587"/>
    <x v="1"/>
    <d v="2012-01-31T00:00:00"/>
    <x v="9"/>
    <d v="2012-02-05T00:00:00"/>
    <n v="5"/>
    <x v="0"/>
    <s v="KB-16315"/>
    <s v="Karl Braun"/>
    <x v="0"/>
    <s v="United States"/>
    <s v="Minneapolis"/>
    <x v="11"/>
    <n v="55407"/>
    <x v="2"/>
    <s v="OFF-PA-10003177"/>
    <x v="1"/>
    <x v="10"/>
    <s v="Xerox 1999"/>
    <n v="12.96"/>
    <n v="2"/>
    <n v="0"/>
    <n v="7"/>
    <n v="1497.25"/>
    <n v="6.2208000000000006"/>
  </r>
  <r>
    <n v="94"/>
    <s v="CA-2012-149587"/>
    <x v="1"/>
    <d v="2012-01-31T00:00:00"/>
    <x v="9"/>
    <d v="2012-02-05T00:00:00"/>
    <n v="5"/>
    <x v="0"/>
    <s v="KB-16315"/>
    <s v="Karl Braun"/>
    <x v="0"/>
    <s v="United States"/>
    <s v="Minneapolis"/>
    <x v="11"/>
    <n v="55407"/>
    <x v="2"/>
    <s v="FUR-FU-10003799"/>
    <x v="0"/>
    <x v="5"/>
    <s v="Seth Thomas 13 1/2&quot; Wall Clock"/>
    <n v="53.34"/>
    <n v="3"/>
    <n v="0"/>
    <n v="7"/>
    <n v="1495.2142857142901"/>
    <n v="16.535399999999996"/>
  </r>
  <r>
    <n v="95"/>
    <s v="CA-2012-149587"/>
    <x v="1"/>
    <d v="2012-01-31T00:00:00"/>
    <x v="9"/>
    <d v="2012-02-05T00:00:00"/>
    <n v="5"/>
    <x v="0"/>
    <s v="KB-16315"/>
    <s v="Karl Braun"/>
    <x v="0"/>
    <s v="United States"/>
    <s v="Minneapolis"/>
    <x v="11"/>
    <n v="55407"/>
    <x v="2"/>
    <s v="OFF-BI-10002852"/>
    <x v="1"/>
    <x v="8"/>
    <s v="Ibico Standard Transparent Covers"/>
    <n v="32.96"/>
    <n v="2"/>
    <n v="0"/>
    <n v="7"/>
    <n v="1493.17857142857"/>
    <n v="16.150400000000001"/>
  </r>
  <r>
    <n v="96"/>
    <s v="US-2014-109484"/>
    <x v="3"/>
    <d v="2014-11-07T00:00:00"/>
    <x v="0"/>
    <d v="2014-11-13T00:00:00"/>
    <n v="6"/>
    <x v="1"/>
    <s v="RB-19705"/>
    <s v="Roger Barcio"/>
    <x v="2"/>
    <s v="United States"/>
    <s v="Portland"/>
    <x v="21"/>
    <n v="97206"/>
    <x v="1"/>
    <s v="OFF-BI-10004738"/>
    <x v="1"/>
    <x v="8"/>
    <s v="Flexible Leather- Look Classic Collection Ring Binder"/>
    <n v="5.6820000000000013"/>
    <n v="1"/>
    <n v="0.7"/>
    <n v="7"/>
    <n v="1491.1428571428601"/>
    <n v="-3.7880000000000003"/>
  </r>
  <r>
    <n v="97"/>
    <s v="CA-2014-161018"/>
    <x v="3"/>
    <d v="2014-11-10T00:00:00"/>
    <x v="0"/>
    <d v="2014-11-12T00:00:00"/>
    <n v="2"/>
    <x v="0"/>
    <s v="PN-18775"/>
    <s v="Parhena Norris"/>
    <x v="2"/>
    <s v="United States"/>
    <s v="New York City"/>
    <x v="15"/>
    <n v="10009"/>
    <x v="3"/>
    <s v="FUR-FU-10000629"/>
    <x v="0"/>
    <x v="5"/>
    <s v="9-3/4 Diameter Round Wall Clock"/>
    <n v="96.53"/>
    <n v="7"/>
    <n v="0"/>
    <n v="7"/>
    <n v="1489.1071428571399"/>
    <n v="40.5426"/>
  </r>
  <r>
    <n v="98"/>
    <s v="CA-2014-157833"/>
    <x v="3"/>
    <d v="2014-06-18T00:00:00"/>
    <x v="1"/>
    <d v="2014-06-21T00:00:00"/>
    <n v="3"/>
    <x v="2"/>
    <s v="KD-16345"/>
    <s v="Katherine Ducich"/>
    <x v="0"/>
    <s v="United States"/>
    <s v="San Francisco"/>
    <x v="1"/>
    <n v="94122"/>
    <x v="1"/>
    <s v="OFF-BI-10001721"/>
    <x v="1"/>
    <x v="8"/>
    <s v="Trimflex Flexible Post Binders"/>
    <n v="51.311999999999998"/>
    <n v="3"/>
    <n v="0.2"/>
    <n v="7"/>
    <n v="1487.07142857143"/>
    <n v="17.959199999999999"/>
  </r>
  <r>
    <n v="99"/>
    <s v="CA-2013-149223"/>
    <x v="0"/>
    <d v="2013-09-07T00:00:00"/>
    <x v="8"/>
    <d v="2013-09-12T00:00:00"/>
    <n v="5"/>
    <x v="1"/>
    <s v="ER-13855"/>
    <s v="Elpida Rittenbach"/>
    <x v="1"/>
    <s v="United States"/>
    <s v="Saint Paul"/>
    <x v="11"/>
    <n v="55106"/>
    <x v="2"/>
    <s v="OFF-AP-10000358"/>
    <x v="1"/>
    <x v="9"/>
    <s v="Fellowes Basic Home/Office Series Surge Protectors"/>
    <n v="77.88"/>
    <n v="6"/>
    <n v="0"/>
    <n v="7"/>
    <n v="1485.0357142857099"/>
    <n v="22.585199999999993"/>
  </r>
  <r>
    <n v="100"/>
    <s v="CA-2013-158568"/>
    <x v="0"/>
    <d v="2013-08-30T00:00:00"/>
    <x v="6"/>
    <d v="2013-09-03T00:00:00"/>
    <n v="4"/>
    <x v="1"/>
    <s v="RB-19465"/>
    <s v="Rick Bensley"/>
    <x v="2"/>
    <s v="United States"/>
    <s v="Chicago"/>
    <x v="10"/>
    <n v="60610"/>
    <x v="2"/>
    <s v="OFF-PA-10003256"/>
    <x v="1"/>
    <x v="10"/>
    <s v="Avery Personal Creations Heavyweight Cards"/>
    <n v="64.623999999999995"/>
    <n v="7"/>
    <n v="0.2"/>
    <n v="7"/>
    <n v="1483"/>
    <n v="22.618399999999994"/>
  </r>
  <r>
    <n v="101"/>
    <s v="CA-2013-158568"/>
    <x v="0"/>
    <d v="2013-08-30T00:00:00"/>
    <x v="6"/>
    <d v="2013-09-03T00:00:00"/>
    <n v="4"/>
    <x v="1"/>
    <s v="RB-19465"/>
    <s v="Rick Bensley"/>
    <x v="2"/>
    <s v="United States"/>
    <s v="Chicago"/>
    <x v="10"/>
    <n v="60610"/>
    <x v="2"/>
    <s v="TEC-AC-10001767"/>
    <x v="2"/>
    <x v="11"/>
    <s v="SanDisk Ultra 64 GB MicroSDHC Class 10 Memory Card"/>
    <n v="95.976000000000013"/>
    <n v="3"/>
    <n v="0.2"/>
    <n v="7"/>
    <n v="1480.9642857142901"/>
    <n v="-10.797300000000011"/>
  </r>
  <r>
    <n v="102"/>
    <s v="CA-2013-158568"/>
    <x v="0"/>
    <d v="2013-08-30T00:00:00"/>
    <x v="6"/>
    <d v="2013-09-03T00:00:00"/>
    <n v="4"/>
    <x v="1"/>
    <s v="RB-19465"/>
    <s v="Rick Bensley"/>
    <x v="2"/>
    <s v="United States"/>
    <s v="Chicago"/>
    <x v="10"/>
    <n v="60610"/>
    <x v="2"/>
    <s v="OFF-BI-10002609"/>
    <x v="1"/>
    <x v="8"/>
    <s v="Avery Hidden Tab Dividers for Binding Systems"/>
    <n v="1.7879999999999996"/>
    <n v="3"/>
    <n v="0.8"/>
    <n v="7"/>
    <n v="1478.92857142857"/>
    <n v="-3.0396000000000001"/>
  </r>
  <r>
    <n v="103"/>
    <s v="CA-2013-129903"/>
    <x v="0"/>
    <d v="2013-12-02T00:00:00"/>
    <x v="4"/>
    <d v="2013-12-05T00:00:00"/>
    <n v="3"/>
    <x v="0"/>
    <s v="GZ-14470"/>
    <s v="Gary Zandusky"/>
    <x v="0"/>
    <s v="United States"/>
    <s v="Rochester"/>
    <x v="11"/>
    <n v="55901"/>
    <x v="2"/>
    <s v="OFF-PA-10004040"/>
    <x v="1"/>
    <x v="10"/>
    <s v="Universal Premium White Copier/Laser Paper (20Lb. and 87 Bright)"/>
    <n v="23.92"/>
    <n v="4"/>
    <n v="0"/>
    <n v="7"/>
    <n v="1476.8928571428601"/>
    <n v="11.720800000000001"/>
  </r>
  <r>
    <n v="104"/>
    <s v="US-2012-156867"/>
    <x v="1"/>
    <d v="2012-11-13T00:00:00"/>
    <x v="0"/>
    <d v="2012-11-17T00:00:00"/>
    <n v="4"/>
    <x v="1"/>
    <s v="LC-16870"/>
    <s v="Lena Cacioppo"/>
    <x v="0"/>
    <s v="United States"/>
    <s v="Aurora"/>
    <x v="22"/>
    <n v="80013"/>
    <x v="1"/>
    <s v="TEC-AC-10001552"/>
    <x v="2"/>
    <x v="11"/>
    <s v="Logitech K350 2.4Ghz Wireless Keyboard"/>
    <n v="238.89600000000002"/>
    <n v="6"/>
    <n v="0.2"/>
    <n v="7"/>
    <n v="1474.8571428571399"/>
    <n v="-26.875800000000012"/>
  </r>
  <r>
    <n v="105"/>
    <s v="US-2012-156867"/>
    <x v="1"/>
    <d v="2012-11-13T00:00:00"/>
    <x v="0"/>
    <d v="2012-11-17T00:00:00"/>
    <n v="4"/>
    <x v="1"/>
    <s v="LC-16870"/>
    <s v="Lena Cacioppo"/>
    <x v="0"/>
    <s v="United States"/>
    <s v="Aurora"/>
    <x v="22"/>
    <n v="80013"/>
    <x v="1"/>
    <s v="FUR-FU-10004006"/>
    <x v="0"/>
    <x v="5"/>
    <s v="Deflect-o DuraMat Lighweight, Studded, Beveled Mat for Low Pile Carpeting"/>
    <n v="102.35999999999999"/>
    <n v="3"/>
    <n v="0.2"/>
    <n v="7"/>
    <n v="1472.82142857143"/>
    <n v="-3.8385000000000105"/>
  </r>
  <r>
    <n v="106"/>
    <s v="US-2012-156867"/>
    <x v="1"/>
    <d v="2012-11-13T00:00:00"/>
    <x v="0"/>
    <d v="2012-11-17T00:00:00"/>
    <n v="4"/>
    <x v="1"/>
    <s v="LC-16870"/>
    <s v="Lena Cacioppo"/>
    <x v="0"/>
    <s v="United States"/>
    <s v="Aurora"/>
    <x v="22"/>
    <n v="80013"/>
    <x v="1"/>
    <s v="OFF-BI-10002794"/>
    <x v="1"/>
    <x v="8"/>
    <s v="Avery Trapezoid Ring Binder, 3&quot; Capacity, Black, 1040 sheets"/>
    <n v="36.882000000000005"/>
    <n v="3"/>
    <n v="0.7"/>
    <n v="7"/>
    <n v="1470.7857142857099"/>
    <n v="-25.817399999999999"/>
  </r>
  <r>
    <n v="107"/>
    <s v="CA-2014-119004"/>
    <x v="3"/>
    <d v="2014-11-24T00:00:00"/>
    <x v="0"/>
    <d v="2014-11-29T00:00:00"/>
    <n v="5"/>
    <x v="1"/>
    <s v="JM-15250"/>
    <s v="Janet Martin"/>
    <x v="0"/>
    <s v="United States"/>
    <s v="Charlotte"/>
    <x v="3"/>
    <n v="28205"/>
    <x v="0"/>
    <s v="TEC-AC-10003499"/>
    <x v="2"/>
    <x v="11"/>
    <s v="Memorex Mini Travel Drive 8 GB USB 2.0 Flash Drive"/>
    <n v="74.112000000000009"/>
    <n v="8"/>
    <n v="0.2"/>
    <n v="7"/>
    <n v="1468.75"/>
    <n v="17.601600000000001"/>
  </r>
  <r>
    <n v="108"/>
    <s v="CA-2014-119004"/>
    <x v="3"/>
    <d v="2014-11-24T00:00:00"/>
    <x v="0"/>
    <d v="2014-11-29T00:00:00"/>
    <n v="5"/>
    <x v="1"/>
    <s v="JM-15250"/>
    <s v="Janet Martin"/>
    <x v="0"/>
    <s v="United States"/>
    <s v="Charlotte"/>
    <x v="3"/>
    <n v="28205"/>
    <x v="0"/>
    <s v="TEC-PH-10002844"/>
    <x v="2"/>
    <x v="7"/>
    <s v="Speck Products Candyshell Flip Case"/>
    <n v="27.992000000000004"/>
    <n v="1"/>
    <n v="0.2"/>
    <n v="7"/>
    <n v="1466.7142857142901"/>
    <n v="2.0993999999999993"/>
  </r>
  <r>
    <n v="109"/>
    <s v="CA-2014-119004"/>
    <x v="3"/>
    <d v="2014-11-24T00:00:00"/>
    <x v="0"/>
    <d v="2014-11-29T00:00:00"/>
    <n v="5"/>
    <x v="1"/>
    <s v="JM-15250"/>
    <s v="Janet Martin"/>
    <x v="0"/>
    <s v="United States"/>
    <s v="Charlotte"/>
    <x v="3"/>
    <n v="28205"/>
    <x v="0"/>
    <s v="OFF-AR-10000390"/>
    <x v="1"/>
    <x v="6"/>
    <s v="Newell Chalk Holder"/>
    <n v="3.3040000000000003"/>
    <n v="1"/>
    <n v="0.2"/>
    <n v="7"/>
    <n v="1464.67857142857"/>
    <n v="1.0737999999999999"/>
  </r>
  <r>
    <n v="110"/>
    <s v="CA-2012-129476"/>
    <x v="1"/>
    <d v="2012-10-15T00:00:00"/>
    <x v="2"/>
    <d v="2012-10-20T00:00:00"/>
    <n v="5"/>
    <x v="1"/>
    <s v="PA-19060"/>
    <s v="Pete Armstrong"/>
    <x v="2"/>
    <s v="United States"/>
    <s v="Orland Park"/>
    <x v="10"/>
    <n v="60462"/>
    <x v="2"/>
    <s v="TEC-AC-10000844"/>
    <x v="2"/>
    <x v="11"/>
    <s v="Logitech Gaming G510s - Keyboard"/>
    <n v="339.96000000000004"/>
    <n v="5"/>
    <n v="0.2"/>
    <n v="7"/>
    <n v="1462.6428571428601"/>
    <n v="67.991999999999962"/>
  </r>
  <r>
    <n v="111"/>
    <s v="CA-2014-146780"/>
    <x v="3"/>
    <d v="2014-12-26T00:00:00"/>
    <x v="4"/>
    <d v="2014-12-31T00:00:00"/>
    <n v="5"/>
    <x v="1"/>
    <s v="CV-12805"/>
    <s v="Cynthia Voltz"/>
    <x v="1"/>
    <s v="United States"/>
    <s v="New York City"/>
    <x v="15"/>
    <n v="10035"/>
    <x v="3"/>
    <s v="FUR-FU-10001934"/>
    <x v="0"/>
    <x v="5"/>
    <s v="Magnifier Swing Arm Lamp"/>
    <n v="41.96"/>
    <n v="2"/>
    <n v="0"/>
    <n v="7"/>
    <n v="1460.6071428571399"/>
    <n v="10.909600000000001"/>
  </r>
  <r>
    <n v="112"/>
    <s v="CA-2013-128867"/>
    <x v="0"/>
    <d v="2013-11-04T00:00:00"/>
    <x v="0"/>
    <d v="2013-11-11T00:00:00"/>
    <n v="7"/>
    <x v="1"/>
    <s v="CL-12565"/>
    <s v="Clay Ludtke"/>
    <x v="0"/>
    <s v="United States"/>
    <s v="Urbandale"/>
    <x v="23"/>
    <n v="50322"/>
    <x v="2"/>
    <s v="OFF-AR-10000380"/>
    <x v="1"/>
    <x v="6"/>
    <s v="Hunt PowerHouse Electric Pencil Sharpener, Blue"/>
    <n v="75.959999999999994"/>
    <n v="2"/>
    <n v="0"/>
    <n v="7"/>
    <n v="1458.57142857143"/>
    <n v="22.78799999999999"/>
  </r>
  <r>
    <n v="113"/>
    <s v="CA-2013-128867"/>
    <x v="0"/>
    <d v="2013-11-04T00:00:00"/>
    <x v="0"/>
    <d v="2013-11-11T00:00:00"/>
    <n v="7"/>
    <x v="1"/>
    <s v="CL-12565"/>
    <s v="Clay Ludtke"/>
    <x v="0"/>
    <s v="United States"/>
    <s v="Urbandale"/>
    <x v="23"/>
    <n v="50322"/>
    <x v="2"/>
    <s v="OFF-BI-10003981"/>
    <x v="1"/>
    <x v="8"/>
    <s v="Avery Durable Plastic 1&quot; Binders"/>
    <n v="27.240000000000002"/>
    <n v="6"/>
    <n v="0"/>
    <n v="7"/>
    <n v="1456.5357142857099"/>
    <n v="13.3476"/>
  </r>
  <r>
    <n v="114"/>
    <s v="CA-2011-115259"/>
    <x v="2"/>
    <d v="2011-08-25T00:00:00"/>
    <x v="6"/>
    <d v="2011-08-27T00:00:00"/>
    <n v="2"/>
    <x v="0"/>
    <s v="RC-19960"/>
    <s v="Ryan Crowe"/>
    <x v="0"/>
    <s v="United States"/>
    <s v="Columbus"/>
    <x v="24"/>
    <n v="43229"/>
    <x v="3"/>
    <s v="OFF-FA-10000621"/>
    <x v="1"/>
    <x v="13"/>
    <s v="OIC Colored Binder Clips, Assorted Sizes"/>
    <n v="40.096000000000004"/>
    <n v="14"/>
    <n v="0.2"/>
    <n v="7"/>
    <n v="1454.5"/>
    <n v="14.534799999999997"/>
  </r>
  <r>
    <n v="115"/>
    <s v="CA-2011-115259"/>
    <x v="2"/>
    <d v="2011-08-25T00:00:00"/>
    <x v="6"/>
    <d v="2011-08-27T00:00:00"/>
    <n v="2"/>
    <x v="0"/>
    <s v="RC-19960"/>
    <s v="Ryan Crowe"/>
    <x v="0"/>
    <s v="United States"/>
    <s v="Columbus"/>
    <x v="24"/>
    <n v="43229"/>
    <x v="3"/>
    <s v="OFF-EN-10002600"/>
    <x v="1"/>
    <x v="12"/>
    <s v="Redi-Strip #10 Envelopes, 4 1/8 x 9 1/2"/>
    <n v="4.7200000000000006"/>
    <n v="2"/>
    <n v="0.2"/>
    <n v="7"/>
    <n v="1452.4642857142901"/>
    <n v="1.6519999999999997"/>
  </r>
  <r>
    <n v="116"/>
    <s v="CA-2011-115259"/>
    <x v="2"/>
    <d v="2011-08-25T00:00:00"/>
    <x v="6"/>
    <d v="2011-08-27T00:00:00"/>
    <n v="2"/>
    <x v="0"/>
    <s v="RC-19960"/>
    <s v="Ryan Crowe"/>
    <x v="0"/>
    <s v="United States"/>
    <s v="Columbus"/>
    <x v="24"/>
    <n v="43229"/>
    <x v="3"/>
    <s v="OFF-PA-10004965"/>
    <x v="1"/>
    <x v="10"/>
    <s v="Xerox 1921"/>
    <n v="23.976000000000003"/>
    <n v="3"/>
    <n v="0.2"/>
    <n v="7"/>
    <n v="1450.42857142857"/>
    <n v="7.4924999999999988"/>
  </r>
  <r>
    <n v="117"/>
    <s v="CA-2011-115259"/>
    <x v="2"/>
    <d v="2011-08-25T00:00:00"/>
    <x v="6"/>
    <d v="2011-08-27T00:00:00"/>
    <n v="2"/>
    <x v="0"/>
    <s v="RC-19960"/>
    <s v="Ryan Crowe"/>
    <x v="0"/>
    <s v="United States"/>
    <s v="Columbus"/>
    <x v="24"/>
    <n v="43229"/>
    <x v="3"/>
    <s v="OFF-EN-10002504"/>
    <x v="1"/>
    <x v="12"/>
    <s v="Tyvek  Top-Opening Peel &amp; Seel Envelopes, Plain White"/>
    <n v="130.464"/>
    <n v="6"/>
    <n v="0.2"/>
    <n v="7"/>
    <n v="1448.3928571428601"/>
    <n v="44.031599999999997"/>
  </r>
  <r>
    <n v="118"/>
    <s v="CA-2012-110457"/>
    <x v="1"/>
    <d v="2012-03-02T00:00:00"/>
    <x v="10"/>
    <d v="2012-03-06T00:00:00"/>
    <n v="4"/>
    <x v="1"/>
    <s v="DK-13090"/>
    <s v="Dave Kipp"/>
    <x v="0"/>
    <s v="United States"/>
    <s v="Seattle"/>
    <x v="4"/>
    <n v="98103"/>
    <x v="1"/>
    <s v="FUR-TA-10001768"/>
    <x v="0"/>
    <x v="3"/>
    <s v="Hon Racetrack Conference Tables"/>
    <n v="787.53"/>
    <n v="3"/>
    <n v="0"/>
    <n v="7"/>
    <n v="1446.3571428571399"/>
    <n v="165.38129999999995"/>
  </r>
  <r>
    <n v="119"/>
    <s v="US-2012-136476"/>
    <x v="1"/>
    <d v="2012-04-05T00:00:00"/>
    <x v="3"/>
    <d v="2012-04-10T00:00:00"/>
    <n v="5"/>
    <x v="1"/>
    <s v="GG-14650"/>
    <s v="Greg Guthrie"/>
    <x v="1"/>
    <s v="United States"/>
    <s v="Bristol"/>
    <x v="18"/>
    <n v="37620"/>
    <x v="0"/>
    <s v="OFF-BI-10003650"/>
    <x v="1"/>
    <x v="8"/>
    <s v="GBC DocuBind 300 Electric Binding Machine"/>
    <n v="157.79400000000004"/>
    <n v="1"/>
    <n v="0.7"/>
    <n v="7"/>
    <n v="1444.32142857143"/>
    <n v="-115.71559999999999"/>
  </r>
  <r>
    <n v="120"/>
    <s v="CA-2013-103730"/>
    <x v="0"/>
    <d v="2013-06-13T00:00:00"/>
    <x v="1"/>
    <d v="2013-06-16T00:00:00"/>
    <n v="3"/>
    <x v="2"/>
    <s v="SC-20725"/>
    <s v="Steven Cartwright"/>
    <x v="0"/>
    <s v="United States"/>
    <s v="Wilmington"/>
    <x v="13"/>
    <n v="19805"/>
    <x v="3"/>
    <s v="FUR-FU-10002157"/>
    <x v="0"/>
    <x v="5"/>
    <s v="Artistic Insta-Plaque"/>
    <n v="47.04"/>
    <n v="3"/>
    <n v="0"/>
    <n v="7"/>
    <n v="1442.2857142857099"/>
    <n v="18.345599999999997"/>
  </r>
  <r>
    <n v="121"/>
    <s v="CA-2013-103730"/>
    <x v="0"/>
    <d v="2013-06-13T00:00:00"/>
    <x v="1"/>
    <d v="2013-06-16T00:00:00"/>
    <n v="3"/>
    <x v="2"/>
    <s v="SC-20725"/>
    <s v="Steven Cartwright"/>
    <x v="0"/>
    <s v="United States"/>
    <s v="Wilmington"/>
    <x v="13"/>
    <n v="19805"/>
    <x v="3"/>
    <s v="OFF-BI-10003910"/>
    <x v="1"/>
    <x v="8"/>
    <s v="DXL Angle-View Binders with Locking Rings by Samsill"/>
    <n v="30.84"/>
    <n v="4"/>
    <n v="0"/>
    <n v="7"/>
    <n v="1440.25"/>
    <n v="13.878"/>
  </r>
  <r>
    <n v="122"/>
    <s v="CA-2013-103730"/>
    <x v="0"/>
    <d v="2013-06-13T00:00:00"/>
    <x v="1"/>
    <d v="2013-06-16T00:00:00"/>
    <n v="3"/>
    <x v="2"/>
    <s v="SC-20725"/>
    <s v="Steven Cartwright"/>
    <x v="0"/>
    <s v="United States"/>
    <s v="Wilmington"/>
    <x v="13"/>
    <n v="19805"/>
    <x v="3"/>
    <s v="OFF-ST-10000777"/>
    <x v="1"/>
    <x v="4"/>
    <s v="Companion Letter/Legal File, Black"/>
    <n v="226.56"/>
    <n v="6"/>
    <n v="0"/>
    <n v="7"/>
    <n v="1438.2142857142901"/>
    <n v="63.436800000000005"/>
  </r>
  <r>
    <n v="123"/>
    <s v="CA-2013-103730"/>
    <x v="0"/>
    <d v="2013-06-13T00:00:00"/>
    <x v="1"/>
    <d v="2013-06-16T00:00:00"/>
    <n v="3"/>
    <x v="2"/>
    <s v="SC-20725"/>
    <s v="Steven Cartwright"/>
    <x v="0"/>
    <s v="United States"/>
    <s v="Wilmington"/>
    <x v="13"/>
    <n v="19805"/>
    <x v="3"/>
    <s v="OFF-EN-10002500"/>
    <x v="1"/>
    <x v="12"/>
    <s v="Globe Weis Peel &amp; Seel First Class Envelopes"/>
    <n v="115.02"/>
    <n v="9"/>
    <n v="0"/>
    <n v="7"/>
    <n v="1436.17857142857"/>
    <n v="51.758999999999993"/>
  </r>
  <r>
    <n v="124"/>
    <s v="CA-2013-103730"/>
    <x v="0"/>
    <d v="2013-06-13T00:00:00"/>
    <x v="1"/>
    <d v="2013-06-16T00:00:00"/>
    <n v="3"/>
    <x v="2"/>
    <s v="SC-20725"/>
    <s v="Steven Cartwright"/>
    <x v="0"/>
    <s v="United States"/>
    <s v="Wilmington"/>
    <x v="13"/>
    <n v="19805"/>
    <x v="3"/>
    <s v="TEC-PH-10003875"/>
    <x v="2"/>
    <x v="7"/>
    <s v="KLD Oscar II Style Snap-on Ultra Thin Side Flip Synthetic Leather Cover Case for HTC One HTC M7"/>
    <n v="68.040000000000006"/>
    <n v="7"/>
    <n v="0"/>
    <n v="7"/>
    <n v="1434.1428571428601"/>
    <n v="19.731599999999997"/>
  </r>
  <r>
    <n v="125"/>
    <s v="US-2011-152030"/>
    <x v="2"/>
    <d v="2011-12-26T00:00:00"/>
    <x v="4"/>
    <d v="2011-12-28T00:00:00"/>
    <n v="2"/>
    <x v="0"/>
    <s v="AD-10180"/>
    <s v="Alan Dominguez"/>
    <x v="2"/>
    <s v="United States"/>
    <s v="Houston"/>
    <x v="5"/>
    <n v="77041"/>
    <x v="2"/>
    <s v="FUR-CH-10004063"/>
    <x v="0"/>
    <x v="1"/>
    <s v="Global Deluxe High-Back Manager's Chair"/>
    <n v="600.55799999999999"/>
    <n v="3"/>
    <n v="0.3"/>
    <n v="7"/>
    <n v="1432.1071428571399"/>
    <n v="-8.5794000000000779"/>
  </r>
  <r>
    <n v="126"/>
    <s v="US-2011-134614"/>
    <x v="2"/>
    <d v="2011-09-20T00:00:00"/>
    <x v="8"/>
    <d v="2011-09-25T00:00:00"/>
    <n v="5"/>
    <x v="1"/>
    <s v="PF-19165"/>
    <s v="Philip Fox"/>
    <x v="0"/>
    <s v="United States"/>
    <s v="Bloomington"/>
    <x v="10"/>
    <n v="61701"/>
    <x v="2"/>
    <s v="FUR-TA-10004534"/>
    <x v="0"/>
    <x v="3"/>
    <s v="Bevis 44 x 96 Conference Tables"/>
    <n v="617.70000000000005"/>
    <n v="6"/>
    <n v="0.5"/>
    <n v="7"/>
    <n v="1430.07142857143"/>
    <n v="-407.68200000000013"/>
  </r>
  <r>
    <n v="127"/>
    <s v="US-2014-107272"/>
    <x v="3"/>
    <d v="2014-11-06T00:00:00"/>
    <x v="0"/>
    <d v="2014-11-13T00:00:00"/>
    <n v="7"/>
    <x v="1"/>
    <s v="TS-21610"/>
    <s v="Troy Staebel"/>
    <x v="0"/>
    <s v="United States"/>
    <s v="Phoenix"/>
    <x v="16"/>
    <n v="85023"/>
    <x v="1"/>
    <s v="OFF-BI-10003274"/>
    <x v="1"/>
    <x v="8"/>
    <s v="Avery Durable Slant Ring Binders, No Labels"/>
    <n v="2.3880000000000003"/>
    <n v="2"/>
    <n v="0.7"/>
    <n v="7"/>
    <n v="1428.0357142857099"/>
    <n v="-1.8308"/>
  </r>
  <r>
    <n v="128"/>
    <s v="US-2014-107272"/>
    <x v="3"/>
    <d v="2014-11-06T00:00:00"/>
    <x v="0"/>
    <d v="2014-11-13T00:00:00"/>
    <n v="7"/>
    <x v="1"/>
    <s v="TS-21610"/>
    <s v="Troy Staebel"/>
    <x v="0"/>
    <s v="United States"/>
    <s v="Phoenix"/>
    <x v="16"/>
    <n v="85023"/>
    <x v="1"/>
    <s v="OFF-ST-10002974"/>
    <x v="1"/>
    <x v="4"/>
    <s v="Trav-L-File Heavy-Duty Shuttle II, Black"/>
    <n v="243.99200000000002"/>
    <n v="7"/>
    <n v="0.2"/>
    <n v="7"/>
    <n v="1426"/>
    <n v="30.498999999999981"/>
  </r>
  <r>
    <n v="129"/>
    <s v="US-2013-125969"/>
    <x v="0"/>
    <d v="2013-11-07T00:00:00"/>
    <x v="0"/>
    <d v="2013-11-11T00:00:00"/>
    <n v="4"/>
    <x v="0"/>
    <s v="LS-16975"/>
    <s v="Lindsay Shagiari"/>
    <x v="2"/>
    <s v="United States"/>
    <s v="Los Angeles"/>
    <x v="1"/>
    <n v="90004"/>
    <x v="1"/>
    <s v="FUR-CH-10001146"/>
    <x v="0"/>
    <x v="1"/>
    <s v="Global Task Chair, Black"/>
    <n v="81.424000000000007"/>
    <n v="2"/>
    <n v="0.2"/>
    <n v="7"/>
    <n v="1423.9642857142901"/>
    <n v="-9.1601999999999961"/>
  </r>
  <r>
    <n v="130"/>
    <s v="US-2013-125969"/>
    <x v="0"/>
    <d v="2013-11-07T00:00:00"/>
    <x v="0"/>
    <d v="2013-11-11T00:00:00"/>
    <n v="4"/>
    <x v="0"/>
    <s v="LS-16975"/>
    <s v="Lindsay Shagiari"/>
    <x v="2"/>
    <s v="United States"/>
    <s v="Los Angeles"/>
    <x v="1"/>
    <n v="90004"/>
    <x v="1"/>
    <s v="FUR-FU-10003773"/>
    <x v="0"/>
    <x v="5"/>
    <s v="Eldon Cleatmat Plus Chair Mats for High Pile Carpets"/>
    <n v="238.56"/>
    <n v="3"/>
    <n v="0"/>
    <n v="7"/>
    <n v="1421.92857142857"/>
    <n v="26.241599999999977"/>
  </r>
  <r>
    <n v="131"/>
    <s v="US-2014-164147"/>
    <x v="3"/>
    <d v="2014-02-03T00:00:00"/>
    <x v="11"/>
    <d v="2014-02-06T00:00:00"/>
    <n v="3"/>
    <x v="2"/>
    <s v="DW-13585"/>
    <s v="Dorothy Wardle"/>
    <x v="1"/>
    <s v="United States"/>
    <s v="Columbus"/>
    <x v="24"/>
    <n v="43229"/>
    <x v="3"/>
    <s v="TEC-PH-10002293"/>
    <x v="2"/>
    <x v="7"/>
    <s v="Anker 36W 4-Port USB Wall Charger Travel Power Adapter for iPhone 5s 5c 5"/>
    <n v="59.969999999999992"/>
    <n v="5"/>
    <n v="0.4"/>
    <n v="7"/>
    <n v="1419.8928571428601"/>
    <n v="-11.993999999999993"/>
  </r>
  <r>
    <n v="132"/>
    <s v="US-2014-164147"/>
    <x v="3"/>
    <d v="2014-02-03T00:00:00"/>
    <x v="11"/>
    <d v="2014-02-06T00:00:00"/>
    <n v="3"/>
    <x v="2"/>
    <s v="DW-13585"/>
    <s v="Dorothy Wardle"/>
    <x v="1"/>
    <s v="United States"/>
    <s v="Columbus"/>
    <x v="24"/>
    <n v="43229"/>
    <x v="3"/>
    <s v="OFF-PA-10002377"/>
    <x v="1"/>
    <x v="10"/>
    <s v="Xerox 1916"/>
    <n v="78.304000000000002"/>
    <n v="2"/>
    <n v="0.2"/>
    <n v="7"/>
    <n v="1417.8571428571399"/>
    <n v="29.363999999999997"/>
  </r>
  <r>
    <n v="133"/>
    <s v="US-2014-164147"/>
    <x v="3"/>
    <d v="2014-02-03T00:00:00"/>
    <x v="11"/>
    <d v="2014-02-06T00:00:00"/>
    <n v="3"/>
    <x v="2"/>
    <s v="DW-13585"/>
    <s v="Dorothy Wardle"/>
    <x v="1"/>
    <s v="United States"/>
    <s v="Columbus"/>
    <x v="24"/>
    <n v="43229"/>
    <x v="3"/>
    <s v="OFF-FA-10002780"/>
    <x v="1"/>
    <x v="13"/>
    <s v="Staples"/>
    <n v="21.456"/>
    <n v="9"/>
    <n v="0.2"/>
    <n v="7"/>
    <n v="1415.82142857143"/>
    <n v="6.9731999999999976"/>
  </r>
  <r>
    <n v="134"/>
    <s v="CA-2013-145583"/>
    <x v="0"/>
    <d v="2013-10-14T00:00:00"/>
    <x v="2"/>
    <d v="2013-10-20T00:00:00"/>
    <n v="6"/>
    <x v="1"/>
    <s v="LC-16885"/>
    <s v="Lena Creighton"/>
    <x v="0"/>
    <s v="United States"/>
    <s v="Roseville"/>
    <x v="1"/>
    <n v="95661"/>
    <x v="1"/>
    <s v="OFF-PA-10001804"/>
    <x v="1"/>
    <x v="10"/>
    <s v="Xerox 195"/>
    <n v="20.04"/>
    <n v="3"/>
    <n v="0"/>
    <n v="7"/>
    <n v="1413.7857142857099"/>
    <n v="9.6191999999999993"/>
  </r>
  <r>
    <n v="135"/>
    <s v="CA-2013-145583"/>
    <x v="0"/>
    <d v="2013-10-14T00:00:00"/>
    <x v="2"/>
    <d v="2013-10-20T00:00:00"/>
    <n v="6"/>
    <x v="1"/>
    <s v="LC-16885"/>
    <s v="Lena Creighton"/>
    <x v="0"/>
    <s v="United States"/>
    <s v="Roseville"/>
    <x v="1"/>
    <n v="95661"/>
    <x v="1"/>
    <s v="OFF-PA-10001736"/>
    <x v="1"/>
    <x v="10"/>
    <s v="Xerox 1880"/>
    <n v="35.44"/>
    <n v="1"/>
    <n v="0"/>
    <n v="7"/>
    <n v="1411.75"/>
    <n v="16.656799999999997"/>
  </r>
  <r>
    <n v="136"/>
    <s v="CA-2013-145583"/>
    <x v="0"/>
    <d v="2013-10-14T00:00:00"/>
    <x v="2"/>
    <d v="2013-10-20T00:00:00"/>
    <n v="6"/>
    <x v="1"/>
    <s v="LC-16885"/>
    <s v="Lena Creighton"/>
    <x v="0"/>
    <s v="United States"/>
    <s v="Roseville"/>
    <x v="1"/>
    <n v="95661"/>
    <x v="1"/>
    <s v="OFF-AR-10001149"/>
    <x v="1"/>
    <x v="6"/>
    <s v="Sanford Colorific Colored Pencils, 12/Box"/>
    <n v="11.52"/>
    <n v="4"/>
    <n v="0"/>
    <n v="7"/>
    <n v="1409.7142857142901"/>
    <n v="3.4559999999999995"/>
  </r>
  <r>
    <n v="137"/>
    <s v="CA-2013-145583"/>
    <x v="0"/>
    <d v="2013-10-14T00:00:00"/>
    <x v="2"/>
    <d v="2013-10-20T00:00:00"/>
    <n v="6"/>
    <x v="1"/>
    <s v="LC-16885"/>
    <s v="Lena Creighton"/>
    <x v="0"/>
    <s v="United States"/>
    <s v="Roseville"/>
    <x v="1"/>
    <n v="95661"/>
    <x v="1"/>
    <s v="OFF-FA-10002988"/>
    <x v="1"/>
    <x v="13"/>
    <s v="Ideal Clamps"/>
    <n v="4.0199999999999996"/>
    <n v="2"/>
    <n v="0"/>
    <n v="7"/>
    <n v="1407.67857142857"/>
    <n v="1.9697999999999998"/>
  </r>
  <r>
    <n v="138"/>
    <s v="CA-2013-145583"/>
    <x v="0"/>
    <d v="2013-10-14T00:00:00"/>
    <x v="2"/>
    <d v="2013-10-20T00:00:00"/>
    <n v="6"/>
    <x v="1"/>
    <s v="LC-16885"/>
    <s v="Lena Creighton"/>
    <x v="0"/>
    <s v="United States"/>
    <s v="Roseville"/>
    <x v="1"/>
    <n v="95661"/>
    <x v="1"/>
    <s v="OFF-BI-10004781"/>
    <x v="1"/>
    <x v="8"/>
    <s v="GBC Wire Binding Strips"/>
    <n v="76.176000000000002"/>
    <n v="3"/>
    <n v="0.2"/>
    <n v="7"/>
    <n v="1405.6428571428601"/>
    <n v="26.661599999999996"/>
  </r>
  <r>
    <n v="139"/>
    <s v="CA-2013-145583"/>
    <x v="0"/>
    <d v="2013-10-14T00:00:00"/>
    <x v="2"/>
    <d v="2013-10-20T00:00:00"/>
    <n v="6"/>
    <x v="1"/>
    <s v="LC-16885"/>
    <s v="Lena Creighton"/>
    <x v="0"/>
    <s v="United States"/>
    <s v="Roseville"/>
    <x v="1"/>
    <n v="95661"/>
    <x v="1"/>
    <s v="OFF-SU-10001218"/>
    <x v="1"/>
    <x v="14"/>
    <s v="Fiskars Softgrip Scissors"/>
    <n v="65.88"/>
    <n v="6"/>
    <n v="0"/>
    <n v="7"/>
    <n v="1403.6071428571399"/>
    <n v="18.446400000000004"/>
  </r>
  <r>
    <n v="140"/>
    <s v="CA-2013-145583"/>
    <x v="0"/>
    <d v="2013-10-14T00:00:00"/>
    <x v="2"/>
    <d v="2013-10-20T00:00:00"/>
    <n v="6"/>
    <x v="1"/>
    <s v="LC-16885"/>
    <s v="Lena Creighton"/>
    <x v="0"/>
    <s v="United States"/>
    <s v="Roseville"/>
    <x v="1"/>
    <n v="95661"/>
    <x v="1"/>
    <s v="FUR-FU-10001706"/>
    <x v="0"/>
    <x v="5"/>
    <s v="Longer-Life Soft White Bulbs"/>
    <n v="43.120000000000005"/>
    <n v="14"/>
    <n v="0"/>
    <n v="7"/>
    <n v="1401.57142857143"/>
    <n v="20.697599999999998"/>
  </r>
  <r>
    <n v="141"/>
    <s v="CA-2013-110366"/>
    <x v="0"/>
    <d v="2013-09-06T00:00:00"/>
    <x v="8"/>
    <d v="2013-09-08T00:00:00"/>
    <n v="2"/>
    <x v="0"/>
    <s v="JD-15895"/>
    <s v="Jonathan Doherty"/>
    <x v="1"/>
    <s v="United States"/>
    <s v="Philadelphia"/>
    <x v="9"/>
    <n v="19140"/>
    <x v="3"/>
    <s v="FUR-FU-10004848"/>
    <x v="0"/>
    <x v="5"/>
    <s v="Howard Miller 13-3/4&quot; Diameter Brushed Chrome Round Wall Clock"/>
    <n v="82.800000000000011"/>
    <n v="2"/>
    <n v="0.2"/>
    <n v="7"/>
    <n v="1399.5357142857099"/>
    <n v="10.349999999999994"/>
  </r>
  <r>
    <n v="142"/>
    <s v="CA-2014-106180"/>
    <x v="3"/>
    <d v="2014-09-19T00:00:00"/>
    <x v="8"/>
    <d v="2014-09-24T00:00:00"/>
    <n v="5"/>
    <x v="1"/>
    <s v="SH-19975"/>
    <s v="Sally Hughsby"/>
    <x v="1"/>
    <s v="United States"/>
    <s v="San Francisco"/>
    <x v="1"/>
    <n v="94122"/>
    <x v="1"/>
    <s v="OFF-AR-10000940"/>
    <x v="1"/>
    <x v="6"/>
    <s v="Newell 343"/>
    <n v="8.82"/>
    <n v="3"/>
    <n v="0"/>
    <n v="7"/>
    <n v="1397.5"/>
    <n v="2.3814000000000002"/>
  </r>
  <r>
    <n v="143"/>
    <s v="CA-2014-106180"/>
    <x v="3"/>
    <d v="2014-09-19T00:00:00"/>
    <x v="8"/>
    <d v="2014-09-24T00:00:00"/>
    <n v="5"/>
    <x v="1"/>
    <s v="SH-19975"/>
    <s v="Sally Hughsby"/>
    <x v="1"/>
    <s v="United States"/>
    <s v="San Francisco"/>
    <x v="1"/>
    <n v="94122"/>
    <x v="1"/>
    <s v="OFF-EN-10004030"/>
    <x v="1"/>
    <x v="12"/>
    <s v="Convenience Packs of Business Envelopes"/>
    <n v="10.86"/>
    <n v="3"/>
    <n v="0"/>
    <n v="7"/>
    <n v="1395.4642857142901"/>
    <n v="5.1042000000000005"/>
  </r>
  <r>
    <n v="144"/>
    <s v="CA-2014-106180"/>
    <x v="3"/>
    <d v="2014-09-19T00:00:00"/>
    <x v="8"/>
    <d v="2014-09-24T00:00:00"/>
    <n v="5"/>
    <x v="1"/>
    <s v="SH-19975"/>
    <s v="Sally Hughsby"/>
    <x v="1"/>
    <s v="United States"/>
    <s v="San Francisco"/>
    <x v="1"/>
    <n v="94122"/>
    <x v="1"/>
    <s v="OFF-PA-10004327"/>
    <x v="1"/>
    <x v="10"/>
    <s v="Xerox 1911"/>
    <n v="143.69999999999999"/>
    <n v="3"/>
    <n v="0"/>
    <n v="7"/>
    <n v="1393.42857142857"/>
    <n v="68.975999999999999"/>
  </r>
  <r>
    <n v="145"/>
    <s v="CA-2014-155376"/>
    <x v="3"/>
    <d v="2014-12-23T00:00:00"/>
    <x v="4"/>
    <d v="2014-12-28T00:00:00"/>
    <n v="5"/>
    <x v="1"/>
    <s v="SG-20080"/>
    <s v="Sandra Glassco"/>
    <x v="0"/>
    <s v="United States"/>
    <s v="Independence"/>
    <x v="25"/>
    <n v="64055"/>
    <x v="2"/>
    <s v="OFF-AP-10001058"/>
    <x v="1"/>
    <x v="9"/>
    <s v="Sanyo 2.5 Cubic Foot Mid-Size Office Refrigerators"/>
    <n v="839.43000000000006"/>
    <n v="3"/>
    <n v="0"/>
    <n v="7"/>
    <n v="1391.3928571428601"/>
    <n v="218.25179999999997"/>
  </r>
  <r>
    <n v="146"/>
    <s v="CA-2012-110744"/>
    <x v="1"/>
    <d v="2012-09-07T00:00:00"/>
    <x v="8"/>
    <d v="2012-09-12T00:00:00"/>
    <n v="5"/>
    <x v="1"/>
    <s v="HA-14920"/>
    <s v="Helen Andreada"/>
    <x v="0"/>
    <s v="United States"/>
    <s v="Pasadena"/>
    <x v="1"/>
    <n v="91104"/>
    <x v="1"/>
    <s v="OFF-ST-10003656"/>
    <x v="1"/>
    <x v="4"/>
    <s v="Safco Industrial Wire Shelving"/>
    <n v="671.93"/>
    <n v="7"/>
    <n v="0"/>
    <n v="7"/>
    <n v="1389.3571428571399"/>
    <n v="20.157899999999998"/>
  </r>
  <r>
    <n v="147"/>
    <s v="CA-2011-110072"/>
    <x v="2"/>
    <d v="2011-10-22T00:00:00"/>
    <x v="2"/>
    <d v="2011-10-28T00:00:00"/>
    <n v="6"/>
    <x v="1"/>
    <s v="MG-17680"/>
    <s v="Maureen Gastineau"/>
    <x v="2"/>
    <s v="United States"/>
    <s v="Newark"/>
    <x v="24"/>
    <n v="43055"/>
    <x v="3"/>
    <s v="FUR-FU-10000521"/>
    <x v="0"/>
    <x v="5"/>
    <s v="Seth Thomas 14&quot; Putty-Colored Wall Clock"/>
    <n v="93.888000000000005"/>
    <n v="4"/>
    <n v="0.2"/>
    <n v="7"/>
    <n v="1387.32142857143"/>
    <n v="12.90959999999999"/>
  </r>
  <r>
    <n v="148"/>
    <s v="CA-2013-114489"/>
    <x v="0"/>
    <d v="2013-12-06T00:00:00"/>
    <x v="4"/>
    <d v="2013-12-10T00:00:00"/>
    <n v="4"/>
    <x v="1"/>
    <s v="JE-16165"/>
    <s v="Justin Ellison"/>
    <x v="1"/>
    <s v="United States"/>
    <s v="Franklin"/>
    <x v="6"/>
    <n v="53132"/>
    <x v="2"/>
    <s v="TEC-PH-10000215"/>
    <x v="2"/>
    <x v="7"/>
    <s v="Plantronics Cordless Phone Headset with In-line Volume - M214C"/>
    <n v="384.45000000000005"/>
    <n v="11"/>
    <n v="0"/>
    <n v="7"/>
    <n v="1385.2857142857099"/>
    <n v="103.80150000000003"/>
  </r>
  <r>
    <n v="149"/>
    <s v="CA-2013-114489"/>
    <x v="0"/>
    <d v="2013-12-06T00:00:00"/>
    <x v="4"/>
    <d v="2013-12-10T00:00:00"/>
    <n v="4"/>
    <x v="1"/>
    <s v="JE-16165"/>
    <s v="Justin Ellison"/>
    <x v="1"/>
    <s v="United States"/>
    <s v="Franklin"/>
    <x v="6"/>
    <n v="53132"/>
    <x v="2"/>
    <s v="TEC-PH-10001448"/>
    <x v="2"/>
    <x v="7"/>
    <s v="Anker Astro 15000mAh USB Portable Charger"/>
    <n v="149.97"/>
    <n v="3"/>
    <n v="0"/>
    <n v="7"/>
    <n v="1383.25"/>
    <n v="5.9987999999999815"/>
  </r>
  <r>
    <n v="150"/>
    <s v="CA-2013-114489"/>
    <x v="0"/>
    <d v="2013-12-06T00:00:00"/>
    <x v="4"/>
    <d v="2013-12-10T00:00:00"/>
    <n v="4"/>
    <x v="1"/>
    <s v="JE-16165"/>
    <s v="Justin Ellison"/>
    <x v="1"/>
    <s v="United States"/>
    <s v="Franklin"/>
    <x v="6"/>
    <n v="53132"/>
    <x v="2"/>
    <s v="FUR-CH-10000454"/>
    <x v="0"/>
    <x v="1"/>
    <s v="Hon Deluxe Fabric Upholstered Stacking Chairs, Rounded Back"/>
    <n v="1951.84"/>
    <n v="8"/>
    <n v="0"/>
    <n v="7"/>
    <n v="1381.2142857142901"/>
    <n v="585.55199999999991"/>
  </r>
  <r>
    <n v="151"/>
    <s v="CA-2013-114489"/>
    <x v="0"/>
    <d v="2013-12-06T00:00:00"/>
    <x v="4"/>
    <d v="2013-12-10T00:00:00"/>
    <n v="4"/>
    <x v="1"/>
    <s v="JE-16165"/>
    <s v="Justin Ellison"/>
    <x v="1"/>
    <s v="United States"/>
    <s v="Franklin"/>
    <x v="6"/>
    <n v="53132"/>
    <x v="2"/>
    <s v="OFF-BI-10002735"/>
    <x v="1"/>
    <x v="8"/>
    <s v="GBC Prestige Therm-A-Bind Covers"/>
    <n v="171.55"/>
    <n v="5"/>
    <n v="0"/>
    <n v="7"/>
    <n v="1379.17857142857"/>
    <n v="80.628500000000003"/>
  </r>
  <r>
    <n v="152"/>
    <s v="CA-2013-158834"/>
    <x v="0"/>
    <d v="2013-03-14T00:00:00"/>
    <x v="10"/>
    <d v="2013-03-17T00:00:00"/>
    <n v="3"/>
    <x v="2"/>
    <s v="TW-21025"/>
    <s v="Tamara Willingham"/>
    <x v="2"/>
    <s v="United States"/>
    <s v="Scottsdale"/>
    <x v="16"/>
    <n v="85254"/>
    <x v="1"/>
    <s v="OFF-AP-10000326"/>
    <x v="1"/>
    <x v="9"/>
    <s v="Belkin 7 Outlet SurgeMaster Surge Protector with Phone Protection"/>
    <n v="157.91999999999999"/>
    <n v="5"/>
    <n v="0.2"/>
    <n v="7"/>
    <n v="1377.1428571428601"/>
    <n v="1117.7660000000001"/>
  </r>
  <r>
    <n v="153"/>
    <s v="CA-2013-158834"/>
    <x v="0"/>
    <d v="2013-03-14T00:00:00"/>
    <x v="10"/>
    <d v="2013-03-17T00:00:00"/>
    <n v="3"/>
    <x v="2"/>
    <s v="TW-21025"/>
    <s v="Tamara Willingham"/>
    <x v="2"/>
    <s v="United States"/>
    <s v="Scottsdale"/>
    <x v="16"/>
    <n v="85254"/>
    <x v="1"/>
    <s v="TEC-PH-10001254"/>
    <x v="2"/>
    <x v="7"/>
    <s v="Jabra BIZ 2300 Duo QD Duo Corded Headset"/>
    <n v="203.184"/>
    <n v="2"/>
    <n v="0.2"/>
    <n v="7"/>
    <n v="1375.1071428571399"/>
    <n v="15.238799999999991"/>
  </r>
  <r>
    <n v="154"/>
    <s v="CA-2012-124919"/>
    <x v="1"/>
    <d v="2012-05-31T00:00:00"/>
    <x v="5"/>
    <d v="2012-06-02T00:00:00"/>
    <n v="2"/>
    <x v="2"/>
    <s v="SP-20650"/>
    <s v="Stephanie Phelps"/>
    <x v="1"/>
    <s v="United States"/>
    <s v="San Jose"/>
    <x v="1"/>
    <n v="95123"/>
    <x v="1"/>
    <s v="OFF-PA-10001950"/>
    <x v="1"/>
    <x v="10"/>
    <s v="Southworth 25% Cotton Antique Laid Paper &amp; Envelopes"/>
    <n v="58.379999999999995"/>
    <n v="7"/>
    <n v="0"/>
    <n v="7"/>
    <n v="1373.07142857143"/>
    <n v="26.270999999999994"/>
  </r>
  <r>
    <n v="155"/>
    <s v="CA-2012-124919"/>
    <x v="1"/>
    <d v="2012-05-31T00:00:00"/>
    <x v="5"/>
    <d v="2012-06-02T00:00:00"/>
    <n v="2"/>
    <x v="2"/>
    <s v="SP-20650"/>
    <s v="Stephanie Phelps"/>
    <x v="1"/>
    <s v="United States"/>
    <s v="San Jose"/>
    <x v="1"/>
    <n v="95123"/>
    <x v="1"/>
    <s v="OFF-PA-10002254"/>
    <x v="1"/>
    <x v="10"/>
    <s v="Xerox 1883"/>
    <n v="105.52"/>
    <n v="4"/>
    <n v="0"/>
    <n v="7"/>
    <n v="1371.0357142857099"/>
    <n v="48.539199999999994"/>
  </r>
  <r>
    <n v="156"/>
    <s v="CA-2012-124919"/>
    <x v="1"/>
    <d v="2012-05-31T00:00:00"/>
    <x v="5"/>
    <d v="2012-06-02T00:00:00"/>
    <n v="2"/>
    <x v="2"/>
    <s v="SP-20650"/>
    <s v="Stephanie Phelps"/>
    <x v="1"/>
    <s v="United States"/>
    <s v="San Jose"/>
    <x v="1"/>
    <n v="95123"/>
    <x v="1"/>
    <s v="OFF-ST-10001590"/>
    <x v="1"/>
    <x v="4"/>
    <s v="Tenex Personal Project File with Scoop Front Design, Black"/>
    <n v="80.88"/>
    <n v="6"/>
    <n v="0"/>
    <n v="7"/>
    <n v="1369"/>
    <n v="21.028799999999997"/>
  </r>
  <r>
    <n v="157"/>
    <s v="CA-2012-118948"/>
    <x v="1"/>
    <d v="2012-05-28T00:00:00"/>
    <x v="5"/>
    <d v="2012-06-03T00:00:00"/>
    <n v="6"/>
    <x v="1"/>
    <s v="NK-18490"/>
    <s v="Neil Knudson"/>
    <x v="2"/>
    <s v="United States"/>
    <s v="Seattle"/>
    <x v="4"/>
    <n v="98105"/>
    <x v="1"/>
    <s v="OFF-AR-10001547"/>
    <x v="1"/>
    <x v="6"/>
    <s v="Newell 311"/>
    <n v="6.63"/>
    <n v="3"/>
    <n v="0"/>
    <n v="7"/>
    <n v="1366.9642857142901"/>
    <n v="1.7901"/>
  </r>
  <r>
    <n v="158"/>
    <s v="CA-2011-104269"/>
    <x v="2"/>
    <d v="2011-03-01T00:00:00"/>
    <x v="10"/>
    <d v="2011-03-06T00:00:00"/>
    <n v="5"/>
    <x v="0"/>
    <s v="DB-13060"/>
    <s v="Dave Brooks"/>
    <x v="0"/>
    <s v="United States"/>
    <s v="Seattle"/>
    <x v="4"/>
    <n v="98115"/>
    <x v="1"/>
    <s v="FUR-CH-10004063"/>
    <x v="0"/>
    <x v="1"/>
    <s v="Global Deluxe High-Back Manager's Chair"/>
    <n v="457.56800000000004"/>
    <n v="2"/>
    <n v="0.2"/>
    <n v="7"/>
    <n v="1364.92857142857"/>
    <n v="-1151.47639999999"/>
  </r>
  <r>
    <n v="159"/>
    <s v="CA-2013-114104"/>
    <x v="0"/>
    <d v="2013-11-21T00:00:00"/>
    <x v="0"/>
    <d v="2013-11-25T00:00:00"/>
    <n v="4"/>
    <x v="1"/>
    <s v="NP-18670"/>
    <s v="Nora Paige"/>
    <x v="0"/>
    <s v="United States"/>
    <s v="Edmond"/>
    <x v="26"/>
    <n v="73034"/>
    <x v="2"/>
    <s v="OFF-LA-10002475"/>
    <x v="1"/>
    <x v="2"/>
    <s v="Avery 519"/>
    <n v="14.62"/>
    <n v="2"/>
    <n v="0"/>
    <n v="7"/>
    <n v="1362.8928571428601"/>
    <n v="6.8713999999999995"/>
  </r>
  <r>
    <n v="160"/>
    <s v="CA-2013-114104"/>
    <x v="0"/>
    <d v="2013-11-21T00:00:00"/>
    <x v="0"/>
    <d v="2013-11-25T00:00:00"/>
    <n v="4"/>
    <x v="1"/>
    <s v="NP-18670"/>
    <s v="Nora Paige"/>
    <x v="0"/>
    <s v="United States"/>
    <s v="Edmond"/>
    <x v="26"/>
    <n v="73034"/>
    <x v="2"/>
    <s v="TEC-PH-10004536"/>
    <x v="2"/>
    <x v="7"/>
    <s v="Avaya 5420 Digital phone"/>
    <n v="944.93000000000006"/>
    <n v="7"/>
    <n v="0"/>
    <n v="7"/>
    <n v="1360.8571428571399"/>
    <n v="236.23250000000002"/>
  </r>
  <r>
    <n v="161"/>
    <s v="CA-2013-162733"/>
    <x v="0"/>
    <d v="2013-05-12T00:00:00"/>
    <x v="5"/>
    <d v="2013-05-13T00:00:00"/>
    <n v="1"/>
    <x v="2"/>
    <s v="TT-21070"/>
    <s v="Ted Trevino"/>
    <x v="0"/>
    <s v="United States"/>
    <s v="Los Angeles"/>
    <x v="1"/>
    <n v="90045"/>
    <x v="1"/>
    <s v="OFF-PA-10002751"/>
    <x v="1"/>
    <x v="10"/>
    <s v="Xerox 1920"/>
    <n v="5.98"/>
    <n v="1"/>
    <n v="0"/>
    <n v="7"/>
    <n v="1358.82142857143"/>
    <n v="2.6909999999999998"/>
  </r>
  <r>
    <n v="162"/>
    <s v="CA-2012-119697"/>
    <x v="1"/>
    <d v="2012-12-28T00:00:00"/>
    <x v="4"/>
    <d v="2012-12-31T00:00:00"/>
    <n v="3"/>
    <x v="0"/>
    <s v="EM-13960"/>
    <s v="Eric Murdock"/>
    <x v="0"/>
    <s v="United States"/>
    <s v="Philadelphia"/>
    <x v="9"/>
    <n v="19134"/>
    <x v="3"/>
    <s v="TEC-AC-10003657"/>
    <x v="2"/>
    <x v="11"/>
    <s v="Lenovo 17-Key USB Numeric Keypad"/>
    <n v="54.384000000000007"/>
    <n v="2"/>
    <n v="0.2"/>
    <n v="7"/>
    <n v="1356.7857142857099"/>
    <n v="1.359599999999995"/>
  </r>
  <r>
    <n v="163"/>
    <s v="CA-2013-154508"/>
    <x v="0"/>
    <d v="2013-11-17T00:00:00"/>
    <x v="0"/>
    <d v="2013-11-21T00:00:00"/>
    <n v="4"/>
    <x v="1"/>
    <s v="RD-19900"/>
    <s v="Ruben Dartt"/>
    <x v="0"/>
    <s v="United States"/>
    <s v="Carlsbad"/>
    <x v="27"/>
    <n v="88220"/>
    <x v="1"/>
    <s v="OFF-EN-10001990"/>
    <x v="1"/>
    <x v="12"/>
    <s v="Staples"/>
    <n v="28.4"/>
    <n v="5"/>
    <n v="0"/>
    <n v="7"/>
    <n v="1354.75"/>
    <n v="13.347999999999997"/>
  </r>
  <r>
    <n v="164"/>
    <s v="CA-2013-113817"/>
    <x v="0"/>
    <d v="2013-11-08T00:00:00"/>
    <x v="0"/>
    <d v="2013-11-12T00:00:00"/>
    <n v="4"/>
    <x v="1"/>
    <s v="MJ-17740"/>
    <s v="Max Jones"/>
    <x v="0"/>
    <s v="United States"/>
    <s v="Seattle"/>
    <x v="4"/>
    <n v="98115"/>
    <x v="1"/>
    <s v="OFF-BI-10004002"/>
    <x v="1"/>
    <x v="8"/>
    <s v="Wilson Jones International Size A4 Ring Binders"/>
    <n v="27.680000000000003"/>
    <n v="2"/>
    <n v="0.2"/>
    <n v="7"/>
    <n v="1352.7142857142901"/>
    <n v="9.6879999999999988"/>
  </r>
  <r>
    <n v="165"/>
    <s v="CA-2011-139892"/>
    <x v="2"/>
    <d v="2011-09-08T00:00:00"/>
    <x v="8"/>
    <d v="2011-09-12T00:00:00"/>
    <n v="4"/>
    <x v="1"/>
    <s v="BM-11140"/>
    <s v="Becky Martin"/>
    <x v="0"/>
    <s v="United States"/>
    <s v="San Antonio"/>
    <x v="5"/>
    <n v="78207"/>
    <x v="2"/>
    <s v="OFF-AR-10004441"/>
    <x v="1"/>
    <x v="6"/>
    <s v="BIC Brite Liner Highlighters"/>
    <n v="9.9359999999999999"/>
    <n v="3"/>
    <n v="0.2"/>
    <n v="7"/>
    <n v="1350.67857142857"/>
    <n v="2.7324000000000002"/>
  </r>
  <r>
    <n v="166"/>
    <s v="CA-2011-139892"/>
    <x v="2"/>
    <d v="2011-09-08T00:00:00"/>
    <x v="8"/>
    <d v="2011-09-12T00:00:00"/>
    <n v="4"/>
    <x v="1"/>
    <s v="BM-11140"/>
    <s v="Becky Martin"/>
    <x v="0"/>
    <s v="United States"/>
    <s v="San Antonio"/>
    <x v="5"/>
    <n v="78207"/>
    <x v="2"/>
    <s v="TEC-MA-10000822"/>
    <x v="2"/>
    <x v="15"/>
    <s v="Lexmark MX611dhe Monochrome Laser Printer"/>
    <n v="8159.9519999999993"/>
    <n v="8"/>
    <n v="0.4"/>
    <n v="7"/>
    <n v="1348.6428571428601"/>
    <n v="1359.992"/>
  </r>
  <r>
    <n v="167"/>
    <s v="CA-2011-139892"/>
    <x v="2"/>
    <d v="2011-09-08T00:00:00"/>
    <x v="8"/>
    <d v="2011-09-12T00:00:00"/>
    <n v="4"/>
    <x v="1"/>
    <s v="BM-11140"/>
    <s v="Becky Martin"/>
    <x v="0"/>
    <s v="United States"/>
    <s v="San Antonio"/>
    <x v="5"/>
    <n v="78207"/>
    <x v="2"/>
    <s v="OFF-ST-10000991"/>
    <x v="1"/>
    <x v="4"/>
    <s v="Space Solutions HD Industrial Steel Shelving."/>
    <n v="275.928"/>
    <n v="3"/>
    <n v="0.2"/>
    <n v="7"/>
    <n v="1346.6071428571399"/>
    <n v="58.634700000000002"/>
  </r>
  <r>
    <n v="168"/>
    <s v="CA-2011-139892"/>
    <x v="2"/>
    <d v="2011-09-08T00:00:00"/>
    <x v="8"/>
    <d v="2011-09-12T00:00:00"/>
    <n v="4"/>
    <x v="1"/>
    <s v="BM-11140"/>
    <s v="Becky Martin"/>
    <x v="0"/>
    <s v="United States"/>
    <s v="San Antonio"/>
    <x v="5"/>
    <n v="78207"/>
    <x v="2"/>
    <s v="FUR-CH-10004287"/>
    <x v="0"/>
    <x v="1"/>
    <s v="SAFCO Arco Folding Chair"/>
    <n v="1740.0599999999997"/>
    <n v="9"/>
    <n v="0.3"/>
    <n v="7"/>
    <n v="1344.57142857143"/>
    <n v="-24.858000000000175"/>
  </r>
  <r>
    <n v="169"/>
    <s v="CA-2011-139892"/>
    <x v="2"/>
    <d v="2011-09-08T00:00:00"/>
    <x v="8"/>
    <d v="2011-09-12T00:00:00"/>
    <n v="4"/>
    <x v="1"/>
    <s v="BM-11140"/>
    <s v="Becky Martin"/>
    <x v="0"/>
    <s v="United States"/>
    <s v="San Antonio"/>
    <x v="5"/>
    <n v="78207"/>
    <x v="2"/>
    <s v="OFF-AR-10002656"/>
    <x v="1"/>
    <x v="6"/>
    <s v="Sanford Liquid Accent Highlighters"/>
    <n v="32.064"/>
    <n v="6"/>
    <n v="0.2"/>
    <n v="7"/>
    <n v="1342.5357142857099"/>
    <n v="6.8135999999999974"/>
  </r>
  <r>
    <n v="170"/>
    <s v="CA-2011-139892"/>
    <x v="2"/>
    <d v="2011-09-08T00:00:00"/>
    <x v="8"/>
    <d v="2011-09-12T00:00:00"/>
    <n v="4"/>
    <x v="1"/>
    <s v="BM-11140"/>
    <s v="Becky Martin"/>
    <x v="0"/>
    <s v="United States"/>
    <s v="San Antonio"/>
    <x v="5"/>
    <n v="78207"/>
    <x v="2"/>
    <s v="OFF-AP-10002518"/>
    <x v="1"/>
    <x v="9"/>
    <s v="Kensington 7 Outlet MasterPiece Power Center"/>
    <n v="177.97999999999996"/>
    <n v="5"/>
    <n v="0.8"/>
    <n v="7"/>
    <n v="1340.5"/>
    <n v="-453.84900000000005"/>
  </r>
  <r>
    <n v="171"/>
    <s v="CA-2011-139892"/>
    <x v="2"/>
    <d v="2011-09-08T00:00:00"/>
    <x v="8"/>
    <d v="2011-09-12T00:00:00"/>
    <n v="4"/>
    <x v="1"/>
    <s v="BM-11140"/>
    <s v="Becky Martin"/>
    <x v="0"/>
    <s v="United States"/>
    <s v="San Antonio"/>
    <x v="5"/>
    <n v="78207"/>
    <x v="2"/>
    <s v="TEC-PH-10003931"/>
    <x v="2"/>
    <x v="7"/>
    <s v="JBL Micro Wireless Portable Bluetooth Speaker"/>
    <n v="143.976"/>
    <n v="3"/>
    <n v="0.2"/>
    <n v="7"/>
    <n v="1338.4642857142901"/>
    <n v="8.998500000000007"/>
  </r>
  <r>
    <n v="172"/>
    <s v="CA-2011-118962"/>
    <x v="2"/>
    <d v="2011-08-05T00:00:00"/>
    <x v="6"/>
    <d v="2011-08-09T00:00:00"/>
    <n v="4"/>
    <x v="1"/>
    <s v="CS-12130"/>
    <s v="Chad Sievert"/>
    <x v="0"/>
    <s v="United States"/>
    <s v="Los Angeles"/>
    <x v="1"/>
    <n v="90004"/>
    <x v="1"/>
    <s v="OFF-PA-10000659"/>
    <x v="1"/>
    <x v="10"/>
    <s v="Adams Phone Message Book, Professional, 400 Message Capacity, 5 3/6” x 11”"/>
    <n v="20.94"/>
    <n v="3"/>
    <n v="0"/>
    <n v="7"/>
    <n v="1336.42857142857"/>
    <n v="9.841800000000001"/>
  </r>
  <r>
    <n v="173"/>
    <s v="CA-2011-118962"/>
    <x v="2"/>
    <d v="2011-08-05T00:00:00"/>
    <x v="6"/>
    <d v="2011-08-09T00:00:00"/>
    <n v="4"/>
    <x v="1"/>
    <s v="CS-12130"/>
    <s v="Chad Sievert"/>
    <x v="0"/>
    <s v="United States"/>
    <s v="Los Angeles"/>
    <x v="1"/>
    <n v="90004"/>
    <x v="1"/>
    <s v="OFF-PA-10001144"/>
    <x v="1"/>
    <x v="10"/>
    <s v="Xerox 1913"/>
    <n v="110.96"/>
    <n v="2"/>
    <n v="0"/>
    <n v="7"/>
    <n v="1334.3928571428601"/>
    <n v="53.260799999999996"/>
  </r>
  <r>
    <n v="174"/>
    <s v="CA-2011-118962"/>
    <x v="2"/>
    <d v="2011-08-05T00:00:00"/>
    <x v="6"/>
    <d v="2011-08-09T00:00:00"/>
    <n v="4"/>
    <x v="1"/>
    <s v="CS-12130"/>
    <s v="Chad Sievert"/>
    <x v="0"/>
    <s v="United States"/>
    <s v="Los Angeles"/>
    <x v="1"/>
    <n v="90004"/>
    <x v="1"/>
    <s v="FUR-CH-10003817"/>
    <x v="0"/>
    <x v="1"/>
    <s v="Global Value Steno Chair, Gray"/>
    <n v="340.14400000000006"/>
    <n v="7"/>
    <n v="0.2"/>
    <n v="7"/>
    <n v="1332.3571428571399"/>
    <n v="21.259"/>
  </r>
  <r>
    <n v="175"/>
    <s v="US-2011-100853"/>
    <x v="2"/>
    <d v="2011-09-14T00:00:00"/>
    <x v="8"/>
    <d v="2011-09-19T00:00:00"/>
    <n v="5"/>
    <x v="1"/>
    <s v="JB-15400"/>
    <s v="Jennifer Braxton"/>
    <x v="1"/>
    <s v="United States"/>
    <s v="Chicago"/>
    <x v="10"/>
    <n v="60623"/>
    <x v="2"/>
    <s v="OFF-AP-10000891"/>
    <x v="1"/>
    <x v="9"/>
    <s v="Kensington 7 Outlet MasterPiece HOMEOFFICE Power Control Center"/>
    <n v="52.447999999999993"/>
    <n v="2"/>
    <n v="0.8"/>
    <n v="7"/>
    <n v="1330.32142857143"/>
    <n v="-131.12000000000003"/>
  </r>
  <r>
    <n v="176"/>
    <s v="US-2011-100853"/>
    <x v="2"/>
    <d v="2011-09-14T00:00:00"/>
    <x v="8"/>
    <d v="2011-09-19T00:00:00"/>
    <n v="5"/>
    <x v="1"/>
    <s v="JB-15400"/>
    <s v="Jennifer Braxton"/>
    <x v="1"/>
    <s v="United States"/>
    <s v="Chicago"/>
    <x v="10"/>
    <n v="60623"/>
    <x v="2"/>
    <s v="OFF-LA-10003148"/>
    <x v="1"/>
    <x v="2"/>
    <s v="Avery 51"/>
    <n v="20.16"/>
    <n v="4"/>
    <n v="0.2"/>
    <n v="7"/>
    <n v="1328.2857142857099"/>
    <n v="6.5519999999999987"/>
  </r>
  <r>
    <n v="177"/>
    <s v="US-2014-152366"/>
    <x v="3"/>
    <d v="2014-04-22T00:00:00"/>
    <x v="3"/>
    <d v="2014-04-26T00:00:00"/>
    <n v="4"/>
    <x v="0"/>
    <s v="SJ-20500"/>
    <s v="Shirley Jackson"/>
    <x v="0"/>
    <s v="United States"/>
    <s v="Houston"/>
    <x v="5"/>
    <n v="77036"/>
    <x v="2"/>
    <s v="OFF-AP-10002684"/>
    <x v="1"/>
    <x v="9"/>
    <s v="Acco 7-Outlet Masterpiece Power Center, Wihtout Fax/Phone Line Protection"/>
    <n v="97.263999999999982"/>
    <n v="4"/>
    <n v="0.8"/>
    <n v="7"/>
    <n v="1326.25"/>
    <n v="-243.16000000000008"/>
  </r>
  <r>
    <n v="178"/>
    <s v="US-2012-101511"/>
    <x v="1"/>
    <d v="2012-11-21T00:00:00"/>
    <x v="0"/>
    <d v="2012-11-23T00:00:00"/>
    <n v="2"/>
    <x v="0"/>
    <s v="JE-15745"/>
    <s v="Joel Eaton"/>
    <x v="0"/>
    <s v="United States"/>
    <s v="Newark"/>
    <x v="24"/>
    <n v="43055"/>
    <x v="3"/>
    <s v="FUR-CH-10004698"/>
    <x v="0"/>
    <x v="1"/>
    <s v="Padded Folding Chairs, Black, 4/Carton"/>
    <n v="396.80200000000002"/>
    <n v="7"/>
    <n v="0.3"/>
    <n v="7"/>
    <n v="1324.2142857142901"/>
    <n v="-11.337199999999939"/>
  </r>
  <r>
    <n v="179"/>
    <s v="US-2012-101511"/>
    <x v="1"/>
    <d v="2012-11-21T00:00:00"/>
    <x v="0"/>
    <d v="2012-11-23T00:00:00"/>
    <n v="2"/>
    <x v="0"/>
    <s v="JE-15745"/>
    <s v="Joel Eaton"/>
    <x v="0"/>
    <s v="United States"/>
    <s v="Newark"/>
    <x v="24"/>
    <n v="43055"/>
    <x v="3"/>
    <s v="OFF-SU-10002189"/>
    <x v="1"/>
    <x v="14"/>
    <s v="Acme Rosewood Handle Letter Opener"/>
    <n v="15.88"/>
    <n v="5"/>
    <n v="0.2"/>
    <n v="7"/>
    <n v="1322.17857142857"/>
    <n v="-3.771500000000001"/>
  </r>
  <r>
    <n v="180"/>
    <s v="CA-2012-137225"/>
    <x v="1"/>
    <d v="2012-12-15T00:00:00"/>
    <x v="4"/>
    <d v="2012-12-19T00:00:00"/>
    <n v="4"/>
    <x v="1"/>
    <s v="JK-15640"/>
    <s v="Jim Kriz"/>
    <x v="2"/>
    <s v="United States"/>
    <s v="New York City"/>
    <x v="15"/>
    <n v="10009"/>
    <x v="3"/>
    <s v="OFF-AR-10001940"/>
    <x v="1"/>
    <x v="6"/>
    <s v="Sanford Colorific Eraseable Coloring Pencils, 12 Count"/>
    <n v="3.28"/>
    <n v="1"/>
    <n v="0"/>
    <n v="7"/>
    <n v="1320.1428571428601"/>
    <n v="1.4104000000000001"/>
  </r>
  <r>
    <n v="181"/>
    <s v="CA-2011-166191"/>
    <x v="2"/>
    <d v="2011-12-05T00:00:00"/>
    <x v="4"/>
    <d v="2011-12-09T00:00:00"/>
    <n v="4"/>
    <x v="0"/>
    <s v="DK-13150"/>
    <s v="David Kendrick"/>
    <x v="1"/>
    <s v="United States"/>
    <s v="Decatur"/>
    <x v="10"/>
    <n v="62521"/>
    <x v="2"/>
    <s v="OFF-ST-10003455"/>
    <x v="1"/>
    <x v="4"/>
    <s v="Tenex File Box, Personal Filing Tote with Lid, Black"/>
    <n v="24.816000000000003"/>
    <n v="2"/>
    <n v="0.2"/>
    <n v="7"/>
    <n v="1318.1071428571399"/>
    <n v="1.8612000000000002"/>
  </r>
  <r>
    <n v="182"/>
    <s v="CA-2011-166191"/>
    <x v="2"/>
    <d v="2011-12-05T00:00:00"/>
    <x v="4"/>
    <d v="2011-12-09T00:00:00"/>
    <n v="4"/>
    <x v="0"/>
    <s v="DK-13150"/>
    <s v="David Kendrick"/>
    <x v="1"/>
    <s v="United States"/>
    <s v="Decatur"/>
    <x v="10"/>
    <n v="62521"/>
    <x v="2"/>
    <s v="TEC-AC-10004659"/>
    <x v="2"/>
    <x v="11"/>
    <s v="Imation Secure+ Hardware Encrypted USB 2.0 Flash Drive; 16GB"/>
    <n v="408.74399999999997"/>
    <n v="7"/>
    <n v="0.2"/>
    <n v="7"/>
    <n v="1316.07142857143"/>
    <n v="76.639499999999984"/>
  </r>
  <r>
    <n v="183"/>
    <s v="CA-2011-158274"/>
    <x v="2"/>
    <d v="2011-11-19T00:00:00"/>
    <x v="0"/>
    <d v="2011-11-24T00:00:00"/>
    <n v="5"/>
    <x v="0"/>
    <s v="RM-19675"/>
    <s v="Robert Marley"/>
    <x v="2"/>
    <s v="United States"/>
    <s v="Monroe"/>
    <x v="28"/>
    <n v="71203"/>
    <x v="0"/>
    <s v="TEC-PH-10003273"/>
    <x v="2"/>
    <x v="7"/>
    <s v="AT&amp;T TR1909W"/>
    <n v="503.96"/>
    <n v="4"/>
    <n v="0"/>
    <n v="7"/>
    <n v="1314.0357142857099"/>
    <n v="131.02960000000002"/>
  </r>
  <r>
    <n v="184"/>
    <s v="CA-2011-158274"/>
    <x v="2"/>
    <d v="2011-11-19T00:00:00"/>
    <x v="0"/>
    <d v="2011-11-24T00:00:00"/>
    <n v="5"/>
    <x v="0"/>
    <s v="RM-19675"/>
    <s v="Robert Marley"/>
    <x v="2"/>
    <s v="United States"/>
    <s v="Monroe"/>
    <x v="28"/>
    <n v="71203"/>
    <x v="0"/>
    <s v="TEC-PH-10004896"/>
    <x v="2"/>
    <x v="7"/>
    <s v="Nokia Lumia 521 (T-Mobile)"/>
    <n v="149.94999999999999"/>
    <n v="5"/>
    <n v="0"/>
    <n v="7"/>
    <n v="1312"/>
    <n v="41.986000000000004"/>
  </r>
  <r>
    <n v="185"/>
    <s v="CA-2011-158274"/>
    <x v="2"/>
    <d v="2011-11-19T00:00:00"/>
    <x v="0"/>
    <d v="2011-11-24T00:00:00"/>
    <n v="5"/>
    <x v="0"/>
    <s v="RM-19675"/>
    <s v="Robert Marley"/>
    <x v="2"/>
    <s v="United States"/>
    <s v="Monroe"/>
    <x v="28"/>
    <n v="71203"/>
    <x v="0"/>
    <s v="TEC-AC-10002345"/>
    <x v="2"/>
    <x v="11"/>
    <s v="HP Standard 104 key PS/2 Keyboard"/>
    <n v="29"/>
    <n v="2"/>
    <n v="0"/>
    <n v="7"/>
    <n v="1309.9642857142901"/>
    <n v="7.25"/>
  </r>
  <r>
    <n v="186"/>
    <s v="CA-2013-105018"/>
    <x v="0"/>
    <d v="2013-11-29T00:00:00"/>
    <x v="0"/>
    <d v="2013-12-03T00:00:00"/>
    <n v="4"/>
    <x v="1"/>
    <s v="SK-19990"/>
    <s v="Sally Knutson"/>
    <x v="0"/>
    <s v="United States"/>
    <s v="Fairfield"/>
    <x v="29"/>
    <n v="6824"/>
    <x v="3"/>
    <s v="OFF-BI-10001890"/>
    <x v="1"/>
    <x v="8"/>
    <s v="Avery Poly Binder Pockets"/>
    <n v="7.16"/>
    <n v="2"/>
    <n v="0"/>
    <n v="7"/>
    <n v="1307.92857142857"/>
    <n v="3.4367999999999999"/>
  </r>
  <r>
    <n v="187"/>
    <s v="CA-2011-123260"/>
    <x v="2"/>
    <d v="2011-08-26T00:00:00"/>
    <x v="6"/>
    <d v="2011-08-30T00:00:00"/>
    <n v="4"/>
    <x v="1"/>
    <s v="FM-14290"/>
    <s v="Frank Merwin"/>
    <x v="2"/>
    <s v="United States"/>
    <s v="Los Angeles"/>
    <x v="1"/>
    <n v="90032"/>
    <x v="1"/>
    <s v="TEC-AC-10002323"/>
    <x v="2"/>
    <x v="11"/>
    <s v="SanDisk Ultra 32 GB MicroSDHC Class 10 Memory Card"/>
    <n v="176.8"/>
    <n v="8"/>
    <n v="0"/>
    <n v="7"/>
    <n v="1305.8928571428601"/>
    <n v="22.984000000000009"/>
  </r>
  <r>
    <n v="188"/>
    <s v="CA-2013-157000"/>
    <x v="0"/>
    <d v="2013-07-17T00:00:00"/>
    <x v="7"/>
    <d v="2013-07-23T00:00:00"/>
    <n v="6"/>
    <x v="1"/>
    <s v="AM-10360"/>
    <s v="Alice McCarthy"/>
    <x v="1"/>
    <s v="United States"/>
    <s v="Grand Prairie"/>
    <x v="5"/>
    <n v="75051"/>
    <x v="2"/>
    <s v="OFF-ST-10001328"/>
    <x v="1"/>
    <x v="4"/>
    <s v="Personal Filing Tote with Lid, Black/Gray"/>
    <n v="37.224000000000004"/>
    <n v="3"/>
    <n v="0.2"/>
    <n v="7"/>
    <n v="1303.8571428571399"/>
    <n v="3.7224000000000004"/>
  </r>
  <r>
    <n v="189"/>
    <s v="CA-2013-157000"/>
    <x v="0"/>
    <d v="2013-07-17T00:00:00"/>
    <x v="7"/>
    <d v="2013-07-23T00:00:00"/>
    <n v="6"/>
    <x v="1"/>
    <s v="AM-10360"/>
    <s v="Alice McCarthy"/>
    <x v="1"/>
    <s v="United States"/>
    <s v="Grand Prairie"/>
    <x v="5"/>
    <n v="75051"/>
    <x v="2"/>
    <s v="OFF-PA-10001950"/>
    <x v="1"/>
    <x v="10"/>
    <s v="Southworth 25% Cotton Antique Laid Paper &amp; Envelopes"/>
    <n v="20.016000000000002"/>
    <n v="3"/>
    <n v="0.2"/>
    <n v="7"/>
    <n v="1301.82142857143"/>
    <n v="6.2549999999999963"/>
  </r>
  <r>
    <n v="190"/>
    <s v="CA-2012-102281"/>
    <x v="1"/>
    <d v="2012-10-12T00:00:00"/>
    <x v="2"/>
    <d v="2012-10-14T00:00:00"/>
    <n v="2"/>
    <x v="2"/>
    <s v="MP-17470"/>
    <s v="Mark Packer"/>
    <x v="2"/>
    <s v="United States"/>
    <s v="New York City"/>
    <x v="15"/>
    <n v="10035"/>
    <x v="3"/>
    <s v="FUR-BO-10002613"/>
    <x v="0"/>
    <x v="0"/>
    <s v="Atlantic Metals Mobile 4-Shelf Bookcases, Custom Colors"/>
    <n v="899.13600000000008"/>
    <n v="4"/>
    <n v="0.2"/>
    <n v="7"/>
    <n v="1299.7857142857099"/>
    <n v="112.39199999999991"/>
  </r>
  <r>
    <n v="191"/>
    <s v="CA-2012-102281"/>
    <x v="1"/>
    <d v="2012-10-12T00:00:00"/>
    <x v="2"/>
    <d v="2012-10-14T00:00:00"/>
    <n v="2"/>
    <x v="2"/>
    <s v="MP-17470"/>
    <s v="Mark Packer"/>
    <x v="2"/>
    <s v="United States"/>
    <s v="New York City"/>
    <x v="15"/>
    <n v="10035"/>
    <x v="3"/>
    <s v="TEC-PH-10001552"/>
    <x v="2"/>
    <x v="7"/>
    <s v="I Need's 3d Hello Kitty Hybrid Silicone Case Cover for HTC One X 4g with 3d Hello Kitty Stylus Pen Green/pink"/>
    <n v="71.760000000000005"/>
    <n v="6"/>
    <n v="0"/>
    <n v="7"/>
    <n v="1297.75"/>
    <n v="20.092800000000004"/>
  </r>
  <r>
    <n v="192"/>
    <s v="CA-2012-102281"/>
    <x v="1"/>
    <d v="2012-10-12T00:00:00"/>
    <x v="2"/>
    <d v="2012-10-14T00:00:00"/>
    <n v="2"/>
    <x v="2"/>
    <s v="MP-17470"/>
    <s v="Mark Packer"/>
    <x v="2"/>
    <s v="United States"/>
    <s v="New York City"/>
    <x v="15"/>
    <n v="10035"/>
    <x v="3"/>
    <s v="OFF-PA-10000061"/>
    <x v="1"/>
    <x v="10"/>
    <s v="Xerox 205"/>
    <n v="51.84"/>
    <n v="8"/>
    <n v="0"/>
    <n v="7"/>
    <n v="1295.7142857142901"/>
    <n v="24.883200000000002"/>
  </r>
  <r>
    <n v="193"/>
    <s v="CA-2012-102281"/>
    <x v="1"/>
    <d v="2012-10-12T00:00:00"/>
    <x v="2"/>
    <d v="2012-10-14T00:00:00"/>
    <n v="2"/>
    <x v="2"/>
    <s v="MP-17470"/>
    <s v="Mark Packer"/>
    <x v="2"/>
    <s v="United States"/>
    <s v="New York City"/>
    <x v="15"/>
    <n v="10035"/>
    <x v="3"/>
    <s v="FUR-BO-10002545"/>
    <x v="0"/>
    <x v="0"/>
    <s v="Atlantic Metals Mobile 3-Shelf Bookcases, Custom Colors"/>
    <n v="626.35200000000009"/>
    <n v="3"/>
    <n v="0.2"/>
    <n v="7"/>
    <n v="1293.67857142857"/>
    <n v="46.976400000000012"/>
  </r>
  <r>
    <n v="194"/>
    <s v="CA-2012-102281"/>
    <x v="1"/>
    <d v="2012-10-12T00:00:00"/>
    <x v="2"/>
    <d v="2012-10-14T00:00:00"/>
    <n v="2"/>
    <x v="2"/>
    <s v="MP-17470"/>
    <s v="Mark Packer"/>
    <x v="2"/>
    <s v="United States"/>
    <s v="New York City"/>
    <x v="15"/>
    <n v="10035"/>
    <x v="3"/>
    <s v="OFF-AR-10003514"/>
    <x v="1"/>
    <x v="6"/>
    <s v="4009 Highlighters by Sanford"/>
    <n v="19.899999999999999"/>
    <n v="5"/>
    <n v="0"/>
    <n v="7"/>
    <n v="1291.6428571428601"/>
    <n v="6.5669999999999984"/>
  </r>
  <r>
    <n v="195"/>
    <s v="CA-2012-131457"/>
    <x v="1"/>
    <d v="2012-10-31T00:00:00"/>
    <x v="2"/>
    <d v="2012-11-06T00:00:00"/>
    <n v="6"/>
    <x v="1"/>
    <s v="MZ-17515"/>
    <s v="Mary Zewe"/>
    <x v="1"/>
    <s v="United States"/>
    <s v="Redlands"/>
    <x v="1"/>
    <n v="92374"/>
    <x v="1"/>
    <s v="OFF-EN-10001509"/>
    <x v="1"/>
    <x v="12"/>
    <s v="Poly String Tie Envelopes"/>
    <n v="14.280000000000001"/>
    <n v="7"/>
    <n v="0"/>
    <n v="7"/>
    <n v="1289.6071428571399"/>
    <n v="6.7115999999999989"/>
  </r>
  <r>
    <n v="196"/>
    <s v="CA-2011-140004"/>
    <x v="2"/>
    <d v="2011-03-21T00:00:00"/>
    <x v="10"/>
    <d v="2011-03-25T00:00:00"/>
    <n v="4"/>
    <x v="1"/>
    <s v="CB-12025"/>
    <s v="Cassandra Brandow"/>
    <x v="0"/>
    <s v="United States"/>
    <s v="Hamilton"/>
    <x v="24"/>
    <n v="45011"/>
    <x v="3"/>
    <s v="OFF-AR-10004685"/>
    <x v="1"/>
    <x v="6"/>
    <s v="Binney &amp; Smith Crayola Metallic Colored Pencils, 8-Color Set"/>
    <n v="7.4080000000000004"/>
    <n v="2"/>
    <n v="0.2"/>
    <n v="7"/>
    <n v="1287.57142857143"/>
    <n v="1.2037999999999995"/>
  </r>
  <r>
    <n v="197"/>
    <s v="CA-2011-140004"/>
    <x v="2"/>
    <d v="2011-03-21T00:00:00"/>
    <x v="10"/>
    <d v="2011-03-25T00:00:00"/>
    <n v="4"/>
    <x v="1"/>
    <s v="CB-12025"/>
    <s v="Cassandra Brandow"/>
    <x v="0"/>
    <s v="United States"/>
    <s v="Hamilton"/>
    <x v="24"/>
    <n v="45011"/>
    <x v="3"/>
    <s v="OFF-AR-10004027"/>
    <x v="1"/>
    <x v="6"/>
    <s v="Binney &amp; Smith inkTank Erasable Desk Highlighter, Chisel Tip, Yellow, 12/Box"/>
    <n v="6.048"/>
    <n v="3"/>
    <n v="0.2"/>
    <n v="7"/>
    <n v="1285.5357142857099"/>
    <n v="1.5876000000000006"/>
  </r>
  <r>
    <n v="198"/>
    <s v="CA-2014-107720"/>
    <x v="3"/>
    <d v="2014-11-07T00:00:00"/>
    <x v="0"/>
    <d v="2014-11-14T00:00:00"/>
    <n v="7"/>
    <x v="1"/>
    <s v="VM-21685"/>
    <s v="Valerie Mitchum"/>
    <x v="2"/>
    <s v="United States"/>
    <s v="Westfield"/>
    <x v="30"/>
    <n v="7090"/>
    <x v="3"/>
    <s v="OFF-ST-10001414"/>
    <x v="1"/>
    <x v="4"/>
    <s v="Decoflex Hanging Personal Folder File"/>
    <n v="46.26"/>
    <n v="3"/>
    <n v="0"/>
    <n v="7"/>
    <n v="1283.5"/>
    <n v="12.0276"/>
  </r>
  <r>
    <n v="199"/>
    <s v="US-2014-124303"/>
    <x v="3"/>
    <d v="2014-07-07T00:00:00"/>
    <x v="7"/>
    <d v="2014-07-14T00:00:00"/>
    <n v="7"/>
    <x v="1"/>
    <s v="FH-14365"/>
    <s v="Fred Hopkins"/>
    <x v="1"/>
    <s v="United States"/>
    <s v="Philadelphia"/>
    <x v="9"/>
    <n v="19120"/>
    <x v="3"/>
    <s v="OFF-BI-10000343"/>
    <x v="1"/>
    <x v="8"/>
    <s v="Pressboard Covers with Storage Hooks, 9 1/2&quot; x 11&quot;, Light Blue"/>
    <n v="2.9460000000000006"/>
    <n v="2"/>
    <n v="0.7"/>
    <n v="7"/>
    <n v="1281.4642857142901"/>
    <n v="-2.2585999999999995"/>
  </r>
  <r>
    <n v="200"/>
    <s v="US-2014-124303"/>
    <x v="3"/>
    <d v="2014-07-07T00:00:00"/>
    <x v="7"/>
    <d v="2014-07-14T00:00:00"/>
    <n v="7"/>
    <x v="1"/>
    <s v="FH-14365"/>
    <s v="Fred Hopkins"/>
    <x v="1"/>
    <s v="United States"/>
    <s v="Philadelphia"/>
    <x v="9"/>
    <n v="19120"/>
    <x v="3"/>
    <s v="OFF-PA-10002749"/>
    <x v="1"/>
    <x v="10"/>
    <s v="Wirebound Message Books, 5-1/2 x 4 Forms, 2 or 4 Forms per Page"/>
    <n v="16.056000000000001"/>
    <n v="3"/>
    <n v="0.2"/>
    <n v="7"/>
    <n v="1279.42857142857"/>
    <n v="5.8203000000000005"/>
  </r>
  <r>
    <n v="201"/>
    <s v="CA-2014-105074"/>
    <x v="3"/>
    <d v="2014-06-25T00:00:00"/>
    <x v="1"/>
    <d v="2014-06-30T00:00:00"/>
    <n v="5"/>
    <x v="1"/>
    <s v="MB-17305"/>
    <s v="Maria Bertelson"/>
    <x v="0"/>
    <s v="United States"/>
    <s v="Akron"/>
    <x v="24"/>
    <n v="44312"/>
    <x v="3"/>
    <s v="OFF-PA-10002666"/>
    <x v="1"/>
    <x v="10"/>
    <s v="Southworth 25% Cotton Linen-Finish Paper &amp; Envelopes"/>
    <n v="21.744000000000003"/>
    <n v="3"/>
    <n v="0.2"/>
    <n v="7"/>
    <n v="1277.3928571428601"/>
    <n v="6.794999999999999"/>
  </r>
  <r>
    <n v="202"/>
    <s v="CA-2011-133690"/>
    <x v="2"/>
    <d v="2011-08-03T00:00:00"/>
    <x v="6"/>
    <d v="2011-08-05T00:00:00"/>
    <n v="2"/>
    <x v="2"/>
    <s v="BS-11755"/>
    <s v="Bruce Stewart"/>
    <x v="0"/>
    <s v="United States"/>
    <s v="Denver"/>
    <x v="22"/>
    <n v="80219"/>
    <x v="1"/>
    <s v="FUR-TA-10004289"/>
    <x v="0"/>
    <x v="3"/>
    <s v="BoxOffice By Design Rectangular and Half-Moon Meeting Room Tables"/>
    <n v="218.75"/>
    <n v="2"/>
    <n v="0.5"/>
    <n v="7"/>
    <n v="1275.3571428571399"/>
    <n v="-161.875"/>
  </r>
  <r>
    <n v="203"/>
    <s v="CA-2011-133690"/>
    <x v="2"/>
    <d v="2011-08-03T00:00:00"/>
    <x v="6"/>
    <d v="2011-08-05T00:00:00"/>
    <n v="2"/>
    <x v="2"/>
    <s v="BS-11755"/>
    <s v="Bruce Stewart"/>
    <x v="0"/>
    <s v="United States"/>
    <s v="Denver"/>
    <x v="22"/>
    <n v="80219"/>
    <x v="1"/>
    <s v="OFF-AP-10003622"/>
    <x v="1"/>
    <x v="9"/>
    <s v="Bravo II Megaboss 12-Amp Hard Body Upright, Replacement Belts, 2 Belts per Pack"/>
    <n v="2.6"/>
    <n v="1"/>
    <n v="0.2"/>
    <n v="7"/>
    <n v="1273.32142857143"/>
    <n v="0.29249999999999987"/>
  </r>
  <r>
    <n v="204"/>
    <s v="US-2014-116701"/>
    <x v="3"/>
    <d v="2014-12-18T00:00:00"/>
    <x v="4"/>
    <d v="2014-12-22T00:00:00"/>
    <n v="4"/>
    <x v="0"/>
    <s v="LC-17140"/>
    <s v="Logan Currie"/>
    <x v="0"/>
    <s v="United States"/>
    <s v="Dallas"/>
    <x v="5"/>
    <n v="75220"/>
    <x v="2"/>
    <s v="OFF-AP-10003217"/>
    <x v="1"/>
    <x v="9"/>
    <s v="Eureka Sanitaire  Commercial Upright"/>
    <n v="66.283999999999992"/>
    <n v="2"/>
    <n v="0.8"/>
    <n v="7"/>
    <n v="1271.2857142857099"/>
    <n v="-178.96680000000001"/>
  </r>
  <r>
    <n v="205"/>
    <s v="CA-2014-126382"/>
    <x v="3"/>
    <d v="2014-06-04T00:00:00"/>
    <x v="1"/>
    <d v="2014-06-08T00:00:00"/>
    <n v="4"/>
    <x v="1"/>
    <s v="HK-14890"/>
    <s v="Heather Kirkland"/>
    <x v="1"/>
    <s v="United States"/>
    <s v="Franklin"/>
    <x v="18"/>
    <n v="37064"/>
    <x v="0"/>
    <s v="FUR-FU-10002960"/>
    <x v="0"/>
    <x v="5"/>
    <s v="Eldon 200 Class Desk Accessories, Burgundy"/>
    <n v="35.168000000000006"/>
    <n v="7"/>
    <n v="0.2"/>
    <n v="7"/>
    <n v="1269.25"/>
    <n v="9.6712000000000025"/>
  </r>
  <r>
    <n v="206"/>
    <s v="CA-2014-108329"/>
    <x v="3"/>
    <d v="2014-12-10T00:00:00"/>
    <x v="4"/>
    <d v="2014-12-15T00:00:00"/>
    <n v="5"/>
    <x v="1"/>
    <s v="LE-16810"/>
    <s v="Laurel Elliston"/>
    <x v="0"/>
    <s v="United States"/>
    <s v="Whittier"/>
    <x v="1"/>
    <n v="90604"/>
    <x v="1"/>
    <s v="TEC-PH-10001918"/>
    <x v="2"/>
    <x v="7"/>
    <s v="Nortel Business Series Terminal T7208 Digital phone"/>
    <n v="444.76800000000003"/>
    <n v="4"/>
    <n v="0.2"/>
    <n v="7"/>
    <n v="1267.2142857142901"/>
    <n v="44.476800000000026"/>
  </r>
  <r>
    <n v="207"/>
    <s v="CA-2014-135860"/>
    <x v="3"/>
    <d v="2014-12-02T00:00:00"/>
    <x v="4"/>
    <d v="2014-12-08T00:00:00"/>
    <n v="6"/>
    <x v="1"/>
    <s v="JH-15985"/>
    <s v="Joseph Holt"/>
    <x v="0"/>
    <s v="United States"/>
    <s v="Saginaw"/>
    <x v="12"/>
    <n v="48601"/>
    <x v="2"/>
    <s v="OFF-ST-10000642"/>
    <x v="1"/>
    <x v="4"/>
    <s v="Tennsco Lockers, Gray"/>
    <n v="83.92"/>
    <n v="4"/>
    <n v="0"/>
    <n v="7"/>
    <n v="1265.17857142857"/>
    <n v="5.8743999999999943"/>
  </r>
  <r>
    <n v="208"/>
    <s v="CA-2014-135860"/>
    <x v="3"/>
    <d v="2014-12-02T00:00:00"/>
    <x v="4"/>
    <d v="2014-12-08T00:00:00"/>
    <n v="6"/>
    <x v="1"/>
    <s v="JH-15985"/>
    <s v="Joseph Holt"/>
    <x v="0"/>
    <s v="United States"/>
    <s v="Saginaw"/>
    <x v="12"/>
    <n v="48601"/>
    <x v="2"/>
    <s v="TEC-PH-10001700"/>
    <x v="2"/>
    <x v="7"/>
    <s v="Panasonic KX-TG6844B Expandable Digital Cordless Telephone"/>
    <n v="131.97999999999999"/>
    <n v="2"/>
    <n v="0"/>
    <n v="7"/>
    <n v="1263.1428571428601"/>
    <n v="35.634600000000006"/>
  </r>
  <r>
    <n v="209"/>
    <s v="CA-2014-135860"/>
    <x v="3"/>
    <d v="2014-12-02T00:00:00"/>
    <x v="4"/>
    <d v="2014-12-08T00:00:00"/>
    <n v="6"/>
    <x v="1"/>
    <s v="JH-15985"/>
    <s v="Joseph Holt"/>
    <x v="0"/>
    <s v="United States"/>
    <s v="Saginaw"/>
    <x v="12"/>
    <n v="48601"/>
    <x v="2"/>
    <s v="OFF-BI-10003274"/>
    <x v="1"/>
    <x v="8"/>
    <s v="Avery Durable Slant Ring Binders, No Labels"/>
    <n v="15.92"/>
    <n v="4"/>
    <n v="0"/>
    <n v="7"/>
    <n v="1261.1071428571399"/>
    <n v="7.4824000000000002"/>
  </r>
  <r>
    <n v="210"/>
    <s v="CA-2014-135860"/>
    <x v="3"/>
    <d v="2014-12-02T00:00:00"/>
    <x v="4"/>
    <d v="2014-12-08T00:00:00"/>
    <n v="6"/>
    <x v="1"/>
    <s v="JH-15985"/>
    <s v="Joseph Holt"/>
    <x v="0"/>
    <s v="United States"/>
    <s v="Saginaw"/>
    <x v="12"/>
    <n v="48601"/>
    <x v="2"/>
    <s v="OFF-FA-10000134"/>
    <x v="1"/>
    <x v="13"/>
    <s v="Advantus Push Pins, Aluminum Head"/>
    <n v="52.29"/>
    <n v="9"/>
    <n v="0"/>
    <n v="7"/>
    <n v="1259.07142857143"/>
    <n v="16.209899999999998"/>
  </r>
  <r>
    <n v="211"/>
    <s v="CA-2014-135860"/>
    <x v="3"/>
    <d v="2014-12-02T00:00:00"/>
    <x v="4"/>
    <d v="2014-12-08T00:00:00"/>
    <n v="6"/>
    <x v="1"/>
    <s v="JH-15985"/>
    <s v="Joseph Holt"/>
    <x v="0"/>
    <s v="United States"/>
    <s v="Saginaw"/>
    <x v="12"/>
    <n v="48601"/>
    <x v="2"/>
    <s v="OFF-ST-10001522"/>
    <x v="1"/>
    <x v="4"/>
    <s v="Gould Plastics 18-Pocket Panel Bin, 34w x 5-1/4d x 20-1/2h"/>
    <n v="91.99"/>
    <n v="1"/>
    <n v="0"/>
    <n v="7"/>
    <n v="1257.0357142857099"/>
    <n v="3.6795999999999935"/>
  </r>
  <r>
    <n v="212"/>
    <s v="CA-2012-101007"/>
    <x v="1"/>
    <d v="2012-02-09T00:00:00"/>
    <x v="11"/>
    <d v="2012-02-13T00:00:00"/>
    <n v="4"/>
    <x v="0"/>
    <s v="MS-17980"/>
    <s v="Michael Stewart"/>
    <x v="1"/>
    <s v="United States"/>
    <s v="Dallas"/>
    <x v="5"/>
    <n v="75220"/>
    <x v="2"/>
    <s v="TEC-AC-10001266"/>
    <x v="2"/>
    <x v="11"/>
    <s v="Memorex Micro Travel Drive 8 GB"/>
    <n v="20.8"/>
    <n v="2"/>
    <n v="0.2"/>
    <n v="7"/>
    <n v="1255"/>
    <n v="6.4999999999999991"/>
  </r>
  <r>
    <n v="213"/>
    <s v="CA-2012-146262"/>
    <x v="1"/>
    <d v="2012-01-02T00:00:00"/>
    <x v="9"/>
    <d v="2012-01-09T00:00:00"/>
    <n v="7"/>
    <x v="1"/>
    <s v="VW-21775"/>
    <s v="Victoria Wilson"/>
    <x v="1"/>
    <s v="United States"/>
    <s v="Medina"/>
    <x v="24"/>
    <n v="44256"/>
    <x v="3"/>
    <s v="OFF-LA-10004544"/>
    <x v="1"/>
    <x v="2"/>
    <s v="Avery 505"/>
    <n v="23.680000000000003"/>
    <n v="2"/>
    <n v="0.2"/>
    <n v="7"/>
    <n v="1252.9642857142901"/>
    <n v="8.879999999999999"/>
  </r>
  <r>
    <n v="214"/>
    <s v="CA-2012-146262"/>
    <x v="1"/>
    <d v="2012-01-02T00:00:00"/>
    <x v="9"/>
    <d v="2012-01-09T00:00:00"/>
    <n v="7"/>
    <x v="1"/>
    <s v="VW-21775"/>
    <s v="Victoria Wilson"/>
    <x v="1"/>
    <s v="United States"/>
    <s v="Medina"/>
    <x v="24"/>
    <n v="44256"/>
    <x v="3"/>
    <s v="FUR-BO-10004695"/>
    <x v="0"/>
    <x v="0"/>
    <s v="O'Sullivan 2-Door Barrister Bookcase in Odessa Pine"/>
    <n v="452.45"/>
    <n v="5"/>
    <n v="0.5"/>
    <n v="7"/>
    <n v="1250.92857142857"/>
    <n v="-244.32300000000006"/>
  </r>
  <r>
    <n v="215"/>
    <s v="CA-2012-146262"/>
    <x v="1"/>
    <d v="2012-01-02T00:00:00"/>
    <x v="9"/>
    <d v="2012-01-09T00:00:00"/>
    <n v="7"/>
    <x v="1"/>
    <s v="VW-21775"/>
    <s v="Victoria Wilson"/>
    <x v="1"/>
    <s v="United States"/>
    <s v="Medina"/>
    <x v="24"/>
    <n v="44256"/>
    <x v="3"/>
    <s v="TEC-PH-10002844"/>
    <x v="2"/>
    <x v="7"/>
    <s v="Speck Products Candyshell Flip Case"/>
    <n v="62.981999999999999"/>
    <n v="3"/>
    <n v="0.4"/>
    <n v="7"/>
    <n v="1248.8928571428601"/>
    <n v="-14.695800000000006"/>
  </r>
  <r>
    <n v="216"/>
    <s v="CA-2012-146262"/>
    <x v="1"/>
    <d v="2012-01-02T00:00:00"/>
    <x v="9"/>
    <d v="2012-01-09T00:00:00"/>
    <n v="7"/>
    <x v="1"/>
    <s v="VW-21775"/>
    <s v="Victoria Wilson"/>
    <x v="1"/>
    <s v="United States"/>
    <s v="Medina"/>
    <x v="24"/>
    <n v="44256"/>
    <x v="3"/>
    <s v="TEC-MA-10000864"/>
    <x v="2"/>
    <x v="15"/>
    <s v="Cisco 9971 IP Video Phone Charcoal"/>
    <n v="1188.0000000000002"/>
    <n v="9"/>
    <n v="0.7"/>
    <n v="7"/>
    <n v="1246.8571428571399"/>
    <n v="-950.40000000000009"/>
  </r>
  <r>
    <n v="217"/>
    <s v="CA-2012-146262"/>
    <x v="1"/>
    <d v="2012-01-02T00:00:00"/>
    <x v="9"/>
    <d v="2012-01-09T00:00:00"/>
    <n v="7"/>
    <x v="1"/>
    <s v="VW-21775"/>
    <s v="Victoria Wilson"/>
    <x v="1"/>
    <s v="United States"/>
    <s v="Medina"/>
    <x v="24"/>
    <n v="44256"/>
    <x v="3"/>
    <s v="TEC-AC-10000109"/>
    <x v="2"/>
    <x v="11"/>
    <s v="Sony Micro Vault Click 16 GB USB 2.0 Flash Drive"/>
    <n v="89.584000000000003"/>
    <n v="2"/>
    <n v="0.2"/>
    <n v="7"/>
    <n v="1244.82142857143"/>
    <n v="4.4792000000000058"/>
  </r>
  <r>
    <n v="218"/>
    <s v="CA-2013-130162"/>
    <x v="0"/>
    <d v="2013-10-29T00:00:00"/>
    <x v="2"/>
    <d v="2013-11-02T00:00:00"/>
    <n v="4"/>
    <x v="1"/>
    <s v="JH-15910"/>
    <s v="Jonathan Howell"/>
    <x v="0"/>
    <s v="United States"/>
    <s v="Los Angeles"/>
    <x v="1"/>
    <n v="90032"/>
    <x v="1"/>
    <s v="OFF-ST-10001328"/>
    <x v="1"/>
    <x v="4"/>
    <s v="Personal Filing Tote with Lid, Black/Gray"/>
    <n v="93.06"/>
    <n v="6"/>
    <n v="0"/>
    <n v="7"/>
    <n v="1242.7857142857099"/>
    <n v="26.056800000000003"/>
  </r>
  <r>
    <n v="219"/>
    <s v="CA-2013-130162"/>
    <x v="0"/>
    <d v="2013-10-29T00:00:00"/>
    <x v="2"/>
    <d v="2013-11-02T00:00:00"/>
    <n v="4"/>
    <x v="1"/>
    <s v="JH-15910"/>
    <s v="Jonathan Howell"/>
    <x v="0"/>
    <s v="United States"/>
    <s v="Los Angeles"/>
    <x v="1"/>
    <n v="90032"/>
    <x v="1"/>
    <s v="TEC-PH-10002563"/>
    <x v="2"/>
    <x v="7"/>
    <s v="Adtran 1202752G1"/>
    <n v="302.37599999999998"/>
    <n v="3"/>
    <n v="0.2"/>
    <n v="7"/>
    <n v="1240.75"/>
    <n v="22.678200000000018"/>
  </r>
  <r>
    <n v="220"/>
    <s v="CA-2012-169397"/>
    <x v="1"/>
    <d v="2012-12-24T00:00:00"/>
    <x v="4"/>
    <d v="2012-12-27T00:00:00"/>
    <n v="3"/>
    <x v="2"/>
    <s v="JB-15925"/>
    <s v="Joni Blumstein"/>
    <x v="0"/>
    <s v="United States"/>
    <s v="Dublin"/>
    <x v="24"/>
    <n v="43017"/>
    <x v="3"/>
    <s v="OFF-FA-10000585"/>
    <x v="1"/>
    <x v="13"/>
    <s v="OIC Bulk Pack Metal Binder Clips"/>
    <n v="5.5840000000000005"/>
    <n v="2"/>
    <n v="0.2"/>
    <n v="7"/>
    <n v="1238.7142857142901"/>
    <n v="1.8147999999999997"/>
  </r>
  <r>
    <n v="221"/>
    <s v="CA-2012-169397"/>
    <x v="1"/>
    <d v="2012-12-24T00:00:00"/>
    <x v="4"/>
    <d v="2012-12-27T00:00:00"/>
    <n v="3"/>
    <x v="2"/>
    <s v="JB-15925"/>
    <s v="Joni Blumstein"/>
    <x v="0"/>
    <s v="United States"/>
    <s v="Dublin"/>
    <x v="24"/>
    <n v="43017"/>
    <x v="3"/>
    <s v="OFF-PA-10004000"/>
    <x v="1"/>
    <x v="10"/>
    <s v="While You Were Out Pads, 50 per Pad, 4 x 5 1/4, Green Cycle"/>
    <n v="22.704000000000004"/>
    <n v="6"/>
    <n v="0.2"/>
    <n v="7"/>
    <n v="1236.67857142857"/>
    <n v="8.2302"/>
  </r>
  <r>
    <n v="222"/>
    <s v="CA-2012-169397"/>
    <x v="1"/>
    <d v="2012-12-24T00:00:00"/>
    <x v="4"/>
    <d v="2012-12-27T00:00:00"/>
    <n v="3"/>
    <x v="2"/>
    <s v="JB-15925"/>
    <s v="Joni Blumstein"/>
    <x v="0"/>
    <s v="United States"/>
    <s v="Dublin"/>
    <x v="24"/>
    <n v="43017"/>
    <x v="3"/>
    <s v="OFF-BI-10002852"/>
    <x v="1"/>
    <x v="8"/>
    <s v="Ibico Standard Transparent Covers"/>
    <n v="19.776000000000003"/>
    <n v="4"/>
    <n v="0.7"/>
    <n v="7"/>
    <n v="1234.6428571428601"/>
    <n v="-13.843199999999996"/>
  </r>
  <r>
    <n v="223"/>
    <s v="CA-2012-169397"/>
    <x v="1"/>
    <d v="2012-12-24T00:00:00"/>
    <x v="4"/>
    <d v="2012-12-27T00:00:00"/>
    <n v="3"/>
    <x v="2"/>
    <s v="JB-15925"/>
    <s v="Joni Blumstein"/>
    <x v="0"/>
    <s v="United States"/>
    <s v="Dublin"/>
    <x v="24"/>
    <n v="43017"/>
    <x v="3"/>
    <s v="FUR-FU-10000087"/>
    <x v="0"/>
    <x v="5"/>
    <s v="Executive Impressions 14&quot; Two-Color Numerals Wall Clock"/>
    <n v="72.703999999999994"/>
    <n v="4"/>
    <n v="0.2"/>
    <n v="7"/>
    <n v="1232.6071428571399"/>
    <n v="19.084800000000005"/>
  </r>
  <r>
    <n v="224"/>
    <s v="CA-2012-169397"/>
    <x v="1"/>
    <d v="2012-12-24T00:00:00"/>
    <x v="4"/>
    <d v="2012-12-27T00:00:00"/>
    <n v="3"/>
    <x v="2"/>
    <s v="JB-15925"/>
    <s v="Joni Blumstein"/>
    <x v="0"/>
    <s v="United States"/>
    <s v="Dublin"/>
    <x v="24"/>
    <n v="43017"/>
    <x v="3"/>
    <s v="TEC-MA-10001148"/>
    <x v="2"/>
    <x v="15"/>
    <s v="Swingline SM12-08 MicroCut Jam Free Shredder"/>
    <n v="479.98800000000006"/>
    <n v="4"/>
    <n v="0.7"/>
    <n v="7"/>
    <n v="1230.57142857143"/>
    <n v="-383.99040000000002"/>
  </r>
  <r>
    <n v="225"/>
    <s v="CA-2012-169397"/>
    <x v="1"/>
    <d v="2012-12-24T00:00:00"/>
    <x v="4"/>
    <d v="2012-12-27T00:00:00"/>
    <n v="3"/>
    <x v="2"/>
    <s v="JB-15925"/>
    <s v="Joni Blumstein"/>
    <x v="0"/>
    <s v="United States"/>
    <s v="Dublin"/>
    <x v="24"/>
    <n v="43017"/>
    <x v="3"/>
    <s v="OFF-AR-10001958"/>
    <x v="1"/>
    <x v="6"/>
    <s v="Stanley Bostitch Contemporary Electric Pencil Sharpeners"/>
    <n v="27.168000000000003"/>
    <n v="2"/>
    <n v="0.2"/>
    <n v="7"/>
    <n v="1228.5357142857099"/>
    <n v="2.7168000000000001"/>
  </r>
  <r>
    <n v="226"/>
    <s v="CA-2012-163055"/>
    <x v="1"/>
    <d v="2012-08-09T00:00:00"/>
    <x v="6"/>
    <d v="2012-08-16T00:00:00"/>
    <n v="7"/>
    <x v="1"/>
    <s v="DS-13180"/>
    <s v="David Smith"/>
    <x v="1"/>
    <s v="United States"/>
    <s v="Detroit"/>
    <x v="12"/>
    <n v="48227"/>
    <x v="2"/>
    <s v="OFF-AR-10001026"/>
    <x v="1"/>
    <x v="6"/>
    <s v="Sanford Uni-Blazer View Highlighters, Chisel Tip, Yellow"/>
    <n v="2.2000000000000002"/>
    <n v="1"/>
    <n v="0"/>
    <n v="7"/>
    <n v="1226.5"/>
    <n v="0.96800000000000019"/>
  </r>
  <r>
    <n v="227"/>
    <s v="CA-2012-163055"/>
    <x v="1"/>
    <d v="2012-08-09T00:00:00"/>
    <x v="6"/>
    <d v="2012-08-16T00:00:00"/>
    <n v="7"/>
    <x v="1"/>
    <s v="DS-13180"/>
    <s v="David Smith"/>
    <x v="1"/>
    <s v="United States"/>
    <s v="Detroit"/>
    <x v="12"/>
    <n v="48227"/>
    <x v="2"/>
    <s v="FUR-TA-10003748"/>
    <x v="0"/>
    <x v="3"/>
    <s v="Bevis 36 x 72 Conference Tables"/>
    <n v="622.44999999999993"/>
    <n v="5"/>
    <n v="0"/>
    <n v="7"/>
    <n v="1224.4642857142901"/>
    <n v="136.93899999999999"/>
  </r>
  <r>
    <n v="228"/>
    <s v="CA-2012-163055"/>
    <x v="1"/>
    <d v="2012-08-09T00:00:00"/>
    <x v="6"/>
    <d v="2012-08-16T00:00:00"/>
    <n v="7"/>
    <x v="1"/>
    <s v="DS-13180"/>
    <s v="David Smith"/>
    <x v="1"/>
    <s v="United States"/>
    <s v="Detroit"/>
    <x v="12"/>
    <n v="48227"/>
    <x v="2"/>
    <s v="OFF-ST-10002485"/>
    <x v="1"/>
    <x v="4"/>
    <s v="Rogers Deluxe File Chest"/>
    <n v="21.98"/>
    <n v="1"/>
    <n v="0"/>
    <n v="7"/>
    <n v="1222.42857142857"/>
    <n v="0.21979999999999933"/>
  </r>
  <r>
    <n v="229"/>
    <s v="US-2012-145436"/>
    <x v="1"/>
    <d v="2012-02-28T00:00:00"/>
    <x v="11"/>
    <d v="2012-03-04T00:00:00"/>
    <n v="5"/>
    <x v="1"/>
    <s v="VD-21670"/>
    <s v="Valerie Dominguez"/>
    <x v="0"/>
    <s v="United States"/>
    <s v="Columbia"/>
    <x v="18"/>
    <n v="38401"/>
    <x v="0"/>
    <s v="FUR-CH-10004860"/>
    <x v="0"/>
    <x v="1"/>
    <s v="Global Low Back Tilter Chair"/>
    <n v="161.56800000000001"/>
    <n v="2"/>
    <n v="0.2"/>
    <n v="7"/>
    <n v="1220.3928571428601"/>
    <n v="-28.274400000000021"/>
  </r>
  <r>
    <n v="230"/>
    <s v="US-2012-145436"/>
    <x v="1"/>
    <d v="2012-02-28T00:00:00"/>
    <x v="11"/>
    <d v="2012-03-04T00:00:00"/>
    <n v="5"/>
    <x v="1"/>
    <s v="VD-21670"/>
    <s v="Valerie Dominguez"/>
    <x v="0"/>
    <s v="United States"/>
    <s v="Columbia"/>
    <x v="18"/>
    <n v="38401"/>
    <x v="0"/>
    <s v="FUR-CH-10004477"/>
    <x v="0"/>
    <x v="1"/>
    <s v="Global Push Button Manager's Chair, Indigo"/>
    <n v="389.69600000000003"/>
    <n v="8"/>
    <n v="0.2"/>
    <n v="7"/>
    <n v="1218.3571428571399"/>
    <n v="43.840799999999973"/>
  </r>
  <r>
    <n v="231"/>
    <s v="US-2011-156216"/>
    <x v="2"/>
    <d v="2011-09-13T00:00:00"/>
    <x v="8"/>
    <d v="2011-09-17T00:00:00"/>
    <n v="4"/>
    <x v="1"/>
    <s v="EA-14035"/>
    <s v="Erin Ashbrook"/>
    <x v="1"/>
    <s v="United States"/>
    <s v="Charlotte"/>
    <x v="3"/>
    <n v="28205"/>
    <x v="0"/>
    <s v="OFF-BI-10001679"/>
    <x v="1"/>
    <x v="8"/>
    <s v="GBC Instant Index System for Binding Systems"/>
    <n v="18.648000000000003"/>
    <n v="7"/>
    <n v="0.7"/>
    <n v="7"/>
    <n v="1216.32142857143"/>
    <n v="-12.431999999999999"/>
  </r>
  <r>
    <n v="232"/>
    <s v="US-2014-100930"/>
    <x v="3"/>
    <d v="2014-04-08T00:00:00"/>
    <x v="3"/>
    <d v="2014-04-13T00:00:00"/>
    <n v="5"/>
    <x v="1"/>
    <s v="CS-12400"/>
    <s v="Christopher Schild"/>
    <x v="2"/>
    <s v="United States"/>
    <s v="Tampa"/>
    <x v="2"/>
    <n v="33614"/>
    <x v="0"/>
    <s v="FUR-TA-10001705"/>
    <x v="0"/>
    <x v="3"/>
    <s v="Bush Advantage Collection Round Conference Table"/>
    <n v="233.86"/>
    <n v="2"/>
    <n v="0.45"/>
    <n v="7"/>
    <n v="1214.2857142857099"/>
    <n v="-102.04800000000003"/>
  </r>
  <r>
    <n v="233"/>
    <s v="US-2014-100930"/>
    <x v="3"/>
    <d v="2014-04-08T00:00:00"/>
    <x v="3"/>
    <d v="2014-04-13T00:00:00"/>
    <n v="5"/>
    <x v="1"/>
    <s v="CS-12400"/>
    <s v="Christopher Schild"/>
    <x v="2"/>
    <s v="United States"/>
    <s v="Tampa"/>
    <x v="2"/>
    <n v="33614"/>
    <x v="0"/>
    <s v="FUR-TA-10003473"/>
    <x v="0"/>
    <x v="3"/>
    <s v="Bretford Rectangular Conference Table Tops"/>
    <n v="620.61450000000013"/>
    <n v="3"/>
    <n v="0.45"/>
    <n v="7"/>
    <n v="1212.25"/>
    <n v="-248.24579999999992"/>
  </r>
  <r>
    <n v="234"/>
    <s v="US-2014-100930"/>
    <x v="3"/>
    <d v="2014-04-08T00:00:00"/>
    <x v="3"/>
    <d v="2014-04-13T00:00:00"/>
    <n v="5"/>
    <x v="1"/>
    <s v="CS-12400"/>
    <s v="Christopher Schild"/>
    <x v="2"/>
    <s v="United States"/>
    <s v="Tampa"/>
    <x v="2"/>
    <n v="33614"/>
    <x v="0"/>
    <s v="OFF-BI-10001679"/>
    <x v="1"/>
    <x v="8"/>
    <s v="GBC Instant Index System for Binding Systems"/>
    <n v="5.3280000000000012"/>
    <n v="2"/>
    <n v="0.7"/>
    <n v="7"/>
    <n v="1210.2142857142901"/>
    <n v="-3.5519999999999996"/>
  </r>
  <r>
    <n v="235"/>
    <s v="US-2014-100930"/>
    <x v="3"/>
    <d v="2014-04-08T00:00:00"/>
    <x v="3"/>
    <d v="2014-04-13T00:00:00"/>
    <n v="5"/>
    <x v="1"/>
    <s v="CS-12400"/>
    <s v="Christopher Schild"/>
    <x v="2"/>
    <s v="United States"/>
    <s v="Tampa"/>
    <x v="2"/>
    <n v="33614"/>
    <x v="0"/>
    <s v="FUR-FU-10004017"/>
    <x v="0"/>
    <x v="5"/>
    <s v="Tenex Contemporary Contur Chairmats for Low and Medium Pile Carpet, Computer, 39&quot; x 49&quot;"/>
    <n v="258.072"/>
    <n v="3"/>
    <n v="0.2"/>
    <n v="7"/>
    <n v="1208.17857142857"/>
    <n v="0"/>
  </r>
  <r>
    <n v="236"/>
    <s v="US-2014-100930"/>
    <x v="3"/>
    <d v="2014-04-08T00:00:00"/>
    <x v="3"/>
    <d v="2014-04-13T00:00:00"/>
    <n v="5"/>
    <x v="1"/>
    <s v="CS-12400"/>
    <s v="Christopher Schild"/>
    <x v="2"/>
    <s v="United States"/>
    <s v="Tampa"/>
    <x v="2"/>
    <n v="33614"/>
    <x v="0"/>
    <s v="TEC-AC-10003832"/>
    <x v="2"/>
    <x v="11"/>
    <s v="Logitech P710e Mobile Speakerphone"/>
    <n v="617.97600000000011"/>
    <n v="3"/>
    <n v="0.2"/>
    <n v="7"/>
    <n v="1206.1428571428601"/>
    <n v="-7.724700000000098"/>
  </r>
  <r>
    <n v="237"/>
    <s v="CA-2014-160514"/>
    <x v="3"/>
    <d v="2014-11-13T00:00:00"/>
    <x v="0"/>
    <d v="2014-11-17T00:00:00"/>
    <n v="4"/>
    <x v="1"/>
    <s v="DB-13120"/>
    <s v="David Bremer"/>
    <x v="1"/>
    <s v="United States"/>
    <s v="Santa Clara"/>
    <x v="1"/>
    <n v="95051"/>
    <x v="1"/>
    <s v="OFF-PA-10002479"/>
    <x v="1"/>
    <x v="10"/>
    <s v="Xerox 4200 Series MultiUse Premium Copy Paper (20Lb. and 84 Bright)"/>
    <n v="10.56"/>
    <n v="2"/>
    <n v="0"/>
    <n v="7"/>
    <n v="1204.1071428571399"/>
    <n v="4.7519999999999998"/>
  </r>
  <r>
    <n v="238"/>
    <s v="CA-2013-157749"/>
    <x v="0"/>
    <d v="2013-06-05T00:00:00"/>
    <x v="1"/>
    <d v="2013-06-10T00:00:00"/>
    <n v="5"/>
    <x v="0"/>
    <s v="KL-16645"/>
    <s v="Ken Lonsdale"/>
    <x v="0"/>
    <s v="United States"/>
    <s v="Chicago"/>
    <x v="10"/>
    <n v="60610"/>
    <x v="2"/>
    <s v="OFF-PA-10003349"/>
    <x v="1"/>
    <x v="10"/>
    <s v="Xerox 1957"/>
    <n v="25.920000000000005"/>
    <n v="5"/>
    <n v="0.2"/>
    <n v="7"/>
    <n v="1202.07142857143"/>
    <n v="9.3960000000000008"/>
  </r>
  <r>
    <n v="239"/>
    <s v="CA-2013-157749"/>
    <x v="0"/>
    <d v="2013-06-05T00:00:00"/>
    <x v="1"/>
    <d v="2013-06-10T00:00:00"/>
    <n v="5"/>
    <x v="0"/>
    <s v="KL-16645"/>
    <s v="Ken Lonsdale"/>
    <x v="0"/>
    <s v="United States"/>
    <s v="Chicago"/>
    <x v="10"/>
    <n v="60610"/>
    <x v="2"/>
    <s v="FUR-FU-10000576"/>
    <x v="0"/>
    <x v="5"/>
    <s v="Luxo Professional Fluorescent Magnifier Lamp with Clamp-Mount Base"/>
    <n v="419.68000000000006"/>
    <n v="5"/>
    <n v="0.6"/>
    <n v="7"/>
    <n v="1200.0357142857099"/>
    <n v="-356.72799999999995"/>
  </r>
  <r>
    <n v="240"/>
    <s v="CA-2013-157749"/>
    <x v="0"/>
    <d v="2013-06-05T00:00:00"/>
    <x v="1"/>
    <d v="2013-06-10T00:00:00"/>
    <n v="5"/>
    <x v="0"/>
    <s v="KL-16645"/>
    <s v="Ken Lonsdale"/>
    <x v="0"/>
    <s v="United States"/>
    <s v="Chicago"/>
    <x v="10"/>
    <n v="60610"/>
    <x v="2"/>
    <s v="FUR-FU-10004351"/>
    <x v="0"/>
    <x v="5"/>
    <s v="Staples"/>
    <n v="11.688000000000001"/>
    <n v="3"/>
    <n v="0.6"/>
    <n v="7"/>
    <n v="1198"/>
    <n v="-4.6751999999999985"/>
  </r>
  <r>
    <n v="241"/>
    <s v="CA-2013-157749"/>
    <x v="0"/>
    <d v="2013-06-05T00:00:00"/>
    <x v="1"/>
    <d v="2013-06-10T00:00:00"/>
    <n v="5"/>
    <x v="0"/>
    <s v="KL-16645"/>
    <s v="Ken Lonsdale"/>
    <x v="0"/>
    <s v="United States"/>
    <s v="Chicago"/>
    <x v="10"/>
    <n v="60610"/>
    <x v="2"/>
    <s v="TEC-PH-10000011"/>
    <x v="2"/>
    <x v="7"/>
    <s v="PureGear Roll-On Screen Protector"/>
    <n v="31.983999999999998"/>
    <n v="2"/>
    <n v="0.2"/>
    <n v="7"/>
    <n v="1195.9642857142901"/>
    <n v="11.194399999999998"/>
  </r>
  <r>
    <n v="242"/>
    <s v="CA-2013-157749"/>
    <x v="0"/>
    <d v="2013-06-05T00:00:00"/>
    <x v="1"/>
    <d v="2013-06-10T00:00:00"/>
    <n v="5"/>
    <x v="0"/>
    <s v="KL-16645"/>
    <s v="Ken Lonsdale"/>
    <x v="0"/>
    <s v="United States"/>
    <s v="Chicago"/>
    <x v="10"/>
    <n v="60610"/>
    <x v="2"/>
    <s v="FUR-TA-10002607"/>
    <x v="0"/>
    <x v="3"/>
    <s v="KI Conference Tables"/>
    <n v="177.22499999999999"/>
    <n v="5"/>
    <n v="0.5"/>
    <n v="7"/>
    <n v="1193.92857142857"/>
    <n v="-120.51299999999998"/>
  </r>
  <r>
    <n v="243"/>
    <s v="CA-2013-157749"/>
    <x v="0"/>
    <d v="2013-06-05T00:00:00"/>
    <x v="1"/>
    <d v="2013-06-10T00:00:00"/>
    <n v="5"/>
    <x v="0"/>
    <s v="KL-16645"/>
    <s v="Ken Lonsdale"/>
    <x v="0"/>
    <s v="United States"/>
    <s v="Chicago"/>
    <x v="10"/>
    <n v="60610"/>
    <x v="2"/>
    <s v="FUR-FU-10002505"/>
    <x v="0"/>
    <x v="5"/>
    <s v="Eldon 100 Class Desk Accessories"/>
    <n v="4.0440000000000005"/>
    <n v="3"/>
    <n v="0.6"/>
    <n v="7"/>
    <n v="1191.8928571428601"/>
    <n v="-2.8307999999999995"/>
  </r>
  <r>
    <n v="244"/>
    <s v="CA-2013-157749"/>
    <x v="0"/>
    <d v="2013-06-05T00:00:00"/>
    <x v="1"/>
    <d v="2013-06-10T00:00:00"/>
    <n v="5"/>
    <x v="0"/>
    <s v="KL-16645"/>
    <s v="Ken Lonsdale"/>
    <x v="0"/>
    <s v="United States"/>
    <s v="Chicago"/>
    <x v="10"/>
    <n v="60610"/>
    <x v="2"/>
    <s v="OFF-AR-10004685"/>
    <x v="1"/>
    <x v="6"/>
    <s v="Binney &amp; Smith Crayola Metallic Colored Pencils, 8-Color Set"/>
    <n v="7.4080000000000004"/>
    <n v="2"/>
    <n v="0.2"/>
    <n v="7"/>
    <n v="1189.8571428571399"/>
    <n v="1.2037999999999995"/>
  </r>
  <r>
    <n v="245"/>
    <s v="CA-2011-131926"/>
    <x v="2"/>
    <d v="2011-06-01T00:00:00"/>
    <x v="1"/>
    <d v="2011-06-06T00:00:00"/>
    <n v="5"/>
    <x v="0"/>
    <s v="DW-13480"/>
    <s v="Dianna Wilson"/>
    <x v="2"/>
    <s v="United States"/>
    <s v="Lakeville"/>
    <x v="11"/>
    <n v="55044"/>
    <x v="2"/>
    <s v="FUR-CH-10004063"/>
    <x v="0"/>
    <x v="1"/>
    <s v="Global Deluxe High-Back Manager's Chair"/>
    <n v="2001.8600000000001"/>
    <n v="7"/>
    <n v="0"/>
    <n v="7"/>
    <n v="1187.82142857143"/>
    <n v="580.53939999999989"/>
  </r>
  <r>
    <n v="246"/>
    <s v="CA-2011-131926"/>
    <x v="2"/>
    <d v="2011-06-01T00:00:00"/>
    <x v="1"/>
    <d v="2011-06-06T00:00:00"/>
    <n v="5"/>
    <x v="0"/>
    <s v="DW-13480"/>
    <s v="Dianna Wilson"/>
    <x v="2"/>
    <s v="United States"/>
    <s v="Lakeville"/>
    <x v="11"/>
    <n v="55044"/>
    <x v="2"/>
    <s v="OFF-ST-10002276"/>
    <x v="1"/>
    <x v="4"/>
    <s v="Safco Steel Mobile File Cart"/>
    <n v="166.72"/>
    <n v="2"/>
    <n v="0"/>
    <n v="7"/>
    <n v="1185.7857142857099"/>
    <n v="41.680000000000007"/>
  </r>
  <r>
    <n v="247"/>
    <s v="CA-2011-131926"/>
    <x v="2"/>
    <d v="2011-06-01T00:00:00"/>
    <x v="1"/>
    <d v="2011-06-06T00:00:00"/>
    <n v="5"/>
    <x v="0"/>
    <s v="DW-13480"/>
    <s v="Dianna Wilson"/>
    <x v="2"/>
    <s v="United States"/>
    <s v="Lakeville"/>
    <x v="11"/>
    <n v="55044"/>
    <x v="2"/>
    <s v="OFF-PA-10004082"/>
    <x v="1"/>
    <x v="10"/>
    <s v="Adams Telephone Message Book w/Frequently-Called Numbers Space, 400 Messages per Book"/>
    <n v="47.88"/>
    <n v="6"/>
    <n v="0"/>
    <n v="7"/>
    <n v="1183.75"/>
    <n v="23.94"/>
  </r>
  <r>
    <n v="248"/>
    <s v="CA-2011-131926"/>
    <x v="2"/>
    <d v="2011-06-01T00:00:00"/>
    <x v="1"/>
    <d v="2011-06-06T00:00:00"/>
    <n v="5"/>
    <x v="0"/>
    <s v="DW-13480"/>
    <s v="Dianna Wilson"/>
    <x v="2"/>
    <s v="United States"/>
    <s v="Lakeville"/>
    <x v="11"/>
    <n v="55044"/>
    <x v="2"/>
    <s v="OFF-AP-10002945"/>
    <x v="1"/>
    <x v="9"/>
    <s v="Honeywell Enviracaire Portable HEPA Air Cleaner for 17' x 22' Room"/>
    <n v="1503.25"/>
    <n v="5"/>
    <n v="0"/>
    <n v="7"/>
    <n v="1181.7142857142901"/>
    <n v="496.07249999999993"/>
  </r>
  <r>
    <n v="249"/>
    <s v="CA-2011-131926"/>
    <x v="2"/>
    <d v="2011-06-01T00:00:00"/>
    <x v="1"/>
    <d v="2011-06-06T00:00:00"/>
    <n v="5"/>
    <x v="0"/>
    <s v="DW-13480"/>
    <s v="Dianna Wilson"/>
    <x v="2"/>
    <s v="United States"/>
    <s v="Lakeville"/>
    <x v="11"/>
    <n v="55044"/>
    <x v="2"/>
    <s v="OFF-PA-10000061"/>
    <x v="1"/>
    <x v="10"/>
    <s v="Xerox 205"/>
    <n v="25.92"/>
    <n v="4"/>
    <n v="0"/>
    <n v="7"/>
    <n v="1179.67857142857"/>
    <n v="12.441600000000001"/>
  </r>
  <r>
    <n v="250"/>
    <s v="CA-2013-154739"/>
    <x v="0"/>
    <d v="2013-12-11T00:00:00"/>
    <x v="4"/>
    <d v="2013-12-16T00:00:00"/>
    <n v="5"/>
    <x v="0"/>
    <s v="LH-17155"/>
    <s v="Logan Haushalter"/>
    <x v="0"/>
    <s v="United States"/>
    <s v="San Francisco"/>
    <x v="1"/>
    <n v="94109"/>
    <x v="1"/>
    <s v="FUR-CH-10002965"/>
    <x v="0"/>
    <x v="1"/>
    <s v="Global Leather Highback Executive Chair with Pneumatic Height Adjustment, Black"/>
    <n v="321.56799999999998"/>
    <n v="2"/>
    <n v="0.2"/>
    <n v="7"/>
    <n v="1177.6428571428601"/>
    <n v="28.137200000000007"/>
  </r>
  <r>
    <n v="251"/>
    <s v="CA-2013-145625"/>
    <x v="0"/>
    <d v="2013-09-12T00:00:00"/>
    <x v="8"/>
    <d v="2013-09-18T00:00:00"/>
    <n v="6"/>
    <x v="1"/>
    <s v="KC-16540"/>
    <s v="Kelly Collister"/>
    <x v="0"/>
    <s v="United States"/>
    <s v="San Diego"/>
    <x v="1"/>
    <n v="92037"/>
    <x v="1"/>
    <s v="OFF-PA-10004569"/>
    <x v="1"/>
    <x v="10"/>
    <s v="Wirebound Message Books, Two 4 1/4&quot; x 5&quot; Forms per Page"/>
    <n v="7.61"/>
    <n v="1"/>
    <n v="0"/>
    <n v="7"/>
    <n v="1175.6071428571399"/>
    <n v="3.5766999999999998"/>
  </r>
  <r>
    <n v="252"/>
    <s v="CA-2013-145625"/>
    <x v="0"/>
    <d v="2013-09-12T00:00:00"/>
    <x v="8"/>
    <d v="2013-09-18T00:00:00"/>
    <n v="6"/>
    <x v="1"/>
    <s v="KC-16540"/>
    <s v="Kelly Collister"/>
    <x v="0"/>
    <s v="United States"/>
    <s v="San Diego"/>
    <x v="1"/>
    <n v="92037"/>
    <x v="1"/>
    <s v="TEC-AC-10003832"/>
    <x v="2"/>
    <x v="11"/>
    <s v="Logitech P710e Mobile Speakerphone"/>
    <n v="3347.37"/>
    <n v="13"/>
    <n v="0"/>
    <n v="7"/>
    <n v="1173.57142857143"/>
    <n v="636.0002999999997"/>
  </r>
  <r>
    <n v="253"/>
    <s v="CA-2013-146941"/>
    <x v="0"/>
    <d v="2013-12-11T00:00:00"/>
    <x v="4"/>
    <d v="2013-12-14T00:00:00"/>
    <n v="3"/>
    <x v="2"/>
    <s v="DL-13315"/>
    <s v="Delfina Latchford"/>
    <x v="0"/>
    <s v="United States"/>
    <s v="New York City"/>
    <x v="15"/>
    <n v="10024"/>
    <x v="3"/>
    <s v="OFF-ST-10001228"/>
    <x v="1"/>
    <x v="4"/>
    <s v="Fellowes Personal Hanging Folder Files, Navy"/>
    <n v="80.58"/>
    <n v="6"/>
    <n v="0"/>
    <n v="7"/>
    <n v="1171.5357142857099"/>
    <n v="22.562400000000004"/>
  </r>
  <r>
    <n v="254"/>
    <s v="CA-2013-146941"/>
    <x v="0"/>
    <d v="2013-12-11T00:00:00"/>
    <x v="4"/>
    <d v="2013-12-14T00:00:00"/>
    <n v="3"/>
    <x v="2"/>
    <s v="DL-13315"/>
    <s v="Delfina Latchford"/>
    <x v="0"/>
    <s v="United States"/>
    <s v="New York City"/>
    <x v="15"/>
    <n v="10024"/>
    <x v="3"/>
    <s v="OFF-EN-10003296"/>
    <x v="1"/>
    <x v="12"/>
    <s v="Tyvek Side-Opening Peel &amp; Seel Expanding Envelopes"/>
    <n v="361.92"/>
    <n v="4"/>
    <n v="0"/>
    <n v="7"/>
    <n v="1169.5"/>
    <n v="162.864"/>
  </r>
  <r>
    <n v="255"/>
    <s v="US-2012-159982"/>
    <x v="1"/>
    <d v="2012-11-28T00:00:00"/>
    <x v="0"/>
    <d v="2012-12-04T00:00:00"/>
    <n v="6"/>
    <x v="1"/>
    <s v="DR-12880"/>
    <s v="Dan Reichenbach"/>
    <x v="1"/>
    <s v="United States"/>
    <s v="Chicago"/>
    <x v="10"/>
    <n v="60623"/>
    <x v="2"/>
    <s v="FUR-FU-10002505"/>
    <x v="0"/>
    <x v="5"/>
    <s v="Eldon 100 Class Desk Accessories"/>
    <n v="12.132000000000001"/>
    <n v="9"/>
    <n v="0.6"/>
    <n v="7"/>
    <n v="1167.4642857142901"/>
    <n v="-8.4923999999999982"/>
  </r>
  <r>
    <n v="256"/>
    <s v="US-2012-159982"/>
    <x v="1"/>
    <d v="2012-11-28T00:00:00"/>
    <x v="0"/>
    <d v="2012-12-04T00:00:00"/>
    <n v="6"/>
    <x v="1"/>
    <s v="DR-12880"/>
    <s v="Dan Reichenbach"/>
    <x v="1"/>
    <s v="United States"/>
    <s v="Chicago"/>
    <x v="10"/>
    <n v="60623"/>
    <x v="2"/>
    <s v="OFF-ST-10004804"/>
    <x v="1"/>
    <x v="4"/>
    <s v="Belkin 19&quot; Vented Equipment Shelf, Black"/>
    <n v="82.367999999999995"/>
    <n v="2"/>
    <n v="0.2"/>
    <n v="7"/>
    <n v="1165.42857142857"/>
    <n v="-19.562399999999997"/>
  </r>
  <r>
    <n v="257"/>
    <s v="US-2012-159982"/>
    <x v="1"/>
    <d v="2012-11-28T00:00:00"/>
    <x v="0"/>
    <d v="2012-12-04T00:00:00"/>
    <n v="6"/>
    <x v="1"/>
    <s v="DR-12880"/>
    <s v="Dan Reichenbach"/>
    <x v="1"/>
    <s v="United States"/>
    <s v="Chicago"/>
    <x v="10"/>
    <n v="60623"/>
    <x v="2"/>
    <s v="OFF-ST-10001590"/>
    <x v="1"/>
    <x v="4"/>
    <s v="Tenex Personal Project File with Scoop Front Design, Black"/>
    <n v="53.92"/>
    <n v="5"/>
    <n v="0.2"/>
    <n v="7"/>
    <n v="1163.3928571428601"/>
    <n v="4.0439999999999969"/>
  </r>
  <r>
    <n v="258"/>
    <s v="US-2012-159982"/>
    <x v="1"/>
    <d v="2012-11-28T00:00:00"/>
    <x v="0"/>
    <d v="2012-12-04T00:00:00"/>
    <n v="6"/>
    <x v="1"/>
    <s v="DR-12880"/>
    <s v="Dan Reichenbach"/>
    <x v="1"/>
    <s v="United States"/>
    <s v="Chicago"/>
    <x v="10"/>
    <n v="60623"/>
    <x v="2"/>
    <s v="TEC-PH-10001580"/>
    <x v="2"/>
    <x v="7"/>
    <s v="Logitech Mobile Speakerphone P710e - speaker phone"/>
    <n v="647.904"/>
    <n v="6"/>
    <n v="0.2"/>
    <n v="7"/>
    <n v="1161.3571428571399"/>
    <n v="56.691599999999966"/>
  </r>
  <r>
    <n v="259"/>
    <s v="CA-2014-163139"/>
    <x v="3"/>
    <d v="2014-12-02T00:00:00"/>
    <x v="4"/>
    <d v="2014-12-04T00:00:00"/>
    <n v="2"/>
    <x v="0"/>
    <s v="CC-12670"/>
    <s v="Craig Carreira"/>
    <x v="0"/>
    <s v="United States"/>
    <s v="New York City"/>
    <x v="15"/>
    <n v="10009"/>
    <x v="3"/>
    <s v="TEC-AC-10000290"/>
    <x v="2"/>
    <x v="11"/>
    <s v="Sabrent 4-Port USB 2.0 Hub"/>
    <n v="20.37"/>
    <n v="3"/>
    <n v="0"/>
    <n v="7"/>
    <n v="1159.32142857143"/>
    <n v="6.9258000000000006"/>
  </r>
  <r>
    <n v="260"/>
    <s v="CA-2014-163139"/>
    <x v="3"/>
    <d v="2014-12-02T00:00:00"/>
    <x v="4"/>
    <d v="2014-12-04T00:00:00"/>
    <n v="2"/>
    <x v="0"/>
    <s v="CC-12670"/>
    <s v="Craig Carreira"/>
    <x v="0"/>
    <s v="United States"/>
    <s v="New York City"/>
    <x v="15"/>
    <n v="10009"/>
    <x v="3"/>
    <s v="OFF-ST-10002790"/>
    <x v="1"/>
    <x v="4"/>
    <s v="Safco Industrial Shelving"/>
    <n v="221.54999999999998"/>
    <n v="3"/>
    <n v="0"/>
    <n v="7"/>
    <n v="1157.2857142857099"/>
    <n v="6.6465000000000174"/>
  </r>
  <r>
    <n v="261"/>
    <s v="CA-2014-163139"/>
    <x v="3"/>
    <d v="2014-12-02T00:00:00"/>
    <x v="4"/>
    <d v="2014-12-04T00:00:00"/>
    <n v="2"/>
    <x v="0"/>
    <s v="CC-12670"/>
    <s v="Craig Carreira"/>
    <x v="0"/>
    <s v="United States"/>
    <s v="New York City"/>
    <x v="15"/>
    <n v="10009"/>
    <x v="3"/>
    <s v="OFF-BI-10003460"/>
    <x v="1"/>
    <x v="8"/>
    <s v="Acco 3-Hole Punch"/>
    <n v="17.52"/>
    <n v="5"/>
    <n v="0.2"/>
    <n v="7"/>
    <n v="1155.25"/>
    <n v="6.1319999999999988"/>
  </r>
  <r>
    <n v="262"/>
    <s v="US-2014-155299"/>
    <x v="3"/>
    <d v="2014-06-09T00:00:00"/>
    <x v="1"/>
    <d v="2014-06-13T00:00:00"/>
    <n v="4"/>
    <x v="1"/>
    <s v="Dl-13600"/>
    <s v="Dorris liebe"/>
    <x v="1"/>
    <s v="United States"/>
    <s v="Pasadena"/>
    <x v="5"/>
    <n v="77506"/>
    <x v="2"/>
    <s v="OFF-AP-10002203"/>
    <x v="1"/>
    <x v="9"/>
    <s v="Eureka Disposable Bags for Sanitaire Vibra Groomer I Upright Vac"/>
    <n v="1.6239999999999994"/>
    <n v="2"/>
    <n v="0.8"/>
    <n v="7"/>
    <n v="1153.2142857142901"/>
    <n v="-4.4660000000000002"/>
  </r>
  <r>
    <n v="263"/>
    <s v="US-2011-106992"/>
    <x v="2"/>
    <d v="2011-09-19T00:00:00"/>
    <x v="8"/>
    <d v="2011-09-21T00:00:00"/>
    <n v="2"/>
    <x v="0"/>
    <s v="SB-20290"/>
    <s v="Sean Braxton"/>
    <x v="1"/>
    <s v="United States"/>
    <s v="Houston"/>
    <x v="5"/>
    <n v="77036"/>
    <x v="2"/>
    <s v="TEC-MA-10000822"/>
    <x v="2"/>
    <x v="15"/>
    <s v="Lexmark MX611dhe Monochrome Laser Printer"/>
    <n v="3059.982"/>
    <n v="3"/>
    <n v="0.4"/>
    <n v="7"/>
    <n v="1151.17857142857"/>
    <n v="-509.99700000000075"/>
  </r>
  <r>
    <n v="264"/>
    <s v="US-2011-106992"/>
    <x v="2"/>
    <d v="2011-09-19T00:00:00"/>
    <x v="8"/>
    <d v="2011-09-21T00:00:00"/>
    <n v="2"/>
    <x v="0"/>
    <s v="SB-20290"/>
    <s v="Sean Braxton"/>
    <x v="1"/>
    <s v="United States"/>
    <s v="Houston"/>
    <x v="5"/>
    <n v="77036"/>
    <x v="2"/>
    <s v="TEC-MA-10003353"/>
    <x v="2"/>
    <x v="15"/>
    <s v="Xerox WorkCentre 6505DN Laser Multifunction Printer"/>
    <n v="2519.9579999999996"/>
    <n v="7"/>
    <n v="0.4"/>
    <n v="7"/>
    <n v="1149.1428571428601"/>
    <n v="-251.99579999999992"/>
  </r>
  <r>
    <n v="265"/>
    <s v="CA-2013-125318"/>
    <x v="0"/>
    <d v="2013-06-07T00:00:00"/>
    <x v="1"/>
    <d v="2013-06-14T00:00:00"/>
    <n v="7"/>
    <x v="1"/>
    <s v="RC-19825"/>
    <s v="Roy Collins"/>
    <x v="0"/>
    <s v="United States"/>
    <s v="Chicago"/>
    <x v="10"/>
    <n v="60610"/>
    <x v="2"/>
    <s v="TEC-PH-10001433"/>
    <x v="2"/>
    <x v="7"/>
    <s v="Cisco Small Business SPA 502G VoIP phone"/>
    <n v="328.22399999999999"/>
    <n v="4"/>
    <n v="0.2"/>
    <n v="7"/>
    <n v="1147.1071428571399"/>
    <n v="28.7196"/>
  </r>
  <r>
    <n v="266"/>
    <s v="CA-2012-155040"/>
    <x v="1"/>
    <d v="2012-11-10T00:00:00"/>
    <x v="0"/>
    <d v="2012-11-15T00:00:00"/>
    <n v="5"/>
    <x v="1"/>
    <s v="AH-10210"/>
    <s v="Alan Hwang"/>
    <x v="0"/>
    <s v="United States"/>
    <s v="Brentwood"/>
    <x v="1"/>
    <n v="94513"/>
    <x v="1"/>
    <s v="TEC-AC-10004469"/>
    <x v="2"/>
    <x v="11"/>
    <s v="Microsoft Sculpt Comfort Mouse"/>
    <n v="79.900000000000006"/>
    <n v="2"/>
    <n v="0"/>
    <n v="7"/>
    <n v="1145.07142857143"/>
    <n v="35.156000000000006"/>
  </r>
  <r>
    <n v="267"/>
    <s v="CA-2014-136826"/>
    <x v="3"/>
    <d v="2014-06-17T00:00:00"/>
    <x v="1"/>
    <d v="2014-06-21T00:00:00"/>
    <n v="4"/>
    <x v="1"/>
    <s v="CB-12535"/>
    <s v="Claudia Bergmann"/>
    <x v="1"/>
    <s v="United States"/>
    <s v="Chapel Hill"/>
    <x v="3"/>
    <n v="27514"/>
    <x v="0"/>
    <s v="OFF-AR-10003602"/>
    <x v="1"/>
    <x v="6"/>
    <s v="Quartet Omega Colored Chalk, 12/Pack"/>
    <n v="14.015999999999998"/>
    <n v="3"/>
    <n v="0.2"/>
    <n v="7"/>
    <n v="1143.0357142857099"/>
    <n v="4.7303999999999995"/>
  </r>
  <r>
    <n v="268"/>
    <s v="CA-2013-111010"/>
    <x v="0"/>
    <d v="2013-01-22T00:00:00"/>
    <x v="9"/>
    <d v="2013-01-28T00:00:00"/>
    <n v="6"/>
    <x v="1"/>
    <s v="PG-18895"/>
    <s v="Paul Gonzalez"/>
    <x v="0"/>
    <s v="United States"/>
    <s v="Morristown"/>
    <x v="30"/>
    <n v="7960"/>
    <x v="3"/>
    <s v="OFF-FA-10003472"/>
    <x v="1"/>
    <x v="13"/>
    <s v="Bagged Rubber Bands"/>
    <n v="7.5600000000000005"/>
    <n v="6"/>
    <n v="0"/>
    <n v="7"/>
    <n v="1141"/>
    <n v="0.3024"/>
  </r>
  <r>
    <n v="269"/>
    <s v="US-2014-145366"/>
    <x v="3"/>
    <d v="2014-12-10T00:00:00"/>
    <x v="4"/>
    <d v="2014-12-14T00:00:00"/>
    <n v="4"/>
    <x v="1"/>
    <s v="CA-12310"/>
    <s v="Christine Abelman"/>
    <x v="1"/>
    <s v="United States"/>
    <s v="Cincinnati"/>
    <x v="24"/>
    <n v="45231"/>
    <x v="3"/>
    <s v="OFF-ST-10004180"/>
    <x v="1"/>
    <x v="4"/>
    <s v="Safco Commercial Shelving"/>
    <n v="37.207999999999998"/>
    <n v="1"/>
    <n v="0.2"/>
    <n v="7"/>
    <n v="1138.9642857142901"/>
    <n v="-7.4416000000000011"/>
  </r>
  <r>
    <n v="270"/>
    <s v="US-2014-145366"/>
    <x v="3"/>
    <d v="2014-12-10T00:00:00"/>
    <x v="4"/>
    <d v="2014-12-14T00:00:00"/>
    <n v="4"/>
    <x v="1"/>
    <s v="CA-12310"/>
    <s v="Christine Abelman"/>
    <x v="1"/>
    <s v="United States"/>
    <s v="Cincinnati"/>
    <x v="24"/>
    <n v="45231"/>
    <x v="3"/>
    <s v="OFF-EN-10004386"/>
    <x v="1"/>
    <x v="12"/>
    <s v="Recycled Interoffice Envelopes with String and Button Closure, 10 x 13"/>
    <n v="57.576000000000001"/>
    <n v="3"/>
    <n v="0.2"/>
    <n v="7"/>
    <n v="1136.92857142857"/>
    <n v="21.591000000000001"/>
  </r>
  <r>
    <n v="271"/>
    <s v="CA-2014-163979"/>
    <x v="3"/>
    <d v="2014-12-29T00:00:00"/>
    <x v="4"/>
    <d v="2015-01-03T00:00:00"/>
    <n v="5"/>
    <x v="0"/>
    <s v="KH-16690"/>
    <s v="Kristen Hastings"/>
    <x v="1"/>
    <s v="United States"/>
    <s v="San Francisco"/>
    <x v="1"/>
    <n v="94110"/>
    <x v="1"/>
    <s v="OFF-ST-10003208"/>
    <x v="1"/>
    <x v="4"/>
    <s v="Adjustable Depth Letter/Legal Cart"/>
    <n v="725.84"/>
    <n v="4"/>
    <n v="0"/>
    <n v="7"/>
    <n v="1134.8928571428601"/>
    <n v="210.4935999999999"/>
  </r>
  <r>
    <n v="272"/>
    <s v="CA-2012-155334"/>
    <x v="1"/>
    <d v="2012-07-30T00:00:00"/>
    <x v="7"/>
    <d v="2012-07-31T00:00:00"/>
    <n v="1"/>
    <x v="2"/>
    <s v="HA-14920"/>
    <s v="Helen Andreada"/>
    <x v="0"/>
    <s v="United States"/>
    <s v="San Francisco"/>
    <x v="1"/>
    <n v="94109"/>
    <x v="1"/>
    <s v="TEC-AC-10003628"/>
    <x v="2"/>
    <x v="11"/>
    <s v="Logitech 910-002974 M325 Wireless Mouse for Web Scrolling"/>
    <n v="209.92999999999998"/>
    <n v="7"/>
    <n v="0"/>
    <n v="7"/>
    <n v="1132.8571428571399"/>
    <n v="92.369200000000021"/>
  </r>
  <r>
    <n v="273"/>
    <s v="CA-2012-155334"/>
    <x v="1"/>
    <d v="2012-07-30T00:00:00"/>
    <x v="7"/>
    <d v="2012-07-31T00:00:00"/>
    <n v="1"/>
    <x v="2"/>
    <s v="HA-14920"/>
    <s v="Helen Andreada"/>
    <x v="0"/>
    <s v="United States"/>
    <s v="San Francisco"/>
    <x v="1"/>
    <n v="94109"/>
    <x v="1"/>
    <s v="FUR-FU-10003274"/>
    <x v="0"/>
    <x v="5"/>
    <s v="Regeneration Desk Collection"/>
    <n v="5.28"/>
    <n v="3"/>
    <n v="0"/>
    <n v="7"/>
    <n v="1130.82142857143"/>
    <n v="2.3232000000000004"/>
  </r>
  <r>
    <n v="274"/>
    <s v="CA-2012-155334"/>
    <x v="1"/>
    <d v="2012-07-30T00:00:00"/>
    <x v="7"/>
    <d v="2012-07-31T00:00:00"/>
    <n v="1"/>
    <x v="2"/>
    <s v="HA-14920"/>
    <s v="Helen Andreada"/>
    <x v="0"/>
    <s v="United States"/>
    <s v="San Francisco"/>
    <x v="1"/>
    <n v="94109"/>
    <x v="1"/>
    <s v="OFF-BI-10002557"/>
    <x v="1"/>
    <x v="8"/>
    <s v="Presstex Flexible Ring Binders"/>
    <n v="10.92"/>
    <n v="3"/>
    <n v="0.2"/>
    <n v="7"/>
    <n v="1128.7857142857099"/>
    <n v="4.0949999999999989"/>
  </r>
  <r>
    <n v="275"/>
    <s v="CA-2014-118136"/>
    <x v="3"/>
    <d v="2014-09-17T00:00:00"/>
    <x v="8"/>
    <d v="2014-09-18T00:00:00"/>
    <n v="1"/>
    <x v="2"/>
    <s v="BB-10990"/>
    <s v="Barry Blumstein"/>
    <x v="1"/>
    <s v="United States"/>
    <s v="Inglewood"/>
    <x v="1"/>
    <n v="90301"/>
    <x v="1"/>
    <s v="OFF-PA-10002615"/>
    <x v="1"/>
    <x v="10"/>
    <s v="Ampad Gold Fibre Wirebound Steno Books, 6&quot; x 9&quot;, Gregg Ruled"/>
    <n v="8.82"/>
    <n v="2"/>
    <n v="0"/>
    <n v="7"/>
    <n v="1126.75"/>
    <n v="4.0571999999999999"/>
  </r>
  <r>
    <n v="276"/>
    <s v="CA-2014-118136"/>
    <x v="3"/>
    <d v="2014-09-17T00:00:00"/>
    <x v="8"/>
    <d v="2014-09-18T00:00:00"/>
    <n v="1"/>
    <x v="2"/>
    <s v="BB-10990"/>
    <s v="Barry Blumstein"/>
    <x v="1"/>
    <s v="United States"/>
    <s v="Inglewood"/>
    <x v="1"/>
    <n v="90301"/>
    <x v="1"/>
    <s v="OFF-AR-10001427"/>
    <x v="1"/>
    <x v="6"/>
    <s v="Newell 330"/>
    <n v="5.98"/>
    <n v="1"/>
    <n v="0"/>
    <n v="7"/>
    <n v="1124.7142857142901"/>
    <n v="1.5548000000000002"/>
  </r>
  <r>
    <n v="277"/>
    <s v="CA-2014-132976"/>
    <x v="3"/>
    <d v="2014-10-14T00:00:00"/>
    <x v="2"/>
    <d v="2014-10-18T00:00:00"/>
    <n v="4"/>
    <x v="1"/>
    <s v="AG-10495"/>
    <s v="Andrew Gjertsen"/>
    <x v="1"/>
    <s v="United States"/>
    <s v="Philadelphia"/>
    <x v="9"/>
    <n v="19140"/>
    <x v="3"/>
    <s v="OFF-PA-10000673"/>
    <x v="1"/>
    <x v="10"/>
    <s v="Post-it “Important Message” Note Pad, Neon Colors, 50 Sheets/Pad"/>
    <n v="11.648000000000001"/>
    <n v="2"/>
    <n v="0.2"/>
    <n v="7"/>
    <n v="1122.67857142857"/>
    <n v="4.0768000000000004"/>
  </r>
  <r>
    <n v="278"/>
    <s v="CA-2014-132976"/>
    <x v="3"/>
    <d v="2014-10-14T00:00:00"/>
    <x v="2"/>
    <d v="2014-10-18T00:00:00"/>
    <n v="4"/>
    <x v="1"/>
    <s v="AG-10495"/>
    <s v="Andrew Gjertsen"/>
    <x v="1"/>
    <s v="United States"/>
    <s v="Philadelphia"/>
    <x v="9"/>
    <n v="19140"/>
    <x v="3"/>
    <s v="OFF-PA-10004470"/>
    <x v="1"/>
    <x v="10"/>
    <s v="Adams Write n' Stick Phone Message Book, 11&quot; X 5 1/4&quot;, 200 Messages"/>
    <n v="18.175999999999998"/>
    <n v="4"/>
    <n v="0.2"/>
    <n v="7"/>
    <n v="1120.6428571428601"/>
    <n v="5.9071999999999987"/>
  </r>
  <r>
    <n v="279"/>
    <s v="CA-2014-132976"/>
    <x v="3"/>
    <d v="2014-10-14T00:00:00"/>
    <x v="2"/>
    <d v="2014-10-18T00:00:00"/>
    <n v="4"/>
    <x v="1"/>
    <s v="AG-10495"/>
    <s v="Andrew Gjertsen"/>
    <x v="1"/>
    <s v="United States"/>
    <s v="Philadelphia"/>
    <x v="9"/>
    <n v="19140"/>
    <x v="3"/>
    <s v="OFF-ST-10000876"/>
    <x v="1"/>
    <x v="4"/>
    <s v="Eldon Simplefile Box Office"/>
    <n v="59.712000000000003"/>
    <n v="6"/>
    <n v="0.2"/>
    <n v="7"/>
    <n v="1118.6071428571399"/>
    <n v="5.9711999999999996"/>
  </r>
  <r>
    <n v="280"/>
    <s v="CA-2014-132976"/>
    <x v="3"/>
    <d v="2014-10-14T00:00:00"/>
    <x v="2"/>
    <d v="2014-10-18T00:00:00"/>
    <n v="4"/>
    <x v="1"/>
    <s v="AG-10495"/>
    <s v="Andrew Gjertsen"/>
    <x v="1"/>
    <s v="United States"/>
    <s v="Philadelphia"/>
    <x v="9"/>
    <n v="19140"/>
    <x v="3"/>
    <s v="OFF-LA-10002043"/>
    <x v="1"/>
    <x v="2"/>
    <s v="Avery 489"/>
    <n v="24.839999999999996"/>
    <n v="3"/>
    <n v="0.2"/>
    <n v="7"/>
    <n v="1116.57142857143"/>
    <n v="8.6940000000000008"/>
  </r>
  <r>
    <n v="281"/>
    <s v="US-2012-161991"/>
    <x v="1"/>
    <d v="2012-09-26T00:00:00"/>
    <x v="8"/>
    <d v="2012-09-28T00:00:00"/>
    <n v="2"/>
    <x v="0"/>
    <s v="SC-20725"/>
    <s v="Steven Cartwright"/>
    <x v="0"/>
    <s v="United States"/>
    <s v="Houston"/>
    <x v="5"/>
    <n v="77070"/>
    <x v="2"/>
    <s v="OFF-BI-10004967"/>
    <x v="1"/>
    <x v="8"/>
    <s v="Round Ring Binders"/>
    <n v="2.0799999999999996"/>
    <n v="5"/>
    <n v="0.8"/>
    <n v="7"/>
    <n v="1114.5357142857099"/>
    <n v="-3.4320000000000004"/>
  </r>
  <r>
    <n v="282"/>
    <s v="US-2012-161991"/>
    <x v="1"/>
    <d v="2012-09-26T00:00:00"/>
    <x v="8"/>
    <d v="2012-09-28T00:00:00"/>
    <n v="2"/>
    <x v="0"/>
    <s v="SC-20725"/>
    <s v="Steven Cartwright"/>
    <x v="0"/>
    <s v="United States"/>
    <s v="Houston"/>
    <x v="5"/>
    <n v="77070"/>
    <x v="2"/>
    <s v="TEC-PH-10001760"/>
    <x v="2"/>
    <x v="7"/>
    <s v="Bose SoundLink Bluetooth Speaker"/>
    <n v="1114.4000000000001"/>
    <n v="7"/>
    <n v="0.2"/>
    <n v="7"/>
    <n v="1112.5"/>
    <n v="376.11"/>
  </r>
  <r>
    <n v="283"/>
    <s v="CA-2012-130890"/>
    <x v="1"/>
    <d v="2012-11-02T00:00:00"/>
    <x v="0"/>
    <d v="2012-11-06T00:00:00"/>
    <n v="4"/>
    <x v="1"/>
    <s v="JO-15280"/>
    <s v="Jas O'Carroll"/>
    <x v="0"/>
    <s v="United States"/>
    <s v="Los Angeles"/>
    <x v="1"/>
    <n v="90004"/>
    <x v="1"/>
    <s v="FUR-TA-10002903"/>
    <x v="0"/>
    <x v="3"/>
    <s v="Bevis Round Bullnose 29&quot; High Table Top"/>
    <n v="1038.8399999999999"/>
    <n v="5"/>
    <n v="0.2"/>
    <n v="7"/>
    <n v="1110.4642857142901"/>
    <n v="51.942000000000007"/>
  </r>
  <r>
    <n v="284"/>
    <s v="CA-2012-130883"/>
    <x v="1"/>
    <d v="2012-09-26T00:00:00"/>
    <x v="8"/>
    <d v="2012-10-02T00:00:00"/>
    <n v="6"/>
    <x v="1"/>
    <s v="TB-21520"/>
    <s v="Tracy Blumstein"/>
    <x v="0"/>
    <s v="United States"/>
    <s v="Portland"/>
    <x v="21"/>
    <n v="97206"/>
    <x v="1"/>
    <s v="OFF-PA-10000474"/>
    <x v="1"/>
    <x v="10"/>
    <s v="Staples"/>
    <n v="141.76"/>
    <n v="5"/>
    <n v="0.2"/>
    <n v="7"/>
    <n v="1108.42857142857"/>
    <n v="47.843999999999994"/>
  </r>
  <r>
    <n v="285"/>
    <s v="CA-2012-130883"/>
    <x v="1"/>
    <d v="2012-09-26T00:00:00"/>
    <x v="8"/>
    <d v="2012-10-02T00:00:00"/>
    <n v="6"/>
    <x v="1"/>
    <s v="TB-21520"/>
    <s v="Tracy Blumstein"/>
    <x v="0"/>
    <s v="United States"/>
    <s v="Portland"/>
    <x v="21"/>
    <n v="97206"/>
    <x v="1"/>
    <s v="TEC-AC-10001956"/>
    <x v="2"/>
    <x v="11"/>
    <s v="Microsoft Arc Touch Mouse"/>
    <n v="239.80000000000004"/>
    <n v="5"/>
    <n v="0.2"/>
    <n v="7"/>
    <n v="1106.3928571428601"/>
    <n v="47.959999999999987"/>
  </r>
  <r>
    <n v="286"/>
    <s v="CA-2012-130883"/>
    <x v="1"/>
    <d v="2012-09-26T00:00:00"/>
    <x v="8"/>
    <d v="2012-10-02T00:00:00"/>
    <n v="6"/>
    <x v="1"/>
    <s v="TB-21520"/>
    <s v="Tracy Blumstein"/>
    <x v="0"/>
    <s v="United States"/>
    <s v="Portland"/>
    <x v="21"/>
    <n v="97206"/>
    <x v="1"/>
    <s v="OFF-PA-10004100"/>
    <x v="1"/>
    <x v="10"/>
    <s v="Xerox 216"/>
    <n v="31.104000000000006"/>
    <n v="6"/>
    <n v="0.2"/>
    <n v="7"/>
    <n v="1104.3571428571399"/>
    <n v="1110.8864000000001"/>
  </r>
  <r>
    <n v="287"/>
    <s v="CA-2013-112697"/>
    <x v="0"/>
    <d v="2013-12-19T00:00:00"/>
    <x v="4"/>
    <d v="2013-12-21T00:00:00"/>
    <n v="2"/>
    <x v="0"/>
    <s v="AH-10195"/>
    <s v="Alan Haines"/>
    <x v="1"/>
    <s v="United States"/>
    <s v="Tamarac"/>
    <x v="2"/>
    <n v="33319"/>
    <x v="0"/>
    <s v="OFF-BI-10000778"/>
    <x v="1"/>
    <x v="8"/>
    <s v="GBC VeloBinder Electric Binding Machine"/>
    <n v="254.05800000000002"/>
    <n v="7"/>
    <n v="0.7"/>
    <n v="7"/>
    <n v="1102.32142857143"/>
    <n v="-169.3719999999999"/>
  </r>
  <r>
    <n v="288"/>
    <s v="CA-2013-112697"/>
    <x v="0"/>
    <d v="2013-12-19T00:00:00"/>
    <x v="4"/>
    <d v="2013-12-21T00:00:00"/>
    <n v="2"/>
    <x v="0"/>
    <s v="AH-10195"/>
    <s v="Alan Haines"/>
    <x v="1"/>
    <s v="United States"/>
    <s v="Tamarac"/>
    <x v="2"/>
    <n v="33319"/>
    <x v="0"/>
    <s v="OFF-AP-10002684"/>
    <x v="1"/>
    <x v="9"/>
    <s v="Acco 7-Outlet Masterpiece Power Center, Wihtout Fax/Phone Line Protection"/>
    <n v="194.52800000000002"/>
    <n v="2"/>
    <n v="0.2"/>
    <n v="7"/>
    <n v="1100.2857142857099"/>
    <n v="24.315999999999974"/>
  </r>
  <r>
    <n v="289"/>
    <s v="CA-2013-112697"/>
    <x v="0"/>
    <d v="2013-12-19T00:00:00"/>
    <x v="4"/>
    <d v="2013-12-21T00:00:00"/>
    <n v="2"/>
    <x v="0"/>
    <s v="AH-10195"/>
    <s v="Alan Haines"/>
    <x v="1"/>
    <s v="United States"/>
    <s v="Tamarac"/>
    <x v="2"/>
    <n v="33319"/>
    <x v="0"/>
    <s v="OFF-SU-10000646"/>
    <x v="1"/>
    <x v="14"/>
    <s v="Premier Automatic Letter Opener"/>
    <n v="961.48000000000013"/>
    <n v="5"/>
    <n v="0.2"/>
    <n v="7"/>
    <n v="1098.25"/>
    <n v="-204.31449999999995"/>
  </r>
  <r>
    <n v="290"/>
    <s v="CA-2013-110772"/>
    <x v="0"/>
    <d v="2013-11-21T00:00:00"/>
    <x v="0"/>
    <d v="2013-11-25T00:00:00"/>
    <n v="4"/>
    <x v="0"/>
    <s v="NZ-18565"/>
    <s v="Nick Zandusky"/>
    <x v="2"/>
    <s v="United States"/>
    <s v="Columbus"/>
    <x v="24"/>
    <n v="43229"/>
    <x v="3"/>
    <s v="OFF-FA-10002983"/>
    <x v="1"/>
    <x v="13"/>
    <s v="Advantus SlideClip Paper Clips"/>
    <n v="19.096"/>
    <n v="7"/>
    <n v="0.2"/>
    <n v="7"/>
    <n v="1096.2142857142901"/>
    <n v="6.6835999999999993"/>
  </r>
  <r>
    <n v="291"/>
    <s v="CA-2013-110772"/>
    <x v="0"/>
    <d v="2013-11-21T00:00:00"/>
    <x v="0"/>
    <d v="2013-11-25T00:00:00"/>
    <n v="4"/>
    <x v="0"/>
    <s v="NZ-18565"/>
    <s v="Nick Zandusky"/>
    <x v="2"/>
    <s v="United States"/>
    <s v="Columbus"/>
    <x v="24"/>
    <n v="43229"/>
    <x v="3"/>
    <s v="OFF-LA-10004689"/>
    <x v="1"/>
    <x v="2"/>
    <s v="Avery 512"/>
    <n v="18.496000000000002"/>
    <n v="8"/>
    <n v="0.2"/>
    <n v="7"/>
    <n v="1094.17857142857"/>
    <n v="6.2423999999999999"/>
  </r>
  <r>
    <n v="292"/>
    <s v="CA-2013-110772"/>
    <x v="0"/>
    <d v="2013-11-21T00:00:00"/>
    <x v="0"/>
    <d v="2013-11-25T00:00:00"/>
    <n v="4"/>
    <x v="0"/>
    <s v="NZ-18565"/>
    <s v="Nick Zandusky"/>
    <x v="2"/>
    <s v="United States"/>
    <s v="Columbus"/>
    <x v="24"/>
    <n v="43229"/>
    <x v="3"/>
    <s v="TEC-AC-10002001"/>
    <x v="2"/>
    <x v="11"/>
    <s v="Logitech Wireless Gaming Headset G930"/>
    <n v="255.98400000000004"/>
    <n v="2"/>
    <n v="0.2"/>
    <n v="7"/>
    <n v="1092.1428571428601"/>
    <n v="54.396600000000007"/>
  </r>
  <r>
    <n v="293"/>
    <s v="CA-2013-110772"/>
    <x v="0"/>
    <d v="2013-11-21T00:00:00"/>
    <x v="0"/>
    <d v="2013-11-25T00:00:00"/>
    <n v="4"/>
    <x v="0"/>
    <s v="NZ-18565"/>
    <s v="Nick Zandusky"/>
    <x v="2"/>
    <s v="United States"/>
    <s v="Columbus"/>
    <x v="24"/>
    <n v="43229"/>
    <x v="3"/>
    <s v="FUR-BO-10004709"/>
    <x v="0"/>
    <x v="0"/>
    <s v="Bush Westfield Collection Bookcases, Medium Cherry Finish"/>
    <n v="86.97"/>
    <n v="3"/>
    <n v="0.5"/>
    <n v="7"/>
    <n v="1090.1071428571399"/>
    <n v="-48.703199999999995"/>
  </r>
  <r>
    <n v="294"/>
    <s v="CA-2011-111451"/>
    <x v="2"/>
    <d v="2011-12-26T00:00:00"/>
    <x v="4"/>
    <d v="2011-12-28T00:00:00"/>
    <n v="2"/>
    <x v="2"/>
    <s v="KL-16555"/>
    <s v="Kelly Lampkin"/>
    <x v="1"/>
    <s v="United States"/>
    <s v="Colorado Springs"/>
    <x v="22"/>
    <n v="80906"/>
    <x v="1"/>
    <s v="FUR-FU-10004091"/>
    <x v="0"/>
    <x v="5"/>
    <s v="Howard Miller 13&quot; Diameter Goldtone Round Wall Clock"/>
    <n v="300.416"/>
    <n v="8"/>
    <n v="0.2"/>
    <n v="7"/>
    <n v="1088.07142857143"/>
    <n v="78.859200000000001"/>
  </r>
  <r>
    <n v="295"/>
    <s v="CA-2011-111451"/>
    <x v="2"/>
    <d v="2011-12-26T00:00:00"/>
    <x v="4"/>
    <d v="2011-12-28T00:00:00"/>
    <n v="2"/>
    <x v="2"/>
    <s v="KL-16555"/>
    <s v="Kelly Lampkin"/>
    <x v="1"/>
    <s v="United States"/>
    <s v="Colorado Springs"/>
    <x v="22"/>
    <n v="80906"/>
    <x v="1"/>
    <s v="FUR-CH-10001891"/>
    <x v="0"/>
    <x v="1"/>
    <s v="Global Deluxe Office Fabric Chairs"/>
    <n v="230.35200000000003"/>
    <n v="3"/>
    <n v="0.2"/>
    <n v="7"/>
    <n v="1086.0357142857099"/>
    <n v="20.155800000000013"/>
  </r>
  <r>
    <n v="296"/>
    <s v="CA-2011-111451"/>
    <x v="2"/>
    <d v="2011-12-26T00:00:00"/>
    <x v="4"/>
    <d v="2011-12-28T00:00:00"/>
    <n v="2"/>
    <x v="2"/>
    <s v="KL-16555"/>
    <s v="Kelly Lampkin"/>
    <x v="1"/>
    <s v="United States"/>
    <s v="Colorado Springs"/>
    <x v="22"/>
    <n v="80906"/>
    <x v="1"/>
    <s v="FUR-FU-10002918"/>
    <x v="0"/>
    <x v="5"/>
    <s v="Eldon ClusterMat Chair Mat with Cordless Antistatic Protection"/>
    <n v="218.35200000000003"/>
    <n v="3"/>
    <n v="0.2"/>
    <n v="7"/>
    <n v="1084"/>
    <n v="-24.564599999999999"/>
  </r>
  <r>
    <n v="297"/>
    <s v="CA-2011-111451"/>
    <x v="2"/>
    <d v="2011-12-26T00:00:00"/>
    <x v="4"/>
    <d v="2011-12-28T00:00:00"/>
    <n v="2"/>
    <x v="2"/>
    <s v="KL-16555"/>
    <s v="Kelly Lampkin"/>
    <x v="1"/>
    <s v="United States"/>
    <s v="Colorado Springs"/>
    <x v="22"/>
    <n v="80906"/>
    <x v="1"/>
    <s v="OFF-BI-10004593"/>
    <x v="1"/>
    <x v="8"/>
    <s v="Ibico Laser Imprintable Binding System Covers"/>
    <n v="78.600000000000009"/>
    <n v="5"/>
    <n v="0.7"/>
    <n v="7"/>
    <n v="1081.9642857142901"/>
    <n v="-62.88000000000001"/>
  </r>
  <r>
    <n v="298"/>
    <s v="CA-2011-111451"/>
    <x v="2"/>
    <d v="2011-12-26T00:00:00"/>
    <x v="4"/>
    <d v="2011-12-28T00:00:00"/>
    <n v="2"/>
    <x v="2"/>
    <s v="KL-16555"/>
    <s v="Kelly Lampkin"/>
    <x v="1"/>
    <s v="United States"/>
    <s v="Colorado Springs"/>
    <x v="22"/>
    <n v="80906"/>
    <x v="1"/>
    <s v="OFF-FA-10004854"/>
    <x v="1"/>
    <x v="13"/>
    <s v="Vinyl Coated Wire Paper Clips in Organizer Box, 800/Box"/>
    <n v="27.552000000000003"/>
    <n v="3"/>
    <n v="0.2"/>
    <n v="7"/>
    <n v="1079.92857142857"/>
    <n v="9.2987999999999964"/>
  </r>
  <r>
    <n v="299"/>
    <s v="CA-2013-142545"/>
    <x v="0"/>
    <d v="2013-10-29T00:00:00"/>
    <x v="2"/>
    <d v="2013-11-04T00:00:00"/>
    <n v="6"/>
    <x v="1"/>
    <s v="JD-15895"/>
    <s v="Jonathan Doherty"/>
    <x v="1"/>
    <s v="United States"/>
    <s v="Belleville"/>
    <x v="30"/>
    <n v="7109"/>
    <x v="3"/>
    <s v="OFF-PA-10002105"/>
    <x v="1"/>
    <x v="10"/>
    <s v="Xerox 223"/>
    <n v="32.400000000000006"/>
    <n v="5"/>
    <n v="0"/>
    <n v="7"/>
    <n v="1077.8928571428601"/>
    <n v="15.552000000000001"/>
  </r>
  <r>
    <n v="300"/>
    <s v="CA-2013-142545"/>
    <x v="0"/>
    <d v="2013-10-29T00:00:00"/>
    <x v="2"/>
    <d v="2013-11-04T00:00:00"/>
    <n v="6"/>
    <x v="1"/>
    <s v="JD-15895"/>
    <s v="Jonathan Doherty"/>
    <x v="1"/>
    <s v="United States"/>
    <s v="Belleville"/>
    <x v="30"/>
    <n v="7109"/>
    <x v="3"/>
    <s v="OFF-ST-10002756"/>
    <x v="1"/>
    <x v="4"/>
    <s v="Tennsco Stur-D-Stor Boltless Shelving, 5 Shelves, 24&quot; Deep, Sand"/>
    <n v="1082.48"/>
    <n v="8"/>
    <n v="0"/>
    <n v="7"/>
    <n v="1075.8571428571399"/>
    <n v="10.824800000000096"/>
  </r>
  <r>
    <n v="301"/>
    <s v="CA-2013-142545"/>
    <x v="0"/>
    <d v="2013-10-29T00:00:00"/>
    <x v="2"/>
    <d v="2013-11-04T00:00:00"/>
    <n v="6"/>
    <x v="1"/>
    <s v="JD-15895"/>
    <s v="Jonathan Doherty"/>
    <x v="1"/>
    <s v="United States"/>
    <s v="Belleville"/>
    <x v="30"/>
    <n v="7109"/>
    <x v="3"/>
    <s v="OFF-PA-10004243"/>
    <x v="1"/>
    <x v="10"/>
    <s v="Xerox 1939"/>
    <n v="56.91"/>
    <n v="3"/>
    <n v="0"/>
    <n v="7"/>
    <n v="1073.82142857143"/>
    <n v="27.316799999999997"/>
  </r>
  <r>
    <n v="302"/>
    <s v="CA-2013-142545"/>
    <x v="0"/>
    <d v="2013-10-29T00:00:00"/>
    <x v="2"/>
    <d v="2013-11-04T00:00:00"/>
    <n v="6"/>
    <x v="1"/>
    <s v="JD-15895"/>
    <s v="Jonathan Doherty"/>
    <x v="1"/>
    <s v="United States"/>
    <s v="Belleville"/>
    <x v="30"/>
    <n v="7109"/>
    <x v="3"/>
    <s v="FUR-FU-10001861"/>
    <x v="0"/>
    <x v="5"/>
    <s v="Floodlight Indoor Halogen Bulbs, 1 Bulb per Pack, 60 Watts"/>
    <n v="77.599999999999994"/>
    <n v="4"/>
    <n v="0"/>
    <n v="7"/>
    <n v="1071.7857142857099"/>
    <n v="38.023999999999994"/>
  </r>
  <r>
    <n v="303"/>
    <s v="CA-2013-142545"/>
    <x v="0"/>
    <d v="2013-10-29T00:00:00"/>
    <x v="2"/>
    <d v="2013-11-04T00:00:00"/>
    <n v="6"/>
    <x v="1"/>
    <s v="JD-15895"/>
    <s v="Jonathan Doherty"/>
    <x v="1"/>
    <s v="United States"/>
    <s v="Belleville"/>
    <x v="30"/>
    <n v="7109"/>
    <x v="3"/>
    <s v="OFF-BI-10002706"/>
    <x v="1"/>
    <x v="8"/>
    <s v="Avery Premier Heavy-Duty Binder with Round Locking Rings"/>
    <n v="14.28"/>
    <n v="1"/>
    <n v="0"/>
    <n v="7"/>
    <n v="1069.75"/>
    <n v="6.5687999999999995"/>
  </r>
  <r>
    <n v="304"/>
    <s v="US-2014-152380"/>
    <x v="3"/>
    <d v="2014-11-20T00:00:00"/>
    <x v="0"/>
    <d v="2014-11-24T00:00:00"/>
    <n v="4"/>
    <x v="1"/>
    <s v="JH-15910"/>
    <s v="Jonathan Howell"/>
    <x v="0"/>
    <s v="United States"/>
    <s v="Chicago"/>
    <x v="10"/>
    <n v="60623"/>
    <x v="2"/>
    <s v="FUR-TA-10002533"/>
    <x v="0"/>
    <x v="3"/>
    <s v="BPI Conference Tables"/>
    <n v="219.07500000000002"/>
    <n v="3"/>
    <n v="0.5"/>
    <n v="7"/>
    <n v="1067.7142857142901"/>
    <n v="-131.44500000000005"/>
  </r>
  <r>
    <n v="305"/>
    <s v="CA-2012-144253"/>
    <x v="1"/>
    <d v="2012-05-04T00:00:00"/>
    <x v="5"/>
    <d v="2012-05-09T00:00:00"/>
    <n v="5"/>
    <x v="0"/>
    <s v="AS-10225"/>
    <s v="Alan Schoenberger"/>
    <x v="1"/>
    <s v="United States"/>
    <s v="New York City"/>
    <x v="15"/>
    <n v="10024"/>
    <x v="3"/>
    <s v="FUR-FU-10002671"/>
    <x v="0"/>
    <x v="5"/>
    <s v="Electrix 20W Halogen Replacement Bulb for Zoom-In Desk Lamp"/>
    <n v="26.8"/>
    <n v="2"/>
    <n v="0"/>
    <n v="7"/>
    <n v="1065.67857142857"/>
    <n v="12.863999999999999"/>
  </r>
  <r>
    <n v="306"/>
    <s v="CA-2011-130960"/>
    <x v="2"/>
    <d v="2011-12-30T00:00:00"/>
    <x v="4"/>
    <d v="2012-01-04T00:00:00"/>
    <n v="5"/>
    <x v="1"/>
    <s v="KB-16600"/>
    <s v="Ken Brennan"/>
    <x v="1"/>
    <s v="United States"/>
    <s v="Taylor"/>
    <x v="12"/>
    <n v="48180"/>
    <x v="2"/>
    <s v="OFF-AR-10003651"/>
    <x v="1"/>
    <x v="6"/>
    <s v="Newell 350"/>
    <n v="9.84"/>
    <n v="3"/>
    <n v="0"/>
    <n v="7"/>
    <n v="1063.6428571428601"/>
    <n v="2.8535999999999988"/>
  </r>
  <r>
    <n v="307"/>
    <s v="CA-2011-111003"/>
    <x v="2"/>
    <d v="2011-06-01T00:00:00"/>
    <x v="1"/>
    <d v="2011-06-06T00:00:00"/>
    <n v="5"/>
    <x v="1"/>
    <s v="CR-12625"/>
    <s v="Corey Roper"/>
    <x v="2"/>
    <s v="United States"/>
    <s v="Lakewood"/>
    <x v="30"/>
    <n v="8701"/>
    <x v="3"/>
    <s v="OFF-BI-10001072"/>
    <x v="1"/>
    <x v="8"/>
    <s v="GBC Clear Cover, 8-1/2 x 11, unpunched, 25 covers per pack"/>
    <n v="45.480000000000004"/>
    <n v="3"/>
    <n v="0"/>
    <n v="7"/>
    <n v="1061.6071428571399"/>
    <n v="20.9208"/>
  </r>
  <r>
    <n v="308"/>
    <s v="CA-2011-111003"/>
    <x v="2"/>
    <d v="2011-06-01T00:00:00"/>
    <x v="1"/>
    <d v="2011-06-06T00:00:00"/>
    <n v="5"/>
    <x v="1"/>
    <s v="CR-12625"/>
    <s v="Corey Roper"/>
    <x v="2"/>
    <s v="United States"/>
    <s v="Lakewood"/>
    <x v="30"/>
    <n v="8701"/>
    <x v="3"/>
    <s v="OFF-AR-10002135"/>
    <x v="1"/>
    <x v="6"/>
    <s v="Boston Heavy-Duty Trimline Electric Pencil Sharpeners"/>
    <n v="289.20000000000005"/>
    <n v="6"/>
    <n v="0"/>
    <n v="7"/>
    <n v="1059.57142857143"/>
    <n v="83.867999999999967"/>
  </r>
  <r>
    <n v="309"/>
    <s v="CA-2014-126774"/>
    <x v="3"/>
    <d v="2014-04-16T00:00:00"/>
    <x v="3"/>
    <d v="2014-04-18T00:00:00"/>
    <n v="2"/>
    <x v="2"/>
    <s v="SH-20395"/>
    <s v="Shahid Hopkins"/>
    <x v="0"/>
    <s v="United States"/>
    <s v="Arlington"/>
    <x v="17"/>
    <n v="22204"/>
    <x v="0"/>
    <s v="OFF-AR-10002804"/>
    <x v="1"/>
    <x v="6"/>
    <s v="Faber Castell Col-Erase Pencils"/>
    <n v="4.8899999999999997"/>
    <n v="1"/>
    <n v="0"/>
    <n v="7"/>
    <n v="1057.5357142857099"/>
    <n v="2.0049000000000001"/>
  </r>
  <r>
    <n v="310"/>
    <s v="CA-2013-142902"/>
    <x v="0"/>
    <d v="2013-09-13T00:00:00"/>
    <x v="8"/>
    <d v="2013-09-15T00:00:00"/>
    <n v="2"/>
    <x v="0"/>
    <s v="BP-11185"/>
    <s v="Ben Peterman"/>
    <x v="1"/>
    <s v="United States"/>
    <s v="Arvada"/>
    <x v="22"/>
    <n v="80004"/>
    <x v="1"/>
    <s v="FUR-FU-10001918"/>
    <x v="0"/>
    <x v="5"/>
    <s v="C-Line Cubicle Keepers Polyproplyene Holder With Velcro Backings"/>
    <n v="15.136000000000003"/>
    <n v="4"/>
    <n v="0.2"/>
    <n v="7"/>
    <n v="1055.5"/>
    <n v="3.5948000000000011"/>
  </r>
  <r>
    <n v="311"/>
    <s v="CA-2013-142902"/>
    <x v="0"/>
    <d v="2013-09-13T00:00:00"/>
    <x v="8"/>
    <d v="2013-09-15T00:00:00"/>
    <n v="2"/>
    <x v="0"/>
    <s v="BP-11185"/>
    <s v="Ben Peterman"/>
    <x v="1"/>
    <s v="United States"/>
    <s v="Arvada"/>
    <x v="22"/>
    <n v="80004"/>
    <x v="1"/>
    <s v="FUR-CH-10004086"/>
    <x v="0"/>
    <x v="1"/>
    <s v="Hon 4070 Series Pagoda Armless Upholstered Stacking Chairs"/>
    <n v="466.76800000000003"/>
    <n v="2"/>
    <n v="0.2"/>
    <n v="7"/>
    <n v="1053.4642857142901"/>
    <n v="52.511399999999981"/>
  </r>
  <r>
    <n v="312"/>
    <s v="CA-2013-142902"/>
    <x v="0"/>
    <d v="2013-09-13T00:00:00"/>
    <x v="8"/>
    <d v="2013-09-15T00:00:00"/>
    <n v="2"/>
    <x v="0"/>
    <s v="BP-11185"/>
    <s v="Ben Peterman"/>
    <x v="1"/>
    <s v="United States"/>
    <s v="Arvada"/>
    <x v="22"/>
    <n v="80004"/>
    <x v="1"/>
    <s v="FUR-FU-10001756"/>
    <x v="0"/>
    <x v="5"/>
    <s v="Eldon Expressions Desk Accessory, Wood Photo Frame, Mahogany"/>
    <n v="15.231999999999999"/>
    <n v="1"/>
    <n v="0.2"/>
    <n v="7"/>
    <n v="1051.42857142857"/>
    <n v="1.7135999999999978"/>
  </r>
  <r>
    <n v="313"/>
    <s v="CA-2013-142902"/>
    <x v="0"/>
    <d v="2013-09-13T00:00:00"/>
    <x v="8"/>
    <d v="2013-09-15T00:00:00"/>
    <n v="2"/>
    <x v="0"/>
    <s v="BP-11185"/>
    <s v="Ben Peterman"/>
    <x v="1"/>
    <s v="United States"/>
    <s v="Arvada"/>
    <x v="22"/>
    <n v="80004"/>
    <x v="1"/>
    <s v="OFF-LA-10000634"/>
    <x v="1"/>
    <x v="2"/>
    <s v="Avery 509"/>
    <n v="6.2640000000000002"/>
    <n v="3"/>
    <n v="0.2"/>
    <n v="7"/>
    <n v="1049.3928571428601"/>
    <n v="2.0358000000000001"/>
  </r>
  <r>
    <n v="314"/>
    <s v="CA-2011-120887"/>
    <x v="2"/>
    <d v="2011-09-27T00:00:00"/>
    <x v="8"/>
    <d v="2011-10-03T00:00:00"/>
    <n v="6"/>
    <x v="1"/>
    <s v="TS-21205"/>
    <s v="Thomas Seio"/>
    <x v="1"/>
    <s v="United States"/>
    <s v="Hackensack"/>
    <x v="30"/>
    <n v="7601"/>
    <x v="3"/>
    <s v="FUR-FU-10001588"/>
    <x v="0"/>
    <x v="5"/>
    <s v="Deflect-o SuperTray Unbreakable Stackable Tray, Letter, Black"/>
    <n v="87.539999999999992"/>
    <n v="3"/>
    <n v="0"/>
    <n v="7"/>
    <n v="1047.3571428571399"/>
    <n v="37.642200000000003"/>
  </r>
  <r>
    <n v="315"/>
    <s v="CA-2011-167850"/>
    <x v="2"/>
    <d v="2011-08-09T00:00:00"/>
    <x v="6"/>
    <d v="2011-08-16T00:00:00"/>
    <n v="7"/>
    <x v="1"/>
    <s v="AG-10525"/>
    <s v="Andy Gerbode"/>
    <x v="1"/>
    <s v="United States"/>
    <s v="Saint Petersburg"/>
    <x v="2"/>
    <n v="33710"/>
    <x v="0"/>
    <s v="TEC-PH-10002398"/>
    <x v="2"/>
    <x v="7"/>
    <s v="AT&amp;T 1070 Corded Phone"/>
    <n v="178.38400000000001"/>
    <n v="2"/>
    <n v="0.2"/>
    <n v="7"/>
    <n v="1045.32142857143"/>
    <n v="22.297999999999973"/>
  </r>
  <r>
    <n v="316"/>
    <s v="CA-2011-167850"/>
    <x v="2"/>
    <d v="2011-08-09T00:00:00"/>
    <x v="6"/>
    <d v="2011-08-16T00:00:00"/>
    <n v="7"/>
    <x v="1"/>
    <s v="AG-10525"/>
    <s v="Andy Gerbode"/>
    <x v="1"/>
    <s v="United States"/>
    <s v="Saint Petersburg"/>
    <x v="2"/>
    <n v="33710"/>
    <x v="0"/>
    <s v="OFF-PA-10001937"/>
    <x v="1"/>
    <x v="10"/>
    <s v="Xerox 21"/>
    <n v="15.552000000000003"/>
    <n v="3"/>
    <n v="0.2"/>
    <n v="7"/>
    <n v="1043.2857142857099"/>
    <n v="5.4432"/>
  </r>
  <r>
    <n v="317"/>
    <s v="CA-2011-164259"/>
    <x v="2"/>
    <d v="2011-12-28T00:00:00"/>
    <x v="4"/>
    <d v="2011-12-30T00:00:00"/>
    <n v="2"/>
    <x v="2"/>
    <s v="SP-20860"/>
    <s v="Sung Pak"/>
    <x v="1"/>
    <s v="United States"/>
    <s v="Philadelphia"/>
    <x v="9"/>
    <n v="19143"/>
    <x v="3"/>
    <s v="OFF-AR-10003373"/>
    <x v="1"/>
    <x v="6"/>
    <s v="Boston School Pro Electric Pencil Sharpener, 1670"/>
    <n v="99.13600000000001"/>
    <n v="4"/>
    <n v="0.2"/>
    <n v="7"/>
    <n v="1041.25"/>
    <n v="8.674399999999995"/>
  </r>
  <r>
    <n v="318"/>
    <s v="CA-2011-164973"/>
    <x v="2"/>
    <d v="2011-11-04T00:00:00"/>
    <x v="0"/>
    <d v="2011-11-09T00:00:00"/>
    <n v="5"/>
    <x v="1"/>
    <s v="NM-18445"/>
    <s v="Nathan Mautz"/>
    <x v="2"/>
    <s v="United States"/>
    <s v="New York City"/>
    <x v="15"/>
    <n v="10024"/>
    <x v="3"/>
    <s v="FUR-CH-10002602"/>
    <x v="0"/>
    <x v="1"/>
    <s v="DMI Arturo Collection Mission-style Design Wood Chair"/>
    <n v="135.88200000000001"/>
    <n v="1"/>
    <n v="0.1"/>
    <n v="7"/>
    <n v="1039.2142857142901"/>
    <n v="24.156800000000004"/>
  </r>
  <r>
    <n v="319"/>
    <s v="CA-2011-164973"/>
    <x v="2"/>
    <d v="2011-11-04T00:00:00"/>
    <x v="0"/>
    <d v="2011-11-09T00:00:00"/>
    <n v="5"/>
    <x v="1"/>
    <s v="NM-18445"/>
    <s v="Nathan Mautz"/>
    <x v="2"/>
    <s v="United States"/>
    <s v="New York City"/>
    <x v="15"/>
    <n v="10024"/>
    <x v="3"/>
    <s v="TEC-MA-10002927"/>
    <x v="2"/>
    <x v="15"/>
    <s v="Canon imageCLASS MF7460 Monochrome Digital Laser Multifunction Copier"/>
    <n v="3991.98"/>
    <n v="2"/>
    <n v="0"/>
    <n v="7"/>
    <n v="1037.17857142857"/>
    <n v="1995.99"/>
  </r>
  <r>
    <n v="320"/>
    <s v="CA-2011-164973"/>
    <x v="2"/>
    <d v="2011-11-04T00:00:00"/>
    <x v="0"/>
    <d v="2011-11-09T00:00:00"/>
    <n v="5"/>
    <x v="1"/>
    <s v="NM-18445"/>
    <s v="Nathan Mautz"/>
    <x v="2"/>
    <s v="United States"/>
    <s v="New York City"/>
    <x v="15"/>
    <n v="10024"/>
    <x v="3"/>
    <s v="TEC-PH-10004093"/>
    <x v="2"/>
    <x v="7"/>
    <s v="Panasonic Kx-TS550"/>
    <n v="275.94"/>
    <n v="6"/>
    <n v="0"/>
    <n v="7"/>
    <n v="1035.1428571428601"/>
    <n v="80.022599999999997"/>
  </r>
  <r>
    <n v="321"/>
    <s v="CA-2011-164973"/>
    <x v="2"/>
    <d v="2011-11-04T00:00:00"/>
    <x v="0"/>
    <d v="2011-11-09T00:00:00"/>
    <n v="5"/>
    <x v="1"/>
    <s v="NM-18445"/>
    <s v="Nathan Mautz"/>
    <x v="2"/>
    <s v="United States"/>
    <s v="New York City"/>
    <x v="15"/>
    <n v="10024"/>
    <x v="3"/>
    <s v="TEC-AC-10000892"/>
    <x v="2"/>
    <x v="11"/>
    <s v="NETGEAR N750 Dual Band Wi-Fi Gigabit Router"/>
    <n v="360"/>
    <n v="4"/>
    <n v="0"/>
    <n v="7"/>
    <n v="1033.1071428571399"/>
    <n v="129.6"/>
  </r>
  <r>
    <n v="322"/>
    <s v="CA-2011-164973"/>
    <x v="2"/>
    <d v="2011-11-04T00:00:00"/>
    <x v="0"/>
    <d v="2011-11-09T00:00:00"/>
    <n v="5"/>
    <x v="1"/>
    <s v="NM-18445"/>
    <s v="Nathan Mautz"/>
    <x v="2"/>
    <s v="United States"/>
    <s v="New York City"/>
    <x v="15"/>
    <n v="10024"/>
    <x v="3"/>
    <s v="OFF-ST-10002974"/>
    <x v="1"/>
    <x v="4"/>
    <s v="Trav-L-File Heavy-Duty Shuttle II, Black"/>
    <n v="43.57"/>
    <n v="1"/>
    <n v="0"/>
    <n v="7"/>
    <n v="1031.07142857143"/>
    <n v="13.070999999999998"/>
  </r>
  <r>
    <n v="323"/>
    <s v="CA-2011-156601"/>
    <x v="2"/>
    <d v="2011-09-19T00:00:00"/>
    <x v="8"/>
    <d v="2011-09-24T00:00:00"/>
    <n v="5"/>
    <x v="1"/>
    <s v="FA-14230"/>
    <s v="Frank Atkinson"/>
    <x v="1"/>
    <s v="United States"/>
    <s v="Long Beach"/>
    <x v="1"/>
    <n v="90805"/>
    <x v="1"/>
    <s v="OFF-FA-10000624"/>
    <x v="1"/>
    <x v="13"/>
    <s v="OIC Binder Clips"/>
    <n v="7.16"/>
    <n v="2"/>
    <n v="0"/>
    <n v="7"/>
    <n v="1029.0357142857099"/>
    <n v="3.58"/>
  </r>
  <r>
    <n v="324"/>
    <s v="CA-2013-162138"/>
    <x v="0"/>
    <d v="2013-04-24T00:00:00"/>
    <x v="3"/>
    <d v="2013-04-28T00:00:00"/>
    <n v="4"/>
    <x v="1"/>
    <s v="GK-14620"/>
    <s v="Grace Kelly"/>
    <x v="1"/>
    <s v="United States"/>
    <s v="Hesperia"/>
    <x v="1"/>
    <n v="92345"/>
    <x v="1"/>
    <s v="OFF-BI-10004593"/>
    <x v="1"/>
    <x v="8"/>
    <s v="Ibico Laser Imprintable Binding System Covers"/>
    <n v="251.52"/>
    <n v="6"/>
    <n v="0.2"/>
    <n v="7"/>
    <n v="1027"/>
    <n v="81.744"/>
  </r>
  <r>
    <n v="325"/>
    <s v="CA-2013-162138"/>
    <x v="0"/>
    <d v="2013-04-24T00:00:00"/>
    <x v="3"/>
    <d v="2013-04-28T00:00:00"/>
    <n v="4"/>
    <x v="1"/>
    <s v="GK-14620"/>
    <s v="Grace Kelly"/>
    <x v="1"/>
    <s v="United States"/>
    <s v="Hesperia"/>
    <x v="1"/>
    <n v="92345"/>
    <x v="1"/>
    <s v="TEC-AC-10001908"/>
    <x v="2"/>
    <x v="11"/>
    <s v="Logitech Wireless Headset h800"/>
    <n v="99.99"/>
    <n v="1"/>
    <n v="0"/>
    <n v="7"/>
    <n v="1024.9642857142901"/>
    <n v="34.996499999999997"/>
  </r>
  <r>
    <n v="326"/>
    <s v="CA-2014-153339"/>
    <x v="3"/>
    <d v="2014-11-04T00:00:00"/>
    <x v="0"/>
    <d v="2014-11-06T00:00:00"/>
    <n v="2"/>
    <x v="0"/>
    <s v="DJ-13510"/>
    <s v="Don Jones"/>
    <x v="1"/>
    <s v="United States"/>
    <s v="Murfreesboro"/>
    <x v="18"/>
    <n v="37130"/>
    <x v="0"/>
    <s v="FUR-FU-10001967"/>
    <x v="0"/>
    <x v="5"/>
    <s v="Telescoping Adjustable Floor Lamp"/>
    <n v="15.991999999999999"/>
    <n v="1"/>
    <n v="0.2"/>
    <n v="7"/>
    <n v="1022.92857142857"/>
    <n v="0.99949999999999894"/>
  </r>
  <r>
    <n v="327"/>
    <s v="US-2013-141544"/>
    <x v="0"/>
    <d v="2013-08-31T00:00:00"/>
    <x v="6"/>
    <d v="2013-09-02T00:00:00"/>
    <n v="2"/>
    <x v="2"/>
    <s v="PO-18850"/>
    <s v="Patrick O'Brill"/>
    <x v="0"/>
    <s v="United States"/>
    <s v="Philadelphia"/>
    <x v="9"/>
    <n v="19143"/>
    <x v="3"/>
    <s v="TEC-PH-10003645"/>
    <x v="2"/>
    <x v="7"/>
    <s v="Aastra 57i VoIP phone"/>
    <n v="290.89800000000002"/>
    <n v="3"/>
    <n v="0.4"/>
    <n v="7"/>
    <n v="1020.89285714286"/>
    <n v="-67.876199999999997"/>
  </r>
  <r>
    <n v="328"/>
    <s v="US-2013-141544"/>
    <x v="0"/>
    <d v="2013-08-31T00:00:00"/>
    <x v="6"/>
    <d v="2013-09-02T00:00:00"/>
    <n v="2"/>
    <x v="2"/>
    <s v="PO-18850"/>
    <s v="Patrick O'Brill"/>
    <x v="0"/>
    <s v="United States"/>
    <s v="Philadelphia"/>
    <x v="9"/>
    <n v="19143"/>
    <x v="3"/>
    <s v="OFF-ST-10000675"/>
    <x v="1"/>
    <x v="4"/>
    <s v="File Shuttle II and Handi-File, Black"/>
    <n v="54.224000000000004"/>
    <n v="2"/>
    <n v="0.2"/>
    <n v="7"/>
    <n v="1018.85714285714"/>
    <n v="3.3889999999999993"/>
  </r>
  <r>
    <n v="329"/>
    <s v="US-2013-141544"/>
    <x v="0"/>
    <d v="2013-08-31T00:00:00"/>
    <x v="6"/>
    <d v="2013-09-02T00:00:00"/>
    <n v="2"/>
    <x v="2"/>
    <s v="PO-18850"/>
    <s v="Patrick O'Brill"/>
    <x v="0"/>
    <s v="United States"/>
    <s v="Philadelphia"/>
    <x v="9"/>
    <n v="19143"/>
    <x v="3"/>
    <s v="FUR-CH-10003312"/>
    <x v="0"/>
    <x v="1"/>
    <s v="Hon 2090 “Pillow Soft” Series Mid Back Swivel/Tilt Chairs"/>
    <n v="786.74400000000003"/>
    <n v="4"/>
    <n v="0.3"/>
    <n v="7"/>
    <n v="1016.82142857143"/>
    <n v="-258.50160000000011"/>
  </r>
  <r>
    <n v="330"/>
    <s v="US-2013-141544"/>
    <x v="0"/>
    <d v="2013-08-31T00:00:00"/>
    <x v="6"/>
    <d v="2013-09-02T00:00:00"/>
    <n v="2"/>
    <x v="2"/>
    <s v="PO-18850"/>
    <s v="Patrick O'Brill"/>
    <x v="0"/>
    <s v="United States"/>
    <s v="Philadelphia"/>
    <x v="9"/>
    <n v="19143"/>
    <x v="3"/>
    <s v="OFF-LA-10001074"/>
    <x v="1"/>
    <x v="2"/>
    <s v="Round Specialty Laser Printer Labels"/>
    <n v="100.24000000000001"/>
    <n v="10"/>
    <n v="0.2"/>
    <n v="7"/>
    <n v="1014.78571428571"/>
    <n v="33.830999999999989"/>
  </r>
  <r>
    <n v="331"/>
    <s v="US-2013-141544"/>
    <x v="0"/>
    <d v="2013-08-31T00:00:00"/>
    <x v="6"/>
    <d v="2013-09-02T00:00:00"/>
    <n v="2"/>
    <x v="2"/>
    <s v="PO-18850"/>
    <s v="Patrick O'Brill"/>
    <x v="0"/>
    <s v="United States"/>
    <s v="Philadelphia"/>
    <x v="9"/>
    <n v="19143"/>
    <x v="3"/>
    <s v="OFF-BI-10001524"/>
    <x v="1"/>
    <x v="8"/>
    <s v="GBC Premium Transparent Covers with Diagonal Lined Pattern"/>
    <n v="37.76400000000001"/>
    <n v="6"/>
    <n v="0.7"/>
    <n v="7"/>
    <n v="1012.75"/>
    <n v="-27.693600000000004"/>
  </r>
  <r>
    <n v="332"/>
    <s v="US-2013-150147"/>
    <x v="0"/>
    <d v="2013-04-26T00:00:00"/>
    <x v="3"/>
    <d v="2013-04-30T00:00:00"/>
    <n v="4"/>
    <x v="0"/>
    <s v="JL-15850"/>
    <s v="John Lucas"/>
    <x v="0"/>
    <s v="United States"/>
    <s v="Philadelphia"/>
    <x v="9"/>
    <n v="19134"/>
    <x v="3"/>
    <s v="TEC-PH-10004614"/>
    <x v="2"/>
    <x v="7"/>
    <s v="AT&amp;T 841000 Phone"/>
    <n v="82.8"/>
    <n v="2"/>
    <n v="0.4"/>
    <n v="7"/>
    <n v="1010.71428571429"/>
    <n v="-20.700000000000003"/>
  </r>
  <r>
    <n v="333"/>
    <s v="US-2013-150147"/>
    <x v="0"/>
    <d v="2013-04-26T00:00:00"/>
    <x v="3"/>
    <d v="2013-04-30T00:00:00"/>
    <n v="4"/>
    <x v="0"/>
    <s v="JL-15850"/>
    <s v="John Lucas"/>
    <x v="0"/>
    <s v="United States"/>
    <s v="Philadelphia"/>
    <x v="9"/>
    <n v="19134"/>
    <x v="3"/>
    <s v="OFF-BI-10001153"/>
    <x v="1"/>
    <x v="8"/>
    <s v="Ibico Recycled Grain-Textured Covers"/>
    <n v="20.724000000000004"/>
    <n v="2"/>
    <n v="0.7"/>
    <n v="7"/>
    <n v="1008.67857142857"/>
    <n v="-13.815999999999995"/>
  </r>
  <r>
    <n v="334"/>
    <s v="US-2013-150147"/>
    <x v="0"/>
    <d v="2013-04-26T00:00:00"/>
    <x v="3"/>
    <d v="2013-04-30T00:00:00"/>
    <n v="4"/>
    <x v="0"/>
    <s v="JL-15850"/>
    <s v="John Lucas"/>
    <x v="0"/>
    <s v="United States"/>
    <s v="Philadelphia"/>
    <x v="9"/>
    <n v="19134"/>
    <x v="3"/>
    <s v="OFF-BI-10001982"/>
    <x v="1"/>
    <x v="8"/>
    <s v="Wilson Jones Custom Binder Spines &amp; Labels"/>
    <n v="4.8960000000000008"/>
    <n v="3"/>
    <n v="0.7"/>
    <n v="7"/>
    <n v="1006.64285714286"/>
    <n v="-3.4271999999999991"/>
  </r>
  <r>
    <n v="335"/>
    <s v="CA-2012-137946"/>
    <x v="1"/>
    <d v="2012-09-01T00:00:00"/>
    <x v="8"/>
    <d v="2012-09-04T00:00:00"/>
    <n v="3"/>
    <x v="0"/>
    <s v="DB-13615"/>
    <s v="Doug Bickford"/>
    <x v="0"/>
    <s v="United States"/>
    <s v="Los Angeles"/>
    <x v="1"/>
    <n v="90045"/>
    <x v="1"/>
    <s v="OFF-BI-10001922"/>
    <x v="1"/>
    <x v="8"/>
    <s v="Storex Dura Pro Binders"/>
    <n v="4.7520000000000007"/>
    <n v="1"/>
    <n v="0.2"/>
    <n v="7"/>
    <n v="1004.60714285714"/>
    <n v="1.6037999999999997"/>
  </r>
  <r>
    <n v="336"/>
    <s v="CA-2012-137946"/>
    <x v="1"/>
    <d v="2012-09-01T00:00:00"/>
    <x v="8"/>
    <d v="2012-09-04T00:00:00"/>
    <n v="3"/>
    <x v="0"/>
    <s v="DB-13615"/>
    <s v="Doug Bickford"/>
    <x v="0"/>
    <s v="United States"/>
    <s v="Los Angeles"/>
    <x v="1"/>
    <n v="90045"/>
    <x v="1"/>
    <s v="TEC-CO-10001449"/>
    <x v="2"/>
    <x v="16"/>
    <s v="Hewlett Packard LaserJet 3310 Copier"/>
    <n v="959.98400000000004"/>
    <n v="2"/>
    <n v="0.2"/>
    <n v="7"/>
    <n v="1002.57142857143"/>
    <n v="335.99440000000004"/>
  </r>
  <r>
    <n v="337"/>
    <s v="CA-2012-137946"/>
    <x v="1"/>
    <d v="2012-09-01T00:00:00"/>
    <x v="8"/>
    <d v="2012-09-04T00:00:00"/>
    <n v="3"/>
    <x v="0"/>
    <s v="DB-13615"/>
    <s v="Doug Bickford"/>
    <x v="0"/>
    <s v="United States"/>
    <s v="Los Angeles"/>
    <x v="1"/>
    <n v="90045"/>
    <x v="1"/>
    <s v="OFF-BI-10004140"/>
    <x v="1"/>
    <x v="8"/>
    <s v="Avery Non-Stick Binders"/>
    <n v="14.368000000000002"/>
    <n v="4"/>
    <n v="0.2"/>
    <n v="7"/>
    <n v="1000.53571428571"/>
    <n v="4.4899999999999984"/>
  </r>
  <r>
    <n v="338"/>
    <s v="CA-2011-129924"/>
    <x v="2"/>
    <d v="2011-07-12T00:00:00"/>
    <x v="7"/>
    <d v="2011-07-17T00:00:00"/>
    <n v="5"/>
    <x v="1"/>
    <s v="AC-10420"/>
    <s v="Alyssa Crouse"/>
    <x v="1"/>
    <s v="United States"/>
    <s v="San Francisco"/>
    <x v="1"/>
    <n v="94122"/>
    <x v="1"/>
    <s v="OFF-BI-10003314"/>
    <x v="1"/>
    <x v="8"/>
    <s v="Tuff Stuff Recycled Round Ring Binders"/>
    <n v="7.7120000000000006"/>
    <n v="2"/>
    <n v="0.2"/>
    <n v="7"/>
    <n v="998.49999999999898"/>
    <n v="2.7956000000000003"/>
  </r>
  <r>
    <n v="339"/>
    <s v="CA-2011-129924"/>
    <x v="2"/>
    <d v="2011-07-12T00:00:00"/>
    <x v="7"/>
    <d v="2011-07-17T00:00:00"/>
    <n v="5"/>
    <x v="1"/>
    <s v="AC-10420"/>
    <s v="Alyssa Crouse"/>
    <x v="1"/>
    <s v="United States"/>
    <s v="San Francisco"/>
    <x v="1"/>
    <n v="94122"/>
    <x v="1"/>
    <s v="FUR-TA-10004575"/>
    <x v="0"/>
    <x v="3"/>
    <s v="Hon 5100 Series Wood Tables"/>
    <n v="698.35200000000009"/>
    <n v="3"/>
    <n v="0.2"/>
    <n v="7"/>
    <n v="996.46428571428498"/>
    <n v="-17.458800000000053"/>
  </r>
  <r>
    <n v="340"/>
    <s v="CA-2012-128167"/>
    <x v="1"/>
    <d v="2012-06-22T00:00:00"/>
    <x v="1"/>
    <d v="2012-06-26T00:00:00"/>
    <n v="4"/>
    <x v="0"/>
    <s v="KL-16645"/>
    <s v="Ken Lonsdale"/>
    <x v="0"/>
    <s v="United States"/>
    <s v="Layton"/>
    <x v="7"/>
    <n v="84041"/>
    <x v="1"/>
    <s v="OFF-FA-10000490"/>
    <x v="1"/>
    <x v="13"/>
    <s v="OIC Binder Clips, Mini, 1/4&quot; Capacity, Black"/>
    <n v="4.96"/>
    <n v="4"/>
    <n v="0"/>
    <n v="7"/>
    <n v="994.42857142856997"/>
    <n v="2.3311999999999999"/>
  </r>
  <r>
    <n v="341"/>
    <s v="CA-2011-122336"/>
    <x v="2"/>
    <d v="2011-04-13T00:00:00"/>
    <x v="3"/>
    <d v="2011-04-17T00:00:00"/>
    <n v="4"/>
    <x v="0"/>
    <s v="JD-15895"/>
    <s v="Jonathan Doherty"/>
    <x v="1"/>
    <s v="United States"/>
    <s v="Philadelphia"/>
    <x v="9"/>
    <n v="19140"/>
    <x v="3"/>
    <s v="OFF-AR-10000122"/>
    <x v="1"/>
    <x v="6"/>
    <s v="Newell 314"/>
    <n v="17.856000000000002"/>
    <n v="4"/>
    <n v="0.2"/>
    <n v="7"/>
    <n v="992.39285714285597"/>
    <n v="1.1159999999999979"/>
  </r>
  <r>
    <n v="342"/>
    <s v="CA-2011-122336"/>
    <x v="2"/>
    <d v="2011-04-13T00:00:00"/>
    <x v="3"/>
    <d v="2011-04-17T00:00:00"/>
    <n v="4"/>
    <x v="0"/>
    <s v="JD-15895"/>
    <s v="Jonathan Doherty"/>
    <x v="1"/>
    <s v="United States"/>
    <s v="Philadelphia"/>
    <x v="9"/>
    <n v="19140"/>
    <x v="3"/>
    <s v="OFF-BI-10003656"/>
    <x v="1"/>
    <x v="8"/>
    <s v="Fellowes PB200 Plastic Comb Binding Machine"/>
    <n v="509.97000000000008"/>
    <n v="10"/>
    <n v="0.7"/>
    <n v="7"/>
    <n v="990.35714285714198"/>
    <n v="-407.97599999999989"/>
  </r>
  <r>
    <n v="343"/>
    <s v="CA-2011-122336"/>
    <x v="2"/>
    <d v="2011-04-13T00:00:00"/>
    <x v="3"/>
    <d v="2011-04-17T00:00:00"/>
    <n v="4"/>
    <x v="0"/>
    <s v="JD-15895"/>
    <s v="Jonathan Doherty"/>
    <x v="1"/>
    <s v="United States"/>
    <s v="Philadelphia"/>
    <x v="9"/>
    <n v="19140"/>
    <x v="3"/>
    <s v="OFF-FA-10002780"/>
    <x v="1"/>
    <x v="13"/>
    <s v="Staples"/>
    <n v="30.991999999999997"/>
    <n v="13"/>
    <n v="0.2"/>
    <n v="7"/>
    <n v="988.32142857142799"/>
    <n v="10.072399999999996"/>
  </r>
  <r>
    <n v="344"/>
    <s v="CA-2011-122336"/>
    <x v="2"/>
    <d v="2011-04-13T00:00:00"/>
    <x v="3"/>
    <d v="2011-04-17T00:00:00"/>
    <n v="4"/>
    <x v="0"/>
    <s v="JD-15895"/>
    <s v="Jonathan Doherty"/>
    <x v="1"/>
    <s v="United States"/>
    <s v="Philadelphia"/>
    <x v="9"/>
    <n v="19140"/>
    <x v="3"/>
    <s v="TEC-PH-10000702"/>
    <x v="2"/>
    <x v="7"/>
    <s v="Square Credit Card Reader, 4 1/2&quot; x 4 1/2&quot; x 1&quot;, White"/>
    <n v="71.927999999999997"/>
    <n v="12"/>
    <n v="0.4"/>
    <n v="7"/>
    <n v="986.28571428571297"/>
    <n v="8.3915999999999897"/>
  </r>
  <r>
    <n v="345"/>
    <s v="US-2012-120712"/>
    <x v="1"/>
    <d v="2012-12-20T00:00:00"/>
    <x v="4"/>
    <d v="2012-12-24T00:00:00"/>
    <n v="4"/>
    <x v="1"/>
    <s v="CS-12130"/>
    <s v="Chad Sievert"/>
    <x v="0"/>
    <s v="United States"/>
    <s v="Austin"/>
    <x v="5"/>
    <n v="78745"/>
    <x v="2"/>
    <s v="OFF-ST-10000107"/>
    <x v="1"/>
    <x v="4"/>
    <s v="Fellowes Super Stor/Drawer"/>
    <n v="88.800000000000011"/>
    <n v="4"/>
    <n v="0.2"/>
    <n v="7"/>
    <n v="984.24999999999898"/>
    <n v="-2.2200000000000131"/>
  </r>
  <r>
    <n v="346"/>
    <s v="CA-2014-169901"/>
    <x v="3"/>
    <d v="2014-06-16T00:00:00"/>
    <x v="1"/>
    <d v="2014-06-20T00:00:00"/>
    <n v="4"/>
    <x v="1"/>
    <s v="CC-12550"/>
    <s v="Clay Cheatham"/>
    <x v="0"/>
    <s v="United States"/>
    <s v="San Francisco"/>
    <x v="1"/>
    <n v="94122"/>
    <x v="1"/>
    <s v="TEC-PH-10002293"/>
    <x v="2"/>
    <x v="7"/>
    <s v="Anker 36W 4-Port USB Wall Charger Travel Power Adapter for iPhone 5s 5c 5"/>
    <n v="47.975999999999999"/>
    <n v="3"/>
    <n v="0.2"/>
    <n v="7"/>
    <n v="982.21428571428498"/>
    <n v="4.7976000000000028"/>
  </r>
  <r>
    <n v="347"/>
    <s v="CA-2014-134306"/>
    <x v="3"/>
    <d v="2014-07-09T00:00:00"/>
    <x v="7"/>
    <d v="2014-07-13T00:00:00"/>
    <n v="4"/>
    <x v="1"/>
    <s v="TD-20995"/>
    <s v="Tamara Dahlen"/>
    <x v="0"/>
    <s v="United States"/>
    <s v="Lowell"/>
    <x v="31"/>
    <n v="1852"/>
    <x v="3"/>
    <s v="OFF-AR-10004027"/>
    <x v="1"/>
    <x v="6"/>
    <s v="Binney &amp; Smith inkTank Erasable Desk Highlighter, Chisel Tip, Yellow, 12/Box"/>
    <n v="7.5600000000000005"/>
    <n v="3"/>
    <n v="0"/>
    <n v="7"/>
    <n v="980.17857142856997"/>
    <n v="3.0996000000000006"/>
  </r>
  <r>
    <n v="348"/>
    <s v="CA-2014-134306"/>
    <x v="3"/>
    <d v="2014-07-09T00:00:00"/>
    <x v="7"/>
    <d v="2014-07-13T00:00:00"/>
    <n v="4"/>
    <x v="1"/>
    <s v="TD-20995"/>
    <s v="Tamara Dahlen"/>
    <x v="0"/>
    <s v="United States"/>
    <s v="Lowell"/>
    <x v="31"/>
    <n v="1852"/>
    <x v="3"/>
    <s v="OFF-PA-10000249"/>
    <x v="1"/>
    <x v="10"/>
    <s v="Staples"/>
    <n v="24.56"/>
    <n v="2"/>
    <n v="0"/>
    <n v="7"/>
    <n v="978.14285714285597"/>
    <n v="11.543199999999999"/>
  </r>
  <r>
    <n v="349"/>
    <s v="CA-2014-134306"/>
    <x v="3"/>
    <d v="2014-07-09T00:00:00"/>
    <x v="7"/>
    <d v="2014-07-13T00:00:00"/>
    <n v="4"/>
    <x v="1"/>
    <s v="TD-20995"/>
    <s v="Tamara Dahlen"/>
    <x v="0"/>
    <s v="United States"/>
    <s v="Lowell"/>
    <x v="31"/>
    <n v="1852"/>
    <x v="3"/>
    <s v="OFF-AR-10001374"/>
    <x v="1"/>
    <x v="6"/>
    <s v="BIC Brite Liner Highlighters, Chisel Tip"/>
    <n v="12.96"/>
    <n v="2"/>
    <n v="0"/>
    <n v="7"/>
    <n v="976.10714285714198"/>
    <n v="4.1471999999999998"/>
  </r>
  <r>
    <n v="350"/>
    <s v="CA-2013-129714"/>
    <x v="0"/>
    <d v="2013-09-02T00:00:00"/>
    <x v="8"/>
    <d v="2013-09-04T00:00:00"/>
    <n v="2"/>
    <x v="2"/>
    <s v="AB-10060"/>
    <s v="Adam Bellavance"/>
    <x v="2"/>
    <s v="United States"/>
    <s v="New York City"/>
    <x v="15"/>
    <n v="10009"/>
    <x v="3"/>
    <s v="TEC-AC-10000290"/>
    <x v="2"/>
    <x v="11"/>
    <s v="Sabrent 4-Port USB 2.0 Hub"/>
    <n v="6.79"/>
    <n v="1"/>
    <n v="0"/>
    <n v="7"/>
    <n v="974.07142857142799"/>
    <n v="2.3086000000000002"/>
  </r>
  <r>
    <n v="351"/>
    <s v="CA-2013-129714"/>
    <x v="0"/>
    <d v="2013-09-02T00:00:00"/>
    <x v="8"/>
    <d v="2013-09-04T00:00:00"/>
    <n v="2"/>
    <x v="2"/>
    <s v="AB-10060"/>
    <s v="Adam Bellavance"/>
    <x v="2"/>
    <s v="United States"/>
    <s v="New York City"/>
    <x v="15"/>
    <n v="10009"/>
    <x v="3"/>
    <s v="OFF-PA-10001970"/>
    <x v="1"/>
    <x v="10"/>
    <s v="Xerox 1881"/>
    <n v="24.56"/>
    <n v="2"/>
    <n v="0"/>
    <n v="7"/>
    <n v="972.03571428571297"/>
    <n v="11.543199999999999"/>
  </r>
  <r>
    <n v="352"/>
    <s v="CA-2013-129714"/>
    <x v="0"/>
    <d v="2013-09-02T00:00:00"/>
    <x v="8"/>
    <d v="2013-09-04T00:00:00"/>
    <n v="2"/>
    <x v="2"/>
    <s v="AB-10060"/>
    <s v="Adam Bellavance"/>
    <x v="2"/>
    <s v="United States"/>
    <s v="New York City"/>
    <x v="15"/>
    <n v="10009"/>
    <x v="3"/>
    <s v="OFF-BI-10002160"/>
    <x v="1"/>
    <x v="8"/>
    <s v="Acco Hanging Data Binders"/>
    <n v="3.048"/>
    <n v="1"/>
    <n v="0.2"/>
    <n v="7"/>
    <n v="969.99999999999898"/>
    <n v="1.0668"/>
  </r>
  <r>
    <n v="353"/>
    <s v="CA-2013-129714"/>
    <x v="0"/>
    <d v="2013-09-02T00:00:00"/>
    <x v="8"/>
    <d v="2013-09-04T00:00:00"/>
    <n v="2"/>
    <x v="2"/>
    <s v="AB-10060"/>
    <s v="Adam Bellavance"/>
    <x v="2"/>
    <s v="United States"/>
    <s v="New York City"/>
    <x v="15"/>
    <n v="10009"/>
    <x v="3"/>
    <s v="OFF-PA-10001970"/>
    <x v="1"/>
    <x v="10"/>
    <s v="Xerox 1881"/>
    <n v="49.12"/>
    <n v="4"/>
    <n v="0"/>
    <n v="7"/>
    <n v="967.96428571428498"/>
    <n v="23.086399999999998"/>
  </r>
  <r>
    <n v="354"/>
    <s v="CA-2013-129714"/>
    <x v="0"/>
    <d v="2013-09-02T00:00:00"/>
    <x v="8"/>
    <d v="2013-09-04T00:00:00"/>
    <n v="2"/>
    <x v="2"/>
    <s v="AB-10060"/>
    <s v="Adam Bellavance"/>
    <x v="2"/>
    <s v="United States"/>
    <s v="New York City"/>
    <x v="15"/>
    <n v="10009"/>
    <x v="3"/>
    <s v="OFF-BI-10004995"/>
    <x v="1"/>
    <x v="8"/>
    <s v="GBC DocuBind P400 Electric Binding System"/>
    <n v="4355.1680000000006"/>
    <n v="4"/>
    <n v="0.2"/>
    <n v="7"/>
    <n v="965.92857142856997"/>
    <n v="1415.4295999999997"/>
  </r>
  <r>
    <n v="355"/>
    <s v="CA-2013-138520"/>
    <x v="0"/>
    <d v="2013-04-09T00:00:00"/>
    <x v="3"/>
    <d v="2013-04-14T00:00:00"/>
    <n v="5"/>
    <x v="1"/>
    <s v="JL-15505"/>
    <s v="Jeremy Lonsdale"/>
    <x v="0"/>
    <s v="United States"/>
    <s v="New York City"/>
    <x v="15"/>
    <n v="10035"/>
    <x v="3"/>
    <s v="FUR-BO-10002268"/>
    <x v="0"/>
    <x v="0"/>
    <s v="Sauder Barrister Bookcases"/>
    <n v="388.70400000000006"/>
    <n v="6"/>
    <n v="0.2"/>
    <n v="7"/>
    <n v="963.89285714285597"/>
    <n v="-4.8588000000000022"/>
  </r>
  <r>
    <n v="356"/>
    <s v="CA-2013-138520"/>
    <x v="0"/>
    <d v="2013-04-09T00:00:00"/>
    <x v="3"/>
    <d v="2013-04-14T00:00:00"/>
    <n v="5"/>
    <x v="1"/>
    <s v="JL-15505"/>
    <s v="Jeremy Lonsdale"/>
    <x v="0"/>
    <s v="United States"/>
    <s v="New York City"/>
    <x v="15"/>
    <n v="10035"/>
    <x v="3"/>
    <s v="OFF-EN-10001137"/>
    <x v="1"/>
    <x v="12"/>
    <s v="#10 Gummed Flap White Envelopes, 100/Box"/>
    <n v="8.26"/>
    <n v="2"/>
    <n v="0"/>
    <n v="7"/>
    <n v="961.85714285714198"/>
    <n v="3.7995999999999999"/>
  </r>
  <r>
    <n v="357"/>
    <s v="CA-2013-138520"/>
    <x v="0"/>
    <d v="2013-04-09T00:00:00"/>
    <x v="3"/>
    <d v="2013-04-14T00:00:00"/>
    <n v="5"/>
    <x v="1"/>
    <s v="JL-15505"/>
    <s v="Jeremy Lonsdale"/>
    <x v="0"/>
    <s v="United States"/>
    <s v="New York City"/>
    <x v="15"/>
    <n v="10035"/>
    <x v="3"/>
    <s v="OFF-AR-10002399"/>
    <x v="1"/>
    <x v="6"/>
    <s v="Dixon Prang Watercolor Pencils, 10-Color Set with Brush"/>
    <n v="17.04"/>
    <n v="4"/>
    <n v="0"/>
    <n v="7"/>
    <n v="959.82142857142799"/>
    <n v="6.9863999999999997"/>
  </r>
  <r>
    <n v="358"/>
    <s v="CA-2013-138520"/>
    <x v="0"/>
    <d v="2013-04-09T00:00:00"/>
    <x v="3"/>
    <d v="2013-04-14T00:00:00"/>
    <n v="5"/>
    <x v="1"/>
    <s v="JL-15505"/>
    <s v="Jeremy Lonsdale"/>
    <x v="0"/>
    <s v="United States"/>
    <s v="New York City"/>
    <x v="15"/>
    <n v="10035"/>
    <x v="3"/>
    <s v="OFF-PA-10002713"/>
    <x v="1"/>
    <x v="10"/>
    <s v="Adams Phone Message Book, 200 Message Capacity, 8 1/16” x 11”"/>
    <n v="34.4"/>
    <n v="5"/>
    <n v="0"/>
    <n v="7"/>
    <n v="957.78571428571297"/>
    <n v="15.823999999999998"/>
  </r>
  <r>
    <n v="359"/>
    <s v="CA-2013-130001"/>
    <x v="0"/>
    <d v="2013-04-24T00:00:00"/>
    <x v="3"/>
    <d v="2013-04-29T00:00:00"/>
    <n v="5"/>
    <x v="1"/>
    <s v="HK-14890"/>
    <s v="Heather Kirkland"/>
    <x v="1"/>
    <s v="United States"/>
    <s v="Charlotte"/>
    <x v="3"/>
    <n v="28205"/>
    <x v="0"/>
    <s v="OFF-PA-10002666"/>
    <x v="1"/>
    <x v="10"/>
    <s v="Southworth 25% Cotton Linen-Finish Paper &amp; Envelopes"/>
    <n v="36.240000000000009"/>
    <n v="5"/>
    <n v="0.2"/>
    <n v="7"/>
    <n v="955.74999999999898"/>
    <n v="11.324999999999996"/>
  </r>
  <r>
    <n v="360"/>
    <s v="CA-2014-155698"/>
    <x v="3"/>
    <d v="2014-03-09T00:00:00"/>
    <x v="10"/>
    <d v="2014-03-12T00:00:00"/>
    <n v="3"/>
    <x v="2"/>
    <s v="VB-21745"/>
    <s v="Victoria Brennan"/>
    <x v="1"/>
    <s v="United States"/>
    <s v="Columbus"/>
    <x v="32"/>
    <n v="31907"/>
    <x v="0"/>
    <s v="OFF-AP-10001124"/>
    <x v="1"/>
    <x v="9"/>
    <s v="Belkin 8 Outlet SurgeMaster II Gold Surge Protector with Phone Protection"/>
    <n v="647.84"/>
    <n v="8"/>
    <n v="0"/>
    <n v="7"/>
    <n v="953.71428571428498"/>
    <n v="-1168.4384"/>
  </r>
  <r>
    <n v="361"/>
    <s v="CA-2014-155698"/>
    <x v="3"/>
    <d v="2014-03-09T00:00:00"/>
    <x v="10"/>
    <d v="2014-03-12T00:00:00"/>
    <n v="3"/>
    <x v="2"/>
    <s v="VB-21745"/>
    <s v="Victoria Brennan"/>
    <x v="1"/>
    <s v="United States"/>
    <s v="Columbus"/>
    <x v="32"/>
    <n v="31907"/>
    <x v="0"/>
    <s v="OFF-LA-10001158"/>
    <x v="1"/>
    <x v="2"/>
    <s v="Avery Address/Shipping Labels for Typewriters, 4&quot; x 2&quot;"/>
    <n v="20.7"/>
    <n v="2"/>
    <n v="0"/>
    <n v="7"/>
    <n v="951.67857142856997"/>
    <n v="9.9359999999999999"/>
  </r>
  <r>
    <n v="362"/>
    <s v="CA-2014-144904"/>
    <x v="3"/>
    <d v="2014-09-26T00:00:00"/>
    <x v="8"/>
    <d v="2014-10-02T00:00:00"/>
    <n v="6"/>
    <x v="1"/>
    <s v="KW-16435"/>
    <s v="Katrina Willman"/>
    <x v="0"/>
    <s v="United States"/>
    <s v="New York City"/>
    <x v="15"/>
    <n v="10009"/>
    <x v="3"/>
    <s v="OFF-LA-10001158"/>
    <x v="1"/>
    <x v="2"/>
    <s v="Avery Address/Shipping Labels for Typewriters, 4&quot; x 2&quot;"/>
    <n v="20.7"/>
    <n v="2"/>
    <n v="0"/>
    <n v="7"/>
    <n v="949.64285714285597"/>
    <n v="9.9359999999999999"/>
  </r>
  <r>
    <n v="363"/>
    <s v="CA-2014-144904"/>
    <x v="3"/>
    <d v="2014-09-26T00:00:00"/>
    <x v="8"/>
    <d v="2014-10-02T00:00:00"/>
    <n v="6"/>
    <x v="1"/>
    <s v="KW-16435"/>
    <s v="Katrina Willman"/>
    <x v="0"/>
    <s v="United States"/>
    <s v="New York City"/>
    <x v="15"/>
    <n v="10009"/>
    <x v="3"/>
    <s v="FUR-CH-10000785"/>
    <x v="0"/>
    <x v="1"/>
    <s v="Global Ergonomic Managers Chair"/>
    <n v="488.64600000000002"/>
    <n v="3"/>
    <n v="0.1"/>
    <n v="7"/>
    <n v="947.60714285714198"/>
    <n v="86.870400000000004"/>
  </r>
  <r>
    <n v="364"/>
    <s v="CA-2014-144904"/>
    <x v="3"/>
    <d v="2014-09-26T00:00:00"/>
    <x v="8"/>
    <d v="2014-10-02T00:00:00"/>
    <n v="6"/>
    <x v="1"/>
    <s v="KW-16435"/>
    <s v="Katrina Willman"/>
    <x v="0"/>
    <s v="United States"/>
    <s v="New York City"/>
    <x v="15"/>
    <n v="10009"/>
    <x v="3"/>
    <s v="OFF-AR-10003732"/>
    <x v="1"/>
    <x v="6"/>
    <s v="Newell 333"/>
    <n v="5.56"/>
    <n v="2"/>
    <n v="0"/>
    <n v="7"/>
    <n v="945.57142857142799"/>
    <n v="1000.4456"/>
  </r>
  <r>
    <n v="365"/>
    <s v="CA-2014-144904"/>
    <x v="3"/>
    <d v="2014-09-26T00:00:00"/>
    <x v="8"/>
    <d v="2014-10-02T00:00:00"/>
    <n v="6"/>
    <x v="1"/>
    <s v="KW-16435"/>
    <s v="Katrina Willman"/>
    <x v="0"/>
    <s v="United States"/>
    <s v="New York City"/>
    <x v="15"/>
    <n v="10009"/>
    <x v="3"/>
    <s v="FUR-FU-10000023"/>
    <x v="0"/>
    <x v="5"/>
    <s v="Eldon Wave Desk Accessories"/>
    <n v="47.12"/>
    <n v="8"/>
    <n v="0"/>
    <n v="7"/>
    <n v="943.53571428571297"/>
    <n v="20.732800000000001"/>
  </r>
  <r>
    <n v="366"/>
    <s v="CA-2011-123344"/>
    <x v="2"/>
    <d v="2011-09-24T00:00:00"/>
    <x v="8"/>
    <d v="2011-09-29T00:00:00"/>
    <n v="5"/>
    <x v="1"/>
    <s v="JD-16060"/>
    <s v="Julia Dunbar"/>
    <x v="0"/>
    <s v="United States"/>
    <s v="San Francisco"/>
    <x v="1"/>
    <n v="94109"/>
    <x v="1"/>
    <s v="OFF-ST-10001713"/>
    <x v="1"/>
    <x v="4"/>
    <s v="Gould Plastics 9-Pocket Panel Bin, 18-3/8w x 5-1/4d x 20-1/2h, Black"/>
    <n v="211.96"/>
    <n v="4"/>
    <n v="0"/>
    <n v="7"/>
    <n v="941.49999999999898"/>
    <n v="8.4783999999999935"/>
  </r>
  <r>
    <n v="367"/>
    <s v="CA-2013-155516"/>
    <x v="0"/>
    <d v="2013-10-22T00:00:00"/>
    <x v="2"/>
    <d v="2013-10-22T00:00:00"/>
    <n v="0"/>
    <x v="3"/>
    <s v="MK-17905"/>
    <s v="Michael Kennedy"/>
    <x v="1"/>
    <s v="United States"/>
    <s v="Manchester"/>
    <x v="29"/>
    <n v="6040"/>
    <x v="3"/>
    <s v="OFF-BI-10002412"/>
    <x v="1"/>
    <x v="8"/>
    <s v="Wilson Jones “Snap” Scratch Pad Binder Tool for Ring Binders"/>
    <n v="23.2"/>
    <n v="4"/>
    <n v="0"/>
    <n v="7"/>
    <n v="939.46428571428498"/>
    <n v="10.44"/>
  </r>
  <r>
    <n v="368"/>
    <s v="CA-2013-155516"/>
    <x v="0"/>
    <d v="2013-10-22T00:00:00"/>
    <x v="2"/>
    <d v="2013-10-22T00:00:00"/>
    <n v="0"/>
    <x v="3"/>
    <s v="MK-17905"/>
    <s v="Michael Kennedy"/>
    <x v="1"/>
    <s v="United States"/>
    <s v="Manchester"/>
    <x v="29"/>
    <n v="6040"/>
    <x v="3"/>
    <s v="OFF-SU-10001225"/>
    <x v="1"/>
    <x v="14"/>
    <s v="Staples"/>
    <n v="7.36"/>
    <n v="2"/>
    <n v="0"/>
    <n v="7"/>
    <n v="937.42857142856997"/>
    <n v="0.14719999999999978"/>
  </r>
  <r>
    <n v="369"/>
    <s v="CA-2013-155516"/>
    <x v="0"/>
    <d v="2013-10-22T00:00:00"/>
    <x v="2"/>
    <d v="2013-10-22T00:00:00"/>
    <n v="0"/>
    <x v="3"/>
    <s v="MK-17905"/>
    <s v="Michael Kennedy"/>
    <x v="1"/>
    <s v="United States"/>
    <s v="Manchester"/>
    <x v="29"/>
    <n v="6040"/>
    <x v="3"/>
    <s v="OFF-ST-10002406"/>
    <x v="1"/>
    <x v="4"/>
    <s v="Pizazz Global Quick File"/>
    <n v="104.79"/>
    <n v="7"/>
    <n v="0"/>
    <n v="7"/>
    <n v="935.39285714285597"/>
    <n v="29.341200000000008"/>
  </r>
  <r>
    <n v="370"/>
    <s v="CA-2013-155516"/>
    <x v="0"/>
    <d v="2013-10-22T00:00:00"/>
    <x v="2"/>
    <d v="2013-10-22T00:00:00"/>
    <n v="0"/>
    <x v="3"/>
    <s v="MK-17905"/>
    <s v="Michael Kennedy"/>
    <x v="1"/>
    <s v="United States"/>
    <s v="Manchester"/>
    <x v="29"/>
    <n v="6040"/>
    <x v="3"/>
    <s v="FUR-BO-10002545"/>
    <x v="0"/>
    <x v="0"/>
    <s v="Atlantic Metals Mobile 3-Shelf Bookcases, Custom Colors"/>
    <n v="1043.92"/>
    <n v="4"/>
    <n v="0"/>
    <n v="7"/>
    <n v="933.35714285714198"/>
    <n v="271.41920000000005"/>
  </r>
  <r>
    <n v="371"/>
    <s v="CA-2014-104745"/>
    <x v="3"/>
    <d v="2014-05-30T00:00:00"/>
    <x v="5"/>
    <d v="2014-06-05T00:00:00"/>
    <n v="6"/>
    <x v="1"/>
    <s v="GT-14755"/>
    <s v="Guy Thornton"/>
    <x v="0"/>
    <s v="United States"/>
    <s v="Harlingen"/>
    <x v="5"/>
    <n v="78550"/>
    <x v="2"/>
    <s v="OFF-PA-10002036"/>
    <x v="1"/>
    <x v="10"/>
    <s v="Xerox 1930"/>
    <n v="25.920000000000005"/>
    <n v="5"/>
    <n v="0.2"/>
    <n v="7"/>
    <n v="931.32142857142799"/>
    <n v="9.3960000000000008"/>
  </r>
  <r>
    <n v="372"/>
    <s v="CA-2014-104745"/>
    <x v="3"/>
    <d v="2014-05-30T00:00:00"/>
    <x v="5"/>
    <d v="2014-06-05T00:00:00"/>
    <n v="6"/>
    <x v="1"/>
    <s v="GT-14755"/>
    <s v="Guy Thornton"/>
    <x v="0"/>
    <s v="United States"/>
    <s v="Harlingen"/>
    <x v="5"/>
    <n v="78550"/>
    <x v="2"/>
    <s v="OFF-ST-10002205"/>
    <x v="1"/>
    <x v="4"/>
    <s v="File Shuttle I and Handi-File"/>
    <n v="53.424000000000007"/>
    <n v="3"/>
    <n v="0.2"/>
    <n v="7"/>
    <n v="929.28571428571297"/>
    <n v="4.6746000000000016"/>
  </r>
  <r>
    <n v="373"/>
    <s v="US-2011-119137"/>
    <x v="2"/>
    <d v="2011-07-23T00:00:00"/>
    <x v="7"/>
    <d v="2011-07-27T00:00:00"/>
    <n v="4"/>
    <x v="1"/>
    <s v="AG-10900"/>
    <s v="Arthur Gainer"/>
    <x v="0"/>
    <s v="United States"/>
    <s v="Tucson"/>
    <x v="16"/>
    <n v="85705"/>
    <x v="1"/>
    <s v="OFF-BI-10001982"/>
    <x v="1"/>
    <x v="8"/>
    <s v="Wilson Jones Custom Binder Spines &amp; Labels"/>
    <n v="8.1600000000000019"/>
    <n v="5"/>
    <n v="0.7"/>
    <n v="7"/>
    <n v="927.24999999999898"/>
    <n v="-5.7119999999999997"/>
  </r>
  <r>
    <n v="374"/>
    <s v="US-2011-119137"/>
    <x v="2"/>
    <d v="2011-07-23T00:00:00"/>
    <x v="7"/>
    <d v="2011-07-27T00:00:00"/>
    <n v="4"/>
    <x v="1"/>
    <s v="AG-10900"/>
    <s v="Arthur Gainer"/>
    <x v="0"/>
    <s v="United States"/>
    <s v="Tucson"/>
    <x v="16"/>
    <n v="85705"/>
    <x v="1"/>
    <s v="TEC-AC-10003911"/>
    <x v="2"/>
    <x v="11"/>
    <s v="NETGEAR AC1750 Dual Band Gigabit Smart WiFi Router"/>
    <n v="1023.9360000000001"/>
    <n v="8"/>
    <n v="0.2"/>
    <n v="7"/>
    <n v="925.21428571428498"/>
    <n v="179.1887999999999"/>
  </r>
  <r>
    <n v="375"/>
    <s v="US-2011-119137"/>
    <x v="2"/>
    <d v="2011-07-23T00:00:00"/>
    <x v="7"/>
    <d v="2011-07-27T00:00:00"/>
    <n v="4"/>
    <x v="1"/>
    <s v="AG-10900"/>
    <s v="Arthur Gainer"/>
    <x v="0"/>
    <s v="United States"/>
    <s v="Tucson"/>
    <x v="16"/>
    <n v="85705"/>
    <x v="1"/>
    <s v="OFF-AR-10000658"/>
    <x v="1"/>
    <x v="6"/>
    <s v="Newell 324"/>
    <n v="9.24"/>
    <n v="1"/>
    <n v="0.2"/>
    <n v="7"/>
    <n v="923.17857142856997"/>
    <n v="0.92399999999999993"/>
  </r>
  <r>
    <n v="376"/>
    <s v="US-2011-119137"/>
    <x v="2"/>
    <d v="2011-07-23T00:00:00"/>
    <x v="7"/>
    <d v="2011-07-27T00:00:00"/>
    <n v="4"/>
    <x v="1"/>
    <s v="AG-10900"/>
    <s v="Arthur Gainer"/>
    <x v="0"/>
    <s v="United States"/>
    <s v="Tucson"/>
    <x v="16"/>
    <n v="85705"/>
    <x v="1"/>
    <s v="TEC-AC-10002076"/>
    <x v="2"/>
    <x v="11"/>
    <s v="Microsoft Natural Keyboard Elite"/>
    <n v="479.04"/>
    <n v="10"/>
    <n v="0.2"/>
    <n v="7"/>
    <n v="921.14285714285597"/>
    <n v="-29.940000000000012"/>
  </r>
  <r>
    <n v="377"/>
    <s v="US-2013-134656"/>
    <x v="0"/>
    <d v="2013-09-29T00:00:00"/>
    <x v="8"/>
    <d v="2013-10-02T00:00:00"/>
    <n v="3"/>
    <x v="2"/>
    <s v="MM-18280"/>
    <s v="Muhammed MacIntyre"/>
    <x v="1"/>
    <s v="United States"/>
    <s v="Quincy"/>
    <x v="10"/>
    <n v="62301"/>
    <x v="2"/>
    <s v="OFF-PA-10003039"/>
    <x v="1"/>
    <x v="10"/>
    <s v="Xerox 1960"/>
    <n v="99.13600000000001"/>
    <n v="4"/>
    <n v="0.2"/>
    <n v="7"/>
    <n v="919.10714285714198"/>
    <n v="30.979999999999993"/>
  </r>
  <r>
    <n v="378"/>
    <s v="US-2014-134481"/>
    <x v="3"/>
    <d v="2014-08-28T00:00:00"/>
    <x v="6"/>
    <d v="2014-09-02T00:00:00"/>
    <n v="5"/>
    <x v="1"/>
    <s v="AR-10405"/>
    <s v="Allen Rosenblatt"/>
    <x v="1"/>
    <s v="United States"/>
    <s v="Franklin"/>
    <x v="31"/>
    <n v="2038"/>
    <x v="3"/>
    <s v="FUR-TA-10004915"/>
    <x v="0"/>
    <x v="3"/>
    <s v="Office Impressions End Table, 20-1/2&quot;H x 24&quot;W x 20&quot;D"/>
    <n v="1488.4239999999998"/>
    <n v="7"/>
    <n v="0.3"/>
    <n v="7"/>
    <n v="917.07142857142799"/>
    <n v="-297.68479999999983"/>
  </r>
  <r>
    <n v="379"/>
    <s v="CA-2012-130792"/>
    <x v="1"/>
    <d v="2012-04-28T00:00:00"/>
    <x v="3"/>
    <d v="2012-05-05T00:00:00"/>
    <n v="7"/>
    <x v="1"/>
    <s v="RA-19915"/>
    <s v="Russell Applegate"/>
    <x v="0"/>
    <s v="United States"/>
    <s v="Houston"/>
    <x v="5"/>
    <n v="77095"/>
    <x v="2"/>
    <s v="OFF-AP-10000696"/>
    <x v="1"/>
    <x v="9"/>
    <s v="Holmes Odor Grabber"/>
    <n v="8.6519999999999975"/>
    <n v="3"/>
    <n v="0.8"/>
    <n v="7"/>
    <n v="915.03571428571297"/>
    <n v="-20.332200000000007"/>
  </r>
  <r>
    <n v="380"/>
    <s v="CA-2012-130792"/>
    <x v="1"/>
    <d v="2012-04-28T00:00:00"/>
    <x v="3"/>
    <d v="2012-05-05T00:00:00"/>
    <n v="7"/>
    <x v="1"/>
    <s v="RA-19915"/>
    <s v="Russell Applegate"/>
    <x v="0"/>
    <s v="United States"/>
    <s v="Houston"/>
    <x v="5"/>
    <n v="77095"/>
    <x v="2"/>
    <s v="OFF-ST-10003327"/>
    <x v="1"/>
    <x v="4"/>
    <s v="Akro-Mils 12-Gallon Tote"/>
    <n v="23.832000000000001"/>
    <n v="3"/>
    <n v="0.2"/>
    <n v="7"/>
    <n v="912.99999999999898"/>
    <n v="2.6810999999999954"/>
  </r>
  <r>
    <n v="381"/>
    <s v="CA-2012-130792"/>
    <x v="1"/>
    <d v="2012-04-28T00:00:00"/>
    <x v="3"/>
    <d v="2012-05-05T00:00:00"/>
    <n v="7"/>
    <x v="1"/>
    <s v="RA-19915"/>
    <s v="Russell Applegate"/>
    <x v="0"/>
    <s v="United States"/>
    <s v="Houston"/>
    <x v="5"/>
    <n v="77095"/>
    <x v="2"/>
    <s v="OFF-BI-10000309"/>
    <x v="1"/>
    <x v="8"/>
    <s v="GBC Twin Loop Wire Binding Elements, 9/16&quot; Spine, Black"/>
    <n v="12.175999999999998"/>
    <n v="4"/>
    <n v="0.8"/>
    <n v="7"/>
    <n v="910.96428571428498"/>
    <n v="-18.872800000000009"/>
  </r>
  <r>
    <n v="382"/>
    <s v="CA-2013-134775"/>
    <x v="0"/>
    <d v="2013-10-29T00:00:00"/>
    <x v="2"/>
    <d v="2013-10-30T00:00:00"/>
    <n v="1"/>
    <x v="2"/>
    <s v="AS-10285"/>
    <s v="Alejandro Savely"/>
    <x v="1"/>
    <s v="United States"/>
    <s v="San Francisco"/>
    <x v="1"/>
    <n v="94109"/>
    <x v="1"/>
    <s v="OFF-PA-10004734"/>
    <x v="1"/>
    <x v="10"/>
    <s v="Southworth Structures Collection"/>
    <n v="50.96"/>
    <n v="7"/>
    <n v="0"/>
    <n v="7"/>
    <n v="908.92857142856997"/>
    <n v="25.48"/>
  </r>
  <r>
    <n v="383"/>
    <s v="CA-2013-134775"/>
    <x v="0"/>
    <d v="2013-10-29T00:00:00"/>
    <x v="2"/>
    <d v="2013-10-30T00:00:00"/>
    <n v="1"/>
    <x v="2"/>
    <s v="AS-10285"/>
    <s v="Alejandro Savely"/>
    <x v="1"/>
    <s v="United States"/>
    <s v="San Francisco"/>
    <x v="1"/>
    <n v="94109"/>
    <x v="1"/>
    <s v="OFF-BI-10002225"/>
    <x v="1"/>
    <x v="8"/>
    <s v="Square Ring Data Binders, Rigid 75 Pt. Covers, 11&quot; x 14-7/8&quot;"/>
    <n v="49.536000000000001"/>
    <n v="3"/>
    <n v="0.2"/>
    <n v="7"/>
    <n v="906.89285714285597"/>
    <n v="17.337599999999998"/>
  </r>
  <r>
    <n v="384"/>
    <s v="CA-2012-125395"/>
    <x v="1"/>
    <d v="2012-06-26T00:00:00"/>
    <x v="1"/>
    <d v="2012-06-29T00:00:00"/>
    <n v="3"/>
    <x v="0"/>
    <s v="LA-16780"/>
    <s v="Laura Armstrong"/>
    <x v="1"/>
    <s v="United States"/>
    <s v="Taylor"/>
    <x v="12"/>
    <n v="48180"/>
    <x v="2"/>
    <s v="TEC-AC-10004708"/>
    <x v="2"/>
    <x v="11"/>
    <s v="Sony 32GB Class 10 Micro SDHC R40 Memory Card"/>
    <n v="41.9"/>
    <n v="2"/>
    <n v="0"/>
    <n v="7"/>
    <n v="904.85714285714198"/>
    <n v="8.7989999999999995"/>
  </r>
  <r>
    <n v="385"/>
    <s v="US-2012-168935"/>
    <x v="1"/>
    <d v="2012-11-27T00:00:00"/>
    <x v="0"/>
    <d v="2012-12-02T00:00:00"/>
    <n v="5"/>
    <x v="1"/>
    <s v="DO-13435"/>
    <s v="Denny Ordway"/>
    <x v="0"/>
    <s v="United States"/>
    <s v="Pembroke Pines"/>
    <x v="2"/>
    <n v="33024"/>
    <x v="0"/>
    <s v="FUR-TA-10000617"/>
    <x v="0"/>
    <x v="3"/>
    <s v="Hon Practical Foundations 30 x 60 Training Table, Light Gray/Charcoal"/>
    <n v="375.45750000000004"/>
    <n v="3"/>
    <n v="0.45"/>
    <n v="7"/>
    <n v="902.82142857142799"/>
    <n v="-157.00949999999997"/>
  </r>
  <r>
    <n v="386"/>
    <s v="US-2012-168935"/>
    <x v="1"/>
    <d v="2012-11-27T00:00:00"/>
    <x v="0"/>
    <d v="2012-12-02T00:00:00"/>
    <n v="5"/>
    <x v="1"/>
    <s v="DO-13435"/>
    <s v="Denny Ordway"/>
    <x v="0"/>
    <s v="United States"/>
    <s v="Pembroke Pines"/>
    <x v="2"/>
    <n v="33024"/>
    <x v="0"/>
    <s v="TEC-AC-10002335"/>
    <x v="2"/>
    <x v="11"/>
    <s v="Logitech Media Keyboard K200"/>
    <n v="83.976000000000013"/>
    <n v="3"/>
    <n v="0.2"/>
    <n v="7"/>
    <n v="900.78571428571297"/>
    <n v="-1.049700000000005"/>
  </r>
  <r>
    <n v="387"/>
    <s v="CA-2012-122756"/>
    <x v="1"/>
    <d v="2012-12-03T00:00:00"/>
    <x v="4"/>
    <d v="2012-12-07T00:00:00"/>
    <n v="4"/>
    <x v="1"/>
    <s v="DK-13225"/>
    <s v="Dean Katz"/>
    <x v="1"/>
    <s v="United States"/>
    <s v="Philadelphia"/>
    <x v="9"/>
    <n v="19140"/>
    <x v="3"/>
    <s v="TEC-MA-10001681"/>
    <x v="2"/>
    <x v="15"/>
    <s v="Lexmark MarkNet N8150 Wireless Print Server"/>
    <n v="482.34000000000003"/>
    <n v="4"/>
    <n v="0.7"/>
    <n v="7"/>
    <n v="898.74999999999898"/>
    <n v="-337.63799999999981"/>
  </r>
  <r>
    <n v="388"/>
    <s v="CA-2012-122756"/>
    <x v="1"/>
    <d v="2012-12-03T00:00:00"/>
    <x v="4"/>
    <d v="2012-12-07T00:00:00"/>
    <n v="4"/>
    <x v="1"/>
    <s v="DK-13225"/>
    <s v="Dean Katz"/>
    <x v="1"/>
    <s v="United States"/>
    <s v="Philadelphia"/>
    <x v="9"/>
    <n v="19140"/>
    <x v="3"/>
    <s v="FUR-FU-10001935"/>
    <x v="0"/>
    <x v="5"/>
    <s v="3M Hangers With Command Adhesive"/>
    <n v="2.9600000000000004"/>
    <n v="1"/>
    <n v="0.2"/>
    <n v="7"/>
    <n v="896.71428571428498"/>
    <n v="0.77700000000000025"/>
  </r>
  <r>
    <n v="389"/>
    <s v="CA-2011-115973"/>
    <x v="2"/>
    <d v="2011-11-24T00:00:00"/>
    <x v="0"/>
    <d v="2011-11-26T00:00:00"/>
    <n v="2"/>
    <x v="2"/>
    <s v="NG-18430"/>
    <s v="Nathan Gelder"/>
    <x v="0"/>
    <s v="United States"/>
    <s v="Cincinnati"/>
    <x v="24"/>
    <n v="45231"/>
    <x v="3"/>
    <s v="OFF-AR-10004757"/>
    <x v="1"/>
    <x v="6"/>
    <s v="Crayola Colored Pencils"/>
    <n v="2.6240000000000001"/>
    <n v="1"/>
    <n v="0.2"/>
    <n v="7"/>
    <n v="894.67857142856997"/>
    <n v="0.42639999999999978"/>
  </r>
  <r>
    <n v="390"/>
    <s v="CA-2014-101798"/>
    <x v="3"/>
    <d v="2014-12-12T00:00:00"/>
    <x v="4"/>
    <d v="2014-12-16T00:00:00"/>
    <n v="4"/>
    <x v="1"/>
    <s v="MV-18190"/>
    <s v="Mike Vittorini"/>
    <x v="0"/>
    <s v="United States"/>
    <s v="New York City"/>
    <x v="15"/>
    <n v="10009"/>
    <x v="3"/>
    <s v="OFF-BI-10000050"/>
    <x v="1"/>
    <x v="8"/>
    <s v="Angle-D Binders with Locking Rings, Label Holders"/>
    <n v="23.36"/>
    <n v="4"/>
    <n v="0.2"/>
    <n v="7"/>
    <n v="892.64285714285597"/>
    <n v="7.8839999999999986"/>
  </r>
  <r>
    <n v="391"/>
    <s v="CA-2014-101798"/>
    <x v="3"/>
    <d v="2014-12-12T00:00:00"/>
    <x v="4"/>
    <d v="2014-12-16T00:00:00"/>
    <n v="4"/>
    <x v="1"/>
    <s v="MV-18190"/>
    <s v="Mike Vittorini"/>
    <x v="0"/>
    <s v="United States"/>
    <s v="New York City"/>
    <x v="15"/>
    <n v="10009"/>
    <x v="3"/>
    <s v="TEC-AC-10001998"/>
    <x v="2"/>
    <x v="11"/>
    <s v="Logitech LS21 Speaker System - PC Multimedia - 2.1-CH - Wired"/>
    <n v="39.979999999999997"/>
    <n v="2"/>
    <n v="0"/>
    <n v="7"/>
    <n v="890.60714285714198"/>
    <n v="13.593199999999996"/>
  </r>
  <r>
    <n v="392"/>
    <s v="US-2011-135972"/>
    <x v="2"/>
    <d v="2011-09-21T00:00:00"/>
    <x v="8"/>
    <d v="2011-09-23T00:00:00"/>
    <n v="2"/>
    <x v="0"/>
    <s v="JG-15115"/>
    <s v="Jack Garza"/>
    <x v="0"/>
    <s v="United States"/>
    <s v="Des Moines"/>
    <x v="4"/>
    <n v="98198"/>
    <x v="1"/>
    <s v="TEC-PH-10003012"/>
    <x v="2"/>
    <x v="7"/>
    <s v="Nortel Meridian M3904 Professional Digital phone"/>
    <n v="246.38400000000001"/>
    <n v="2"/>
    <n v="0.2"/>
    <n v="7"/>
    <n v="888.57142857142696"/>
    <n v="27.718199999999968"/>
  </r>
  <r>
    <n v="393"/>
    <s v="US-2011-135972"/>
    <x v="2"/>
    <d v="2011-09-21T00:00:00"/>
    <x v="8"/>
    <d v="2011-09-23T00:00:00"/>
    <n v="2"/>
    <x v="0"/>
    <s v="JG-15115"/>
    <s v="Jack Garza"/>
    <x v="0"/>
    <s v="United States"/>
    <s v="Des Moines"/>
    <x v="4"/>
    <n v="98198"/>
    <x v="1"/>
    <s v="TEC-CO-10002313"/>
    <x v="2"/>
    <x v="16"/>
    <s v="Canon PC1080F Personal Copier"/>
    <n v="1799.97"/>
    <n v="3"/>
    <n v="0"/>
    <n v="7"/>
    <n v="886.53571428571297"/>
    <n v="701.98829999999998"/>
  </r>
  <r>
    <n v="394"/>
    <s v="US-2011-134971"/>
    <x v="2"/>
    <d v="2011-06-07T00:00:00"/>
    <x v="1"/>
    <d v="2011-06-10T00:00:00"/>
    <n v="3"/>
    <x v="0"/>
    <s v="BP-11095"/>
    <s v="Bart Pistole"/>
    <x v="1"/>
    <s v="United States"/>
    <s v="Peoria"/>
    <x v="10"/>
    <n v="61604"/>
    <x v="2"/>
    <s v="OFF-BI-10003982"/>
    <x v="1"/>
    <x v="8"/>
    <s v="Wilson Jones Century Plastic Molded Ring Binders"/>
    <n v="12.461999999999996"/>
    <n v="3"/>
    <n v="0.8"/>
    <n v="7"/>
    <n v="884.49999999999898"/>
    <n v="-20.5623"/>
  </r>
  <r>
    <n v="395"/>
    <s v="CA-2014-102946"/>
    <x v="3"/>
    <d v="2014-07-01T00:00:00"/>
    <x v="7"/>
    <d v="2014-07-06T00:00:00"/>
    <n v="5"/>
    <x v="1"/>
    <s v="VP-21730"/>
    <s v="Victor Preis"/>
    <x v="2"/>
    <s v="United States"/>
    <s v="Las Vegas"/>
    <x v="33"/>
    <n v="89115"/>
    <x v="1"/>
    <s v="OFF-BI-10004492"/>
    <x v="1"/>
    <x v="8"/>
    <s v="Tuf-Vin Binders"/>
    <n v="75.792000000000002"/>
    <n v="3"/>
    <n v="0.2"/>
    <n v="7"/>
    <n v="882.46428571428498"/>
    <n v="25.579799999999992"/>
  </r>
  <r>
    <n v="396"/>
    <s v="CA-2014-165603"/>
    <x v="3"/>
    <d v="2014-10-18T00:00:00"/>
    <x v="2"/>
    <d v="2014-10-20T00:00:00"/>
    <n v="2"/>
    <x v="0"/>
    <s v="SS-20140"/>
    <s v="Saphhira Shifley"/>
    <x v="1"/>
    <s v="United States"/>
    <s v="Warwick"/>
    <x v="34"/>
    <n v="2886"/>
    <x v="3"/>
    <s v="OFF-ST-10000798"/>
    <x v="1"/>
    <x v="4"/>
    <s v="2300 Heavy-Duty Transfer File Systems by Perma"/>
    <n v="49.96"/>
    <n v="2"/>
    <n v="0"/>
    <n v="7"/>
    <n v="880.42857142856997"/>
    <n v="9.4923999999999964"/>
  </r>
  <r>
    <n v="397"/>
    <s v="CA-2014-165603"/>
    <x v="3"/>
    <d v="2014-10-18T00:00:00"/>
    <x v="2"/>
    <d v="2014-10-20T00:00:00"/>
    <n v="2"/>
    <x v="0"/>
    <s v="SS-20140"/>
    <s v="Saphhira Shifley"/>
    <x v="1"/>
    <s v="United States"/>
    <s v="Warwick"/>
    <x v="34"/>
    <n v="2886"/>
    <x v="3"/>
    <s v="OFF-PA-10002552"/>
    <x v="1"/>
    <x v="10"/>
    <s v="Xerox 1958"/>
    <n v="12.96"/>
    <n v="2"/>
    <n v="0"/>
    <n v="7"/>
    <n v="878.39285714285597"/>
    <n v="6.2208000000000006"/>
  </r>
  <r>
    <n v="398"/>
    <s v="CA-2012-122259"/>
    <x v="1"/>
    <d v="2012-10-31T00:00:00"/>
    <x v="2"/>
    <d v="2012-11-04T00:00:00"/>
    <n v="4"/>
    <x v="1"/>
    <s v="HP-14815"/>
    <s v="Harold Pawlan"/>
    <x v="2"/>
    <s v="United States"/>
    <s v="Jackson"/>
    <x v="12"/>
    <n v="49201"/>
    <x v="2"/>
    <s v="OFF-SU-10002573"/>
    <x v="1"/>
    <x v="14"/>
    <s v="Acme 10&quot; Easy Grip Assistive Scissors"/>
    <n v="70.12"/>
    <n v="4"/>
    <n v="0"/>
    <n v="7"/>
    <n v="876.35714285714198"/>
    <n v="21.035999999999994"/>
  </r>
  <r>
    <n v="399"/>
    <s v="CA-2013-108987"/>
    <x v="0"/>
    <d v="2013-09-09T00:00:00"/>
    <x v="8"/>
    <d v="2013-09-11T00:00:00"/>
    <n v="2"/>
    <x v="0"/>
    <s v="AG-10675"/>
    <s v="Anna Gayman"/>
    <x v="0"/>
    <s v="United States"/>
    <s v="Houston"/>
    <x v="5"/>
    <n v="77036"/>
    <x v="2"/>
    <s v="OFF-ST-10001580"/>
    <x v="1"/>
    <x v="4"/>
    <s v="Super Decoflex Portable Personal File"/>
    <n v="35.952000000000005"/>
    <n v="3"/>
    <n v="0.2"/>
    <n v="7"/>
    <n v="874.32142857142696"/>
    <n v="3.5951999999999984"/>
  </r>
  <r>
    <n v="400"/>
    <s v="CA-2013-108987"/>
    <x v="0"/>
    <d v="2013-09-09T00:00:00"/>
    <x v="8"/>
    <d v="2013-09-11T00:00:00"/>
    <n v="2"/>
    <x v="0"/>
    <s v="AG-10675"/>
    <s v="Anna Gayman"/>
    <x v="0"/>
    <s v="United States"/>
    <s v="Houston"/>
    <x v="5"/>
    <n v="77036"/>
    <x v="2"/>
    <s v="FUR-BO-10004834"/>
    <x v="0"/>
    <x v="0"/>
    <s v="Riverside Palais Royal Lawyers Bookcase, Royale Cherry Finish"/>
    <n v="2396.2655999999997"/>
    <n v="4"/>
    <n v="0.32"/>
    <n v="7"/>
    <n v="872.28571428571297"/>
    <n v="-317.15280000000007"/>
  </r>
  <r>
    <n v="401"/>
    <s v="CA-2013-108987"/>
    <x v="0"/>
    <d v="2013-09-09T00:00:00"/>
    <x v="8"/>
    <d v="2013-09-11T00:00:00"/>
    <n v="2"/>
    <x v="0"/>
    <s v="AG-10675"/>
    <s v="Anna Gayman"/>
    <x v="0"/>
    <s v="United States"/>
    <s v="Houston"/>
    <x v="5"/>
    <n v="77036"/>
    <x v="2"/>
    <s v="OFF-ST-10000934"/>
    <x v="1"/>
    <x v="4"/>
    <s v="Contico 72&quot;H Heavy-Duty Storage System"/>
    <n v="131.136"/>
    <n v="4"/>
    <n v="0.2"/>
    <n v="7"/>
    <n v="870.24999999999898"/>
    <n v="-32.783999999999999"/>
  </r>
  <r>
    <n v="402"/>
    <s v="CA-2013-108987"/>
    <x v="0"/>
    <d v="2013-09-09T00:00:00"/>
    <x v="8"/>
    <d v="2013-09-11T00:00:00"/>
    <n v="2"/>
    <x v="0"/>
    <s v="AG-10675"/>
    <s v="Anna Gayman"/>
    <x v="0"/>
    <s v="United States"/>
    <s v="Houston"/>
    <x v="5"/>
    <n v="77036"/>
    <x v="2"/>
    <s v="TEC-AC-10000158"/>
    <x v="2"/>
    <x v="11"/>
    <s v="Sony 64GB Class 10 Micro SDHC R40 Memory Card"/>
    <n v="57.584000000000003"/>
    <n v="2"/>
    <n v="0.2"/>
    <n v="7"/>
    <n v="868.21428571428498"/>
    <n v="0.71979999999999933"/>
  </r>
  <r>
    <n v="403"/>
    <s v="CA-2011-113166"/>
    <x v="2"/>
    <d v="2011-12-24T00:00:00"/>
    <x v="4"/>
    <d v="2011-12-26T00:00:00"/>
    <n v="2"/>
    <x v="2"/>
    <s v="LF-17185"/>
    <s v="Luke Foster"/>
    <x v="0"/>
    <s v="United States"/>
    <s v="Miami"/>
    <x v="2"/>
    <n v="33180"/>
    <x v="0"/>
    <s v="OFF-PA-10001947"/>
    <x v="1"/>
    <x v="10"/>
    <s v="Xerox 1974"/>
    <n v="9.5680000000000014"/>
    <n v="2"/>
    <n v="0.2"/>
    <n v="7"/>
    <n v="866.17857142856997"/>
    <n v="3.4683999999999999"/>
  </r>
  <r>
    <n v="404"/>
    <s v="CA-2011-155208"/>
    <x v="2"/>
    <d v="2011-04-16T00:00:00"/>
    <x v="3"/>
    <d v="2011-04-20T00:00:00"/>
    <n v="4"/>
    <x v="1"/>
    <s v="SP-20650"/>
    <s v="Stephanie Phelps"/>
    <x v="1"/>
    <s v="United States"/>
    <s v="Wilmington"/>
    <x v="3"/>
    <n v="28403"/>
    <x v="0"/>
    <s v="OFF-AR-10003478"/>
    <x v="1"/>
    <x v="6"/>
    <s v="Avery Hi-Liter EverBold Pen Style Fluorescent Highlighters, 4/Pack"/>
    <n v="39.072000000000003"/>
    <n v="6"/>
    <n v="0.2"/>
    <n v="7"/>
    <n v="864.14285714285597"/>
    <n v="9.7680000000000007"/>
  </r>
  <r>
    <n v="405"/>
    <s v="CA-2014-117933"/>
    <x v="3"/>
    <d v="2014-12-25T00:00:00"/>
    <x v="4"/>
    <d v="2014-12-30T00:00:00"/>
    <n v="5"/>
    <x v="1"/>
    <s v="RF-19840"/>
    <s v="Roy Französisch"/>
    <x v="0"/>
    <s v="United States"/>
    <s v="New York City"/>
    <x v="15"/>
    <n v="10024"/>
    <x v="3"/>
    <s v="OFF-AP-10004249"/>
    <x v="1"/>
    <x v="9"/>
    <s v="Staples"/>
    <n v="35.910000000000004"/>
    <n v="3"/>
    <n v="0"/>
    <n v="7"/>
    <n v="862.10714285714198"/>
    <n v="9.6956999999999987"/>
  </r>
  <r>
    <n v="406"/>
    <s v="CA-2014-117457"/>
    <x v="3"/>
    <d v="2014-12-09T00:00:00"/>
    <x v="4"/>
    <d v="2014-12-13T00:00:00"/>
    <n v="4"/>
    <x v="1"/>
    <s v="KH-16510"/>
    <s v="Keith Herrera"/>
    <x v="0"/>
    <s v="United States"/>
    <s v="San Francisco"/>
    <x v="1"/>
    <n v="94110"/>
    <x v="1"/>
    <s v="TEC-AC-10000158"/>
    <x v="2"/>
    <x v="11"/>
    <s v="Sony 64GB Class 10 Micro SDHC R40 Memory Card"/>
    <n v="179.95000000000002"/>
    <n v="5"/>
    <n v="0"/>
    <n v="7"/>
    <n v="860.07142857142696"/>
    <n v="37.789500000000004"/>
  </r>
  <r>
    <n v="407"/>
    <s v="CA-2014-117457"/>
    <x v="3"/>
    <d v="2014-12-09T00:00:00"/>
    <x v="4"/>
    <d v="2014-12-13T00:00:00"/>
    <n v="4"/>
    <x v="1"/>
    <s v="KH-16510"/>
    <s v="Keith Herrera"/>
    <x v="0"/>
    <s v="United States"/>
    <s v="San Francisco"/>
    <x v="1"/>
    <n v="94110"/>
    <x v="1"/>
    <s v="TEC-CO-10004115"/>
    <x v="2"/>
    <x v="16"/>
    <s v="Sharp AL-1530CS Digital Copier"/>
    <n v="1199.9760000000001"/>
    <n v="3"/>
    <n v="0.2"/>
    <n v="7"/>
    <n v="858.03571428571297"/>
    <n v="434.99130000000002"/>
  </r>
  <r>
    <n v="408"/>
    <s v="CA-2014-117457"/>
    <x v="3"/>
    <d v="2014-12-09T00:00:00"/>
    <x v="4"/>
    <d v="2014-12-13T00:00:00"/>
    <n v="4"/>
    <x v="1"/>
    <s v="KH-16510"/>
    <s v="Keith Herrera"/>
    <x v="0"/>
    <s v="United States"/>
    <s v="San Francisco"/>
    <x v="1"/>
    <n v="94110"/>
    <x v="1"/>
    <s v="OFF-PA-10003724"/>
    <x v="1"/>
    <x v="10"/>
    <s v="Wirebound Message Book, 4 per Page"/>
    <n v="27.15"/>
    <n v="5"/>
    <n v="0"/>
    <n v="7"/>
    <n v="855.99999999999898"/>
    <n v="13.3035"/>
  </r>
  <r>
    <n v="409"/>
    <s v="CA-2014-117457"/>
    <x v="3"/>
    <d v="2014-12-09T00:00:00"/>
    <x v="4"/>
    <d v="2014-12-13T00:00:00"/>
    <n v="4"/>
    <x v="1"/>
    <s v="KH-16510"/>
    <s v="Keith Herrera"/>
    <x v="0"/>
    <s v="United States"/>
    <s v="San Francisco"/>
    <x v="1"/>
    <n v="94110"/>
    <x v="1"/>
    <s v="FUR-TA-10002041"/>
    <x v="0"/>
    <x v="3"/>
    <s v="Bevis Round Conference Table Top, X-Base"/>
    <n v="1004.0239999999999"/>
    <n v="7"/>
    <n v="0.2"/>
    <n v="7"/>
    <n v="853.96428571428498"/>
    <n v="-112.95269999999994"/>
  </r>
  <r>
    <n v="410"/>
    <s v="CA-2014-117457"/>
    <x v="3"/>
    <d v="2014-12-09T00:00:00"/>
    <x v="4"/>
    <d v="2014-12-13T00:00:00"/>
    <n v="4"/>
    <x v="1"/>
    <s v="KH-16510"/>
    <s v="Keith Herrera"/>
    <x v="0"/>
    <s v="United States"/>
    <s v="San Francisco"/>
    <x v="1"/>
    <n v="94110"/>
    <x v="1"/>
    <s v="OFF-PA-10002893"/>
    <x v="1"/>
    <x v="10"/>
    <s v="Wirebound Service Call Books, 5 1/2&quot; x 4&quot;"/>
    <n v="9.68"/>
    <n v="1"/>
    <n v="0"/>
    <n v="7"/>
    <n v="851.92857142856997"/>
    <n v="4.6463999999999999"/>
  </r>
  <r>
    <n v="411"/>
    <s v="CA-2014-117457"/>
    <x v="3"/>
    <d v="2014-12-09T00:00:00"/>
    <x v="4"/>
    <d v="2014-12-13T00:00:00"/>
    <n v="4"/>
    <x v="1"/>
    <s v="KH-16510"/>
    <s v="Keith Herrera"/>
    <x v="0"/>
    <s v="United States"/>
    <s v="San Francisco"/>
    <x v="1"/>
    <n v="94110"/>
    <x v="1"/>
    <s v="OFF-LA-10003766"/>
    <x v="1"/>
    <x v="2"/>
    <s v="Self-Adhesive Removable Labels"/>
    <n v="28.349999999999998"/>
    <n v="9"/>
    <n v="0"/>
    <n v="7"/>
    <n v="849.89285714285597"/>
    <n v="13.608000000000001"/>
  </r>
  <r>
    <n v="412"/>
    <s v="CA-2014-117457"/>
    <x v="3"/>
    <d v="2014-12-09T00:00:00"/>
    <x v="4"/>
    <d v="2014-12-13T00:00:00"/>
    <n v="4"/>
    <x v="1"/>
    <s v="KH-16510"/>
    <s v="Keith Herrera"/>
    <x v="0"/>
    <s v="United States"/>
    <s v="San Francisco"/>
    <x v="1"/>
    <n v="94110"/>
    <x v="1"/>
    <s v="OFF-PA-10001970"/>
    <x v="1"/>
    <x v="10"/>
    <s v="Xerox 1908"/>
    <n v="55.98"/>
    <n v="1"/>
    <n v="0"/>
    <n v="7"/>
    <n v="847.85714285714198"/>
    <n v="27.430199999999999"/>
  </r>
  <r>
    <n v="413"/>
    <s v="CA-2014-117457"/>
    <x v="3"/>
    <d v="2014-12-09T00:00:00"/>
    <x v="4"/>
    <d v="2014-12-13T00:00:00"/>
    <n v="4"/>
    <x v="1"/>
    <s v="KH-16510"/>
    <s v="Keith Herrera"/>
    <x v="0"/>
    <s v="United States"/>
    <s v="San Francisco"/>
    <x v="1"/>
    <n v="94110"/>
    <x v="1"/>
    <s v="FUR-BO-10001972"/>
    <x v="0"/>
    <x v="0"/>
    <s v="O'Sullivan 4-Shelf Bookcase in Odessa Pine"/>
    <n v="1336.829"/>
    <n v="13"/>
    <n v="0.15"/>
    <n v="7"/>
    <n v="845.82142857142696"/>
    <n v="31.454799999999949"/>
  </r>
  <r>
    <n v="414"/>
    <s v="CA-2014-117457"/>
    <x v="3"/>
    <d v="2014-12-09T00:00:00"/>
    <x v="4"/>
    <d v="2014-12-13T00:00:00"/>
    <n v="4"/>
    <x v="1"/>
    <s v="KH-16510"/>
    <s v="Keith Herrera"/>
    <x v="0"/>
    <s v="United States"/>
    <s v="San Francisco"/>
    <x v="1"/>
    <n v="94110"/>
    <x v="1"/>
    <s v="FUR-CH-10003956"/>
    <x v="0"/>
    <x v="1"/>
    <s v="Novimex High-Tech Fabric Mesh Task Chair"/>
    <n v="113.56800000000001"/>
    <n v="2"/>
    <n v="0.2"/>
    <n v="7"/>
    <n v="843.78571428571297"/>
    <n v="-18.454800000000013"/>
  </r>
  <r>
    <n v="415"/>
    <s v="CA-2014-142636"/>
    <x v="3"/>
    <d v="2014-11-04T00:00:00"/>
    <x v="0"/>
    <d v="2014-11-08T00:00:00"/>
    <n v="4"/>
    <x v="1"/>
    <s v="KC-16675"/>
    <s v="Kimberly Carter"/>
    <x v="1"/>
    <s v="United States"/>
    <s v="Seattle"/>
    <x v="4"/>
    <n v="98105"/>
    <x v="1"/>
    <s v="OFF-PA-10000157"/>
    <x v="1"/>
    <x v="10"/>
    <s v="Xerox 191"/>
    <n v="139.86000000000001"/>
    <n v="7"/>
    <n v="0"/>
    <n v="7"/>
    <n v="841.74999999999898"/>
    <n v="65.734199999999987"/>
  </r>
  <r>
    <n v="416"/>
    <s v="CA-2014-142636"/>
    <x v="3"/>
    <d v="2014-11-04T00:00:00"/>
    <x v="0"/>
    <d v="2014-11-08T00:00:00"/>
    <n v="4"/>
    <x v="1"/>
    <s v="KC-16675"/>
    <s v="Kimberly Carter"/>
    <x v="1"/>
    <s v="United States"/>
    <s v="Seattle"/>
    <x v="4"/>
    <n v="98105"/>
    <x v="1"/>
    <s v="FUR-CH-10001891"/>
    <x v="0"/>
    <x v="1"/>
    <s v="Global Deluxe Office Fabric Chairs"/>
    <n v="307.13600000000002"/>
    <n v="4"/>
    <n v="0.2"/>
    <n v="7"/>
    <n v="839.71428571428498"/>
    <n v="26.874400000000023"/>
  </r>
  <r>
    <n v="417"/>
    <s v="CA-2014-122105"/>
    <x v="3"/>
    <d v="2014-06-25T00:00:00"/>
    <x v="1"/>
    <d v="2014-06-29T00:00:00"/>
    <n v="4"/>
    <x v="1"/>
    <s v="CJ-12010"/>
    <s v="Caroline Jumper"/>
    <x v="0"/>
    <s v="United States"/>
    <s v="Huntington Beach"/>
    <x v="1"/>
    <n v="92646"/>
    <x v="1"/>
    <s v="OFF-AR-10004344"/>
    <x v="1"/>
    <x v="6"/>
    <s v="Bulldog Vacuum Base Pencil Sharpener"/>
    <n v="95.92"/>
    <n v="8"/>
    <n v="0"/>
    <n v="7"/>
    <n v="837.67857142856997"/>
    <n v="25.898399999999995"/>
  </r>
  <r>
    <n v="418"/>
    <s v="CA-2013-148796"/>
    <x v="0"/>
    <d v="2013-04-15T00:00:00"/>
    <x v="3"/>
    <d v="2013-04-19T00:00:00"/>
    <n v="4"/>
    <x v="1"/>
    <s v="PB-19150"/>
    <s v="Philip Brown"/>
    <x v="0"/>
    <s v="United States"/>
    <s v="Los Angeles"/>
    <x v="1"/>
    <n v="90004"/>
    <x v="1"/>
    <s v="FUR-CH-10004886"/>
    <x v="0"/>
    <x v="1"/>
    <s v="Bevis Steel Folding Chairs"/>
    <n v="383.8"/>
    <n v="5"/>
    <n v="0.2"/>
    <n v="7"/>
    <n v="835.64285714285597"/>
    <n v="38.379999999999981"/>
  </r>
  <r>
    <n v="419"/>
    <s v="CA-2014-154816"/>
    <x v="3"/>
    <d v="2014-11-07T00:00:00"/>
    <x v="0"/>
    <d v="2014-11-11T00:00:00"/>
    <n v="4"/>
    <x v="1"/>
    <s v="VB-21745"/>
    <s v="Victoria Brennan"/>
    <x v="1"/>
    <s v="United States"/>
    <s v="Richmond"/>
    <x v="0"/>
    <n v="40475"/>
    <x v="0"/>
    <s v="OFF-PA-10003845"/>
    <x v="1"/>
    <x v="10"/>
    <s v="Xerox 1987"/>
    <n v="5.78"/>
    <n v="1"/>
    <n v="0"/>
    <n v="7"/>
    <n v="833.60714285714198"/>
    <n v="2.8322000000000003"/>
  </r>
  <r>
    <n v="420"/>
    <s v="CA-2014-110478"/>
    <x v="3"/>
    <d v="2014-03-05T00:00:00"/>
    <x v="10"/>
    <d v="2014-03-10T00:00:00"/>
    <n v="5"/>
    <x v="1"/>
    <s v="SP-20860"/>
    <s v="Sung Pak"/>
    <x v="1"/>
    <s v="United States"/>
    <s v="Los Angeles"/>
    <x v="1"/>
    <n v="90045"/>
    <x v="1"/>
    <s v="OFF-AR-10001573"/>
    <x v="1"/>
    <x v="6"/>
    <s v="American Pencil"/>
    <n v="9.32"/>
    <n v="4"/>
    <n v="0"/>
    <n v="7"/>
    <n v="831.57142857142696"/>
    <n v="2.702799999999999"/>
  </r>
  <r>
    <n v="421"/>
    <s v="CA-2014-110478"/>
    <x v="3"/>
    <d v="2014-03-05T00:00:00"/>
    <x v="10"/>
    <d v="2014-03-10T00:00:00"/>
    <n v="5"/>
    <x v="1"/>
    <s v="SP-20860"/>
    <s v="Sung Pak"/>
    <x v="1"/>
    <s v="United States"/>
    <s v="Los Angeles"/>
    <x v="1"/>
    <n v="90045"/>
    <x v="1"/>
    <s v="OFF-EN-10000483"/>
    <x v="1"/>
    <x v="12"/>
    <s v="White Envelopes, White Envelopes with Clear Poly Window"/>
    <n v="15.25"/>
    <n v="1"/>
    <n v="0"/>
    <n v="7"/>
    <n v="829.53571428571297"/>
    <n v="7.0149999999999988"/>
  </r>
  <r>
    <n v="422"/>
    <s v="CA-2011-142048"/>
    <x v="2"/>
    <d v="2011-06-22T00:00:00"/>
    <x v="1"/>
    <d v="2011-06-25T00:00:00"/>
    <n v="3"/>
    <x v="2"/>
    <s v="JE-15745"/>
    <s v="Joel Eaton"/>
    <x v="0"/>
    <s v="United States"/>
    <s v="Louisville"/>
    <x v="22"/>
    <n v="80027"/>
    <x v="1"/>
    <s v="TEC-AC-10004114"/>
    <x v="2"/>
    <x v="11"/>
    <s v="KeyTronic 6101 Series - Keyboard - Black"/>
    <n v="196.75200000000001"/>
    <n v="6"/>
    <n v="0.2"/>
    <n v="7"/>
    <n v="827.49999999999898"/>
    <n v="56.566200000000009"/>
  </r>
  <r>
    <n v="423"/>
    <s v="CA-2014-125388"/>
    <x v="3"/>
    <d v="2014-10-20T00:00:00"/>
    <x v="2"/>
    <d v="2014-10-24T00:00:00"/>
    <n v="4"/>
    <x v="1"/>
    <s v="MP-17965"/>
    <s v="Michael Paige"/>
    <x v="1"/>
    <s v="United States"/>
    <s v="Lawrence"/>
    <x v="31"/>
    <n v="1841"/>
    <x v="3"/>
    <s v="FUR-FU-10004712"/>
    <x v="0"/>
    <x v="5"/>
    <s v="Westinghouse Mesh Shade Clip-On Gooseneck Lamp, Black"/>
    <n v="56.56"/>
    <n v="4"/>
    <n v="0"/>
    <n v="7"/>
    <n v="825.46428571428498"/>
    <n v="14.705600000000004"/>
  </r>
  <r>
    <n v="424"/>
    <s v="CA-2014-125388"/>
    <x v="3"/>
    <d v="2014-10-20T00:00:00"/>
    <x v="2"/>
    <d v="2014-10-24T00:00:00"/>
    <n v="4"/>
    <x v="1"/>
    <s v="MP-17965"/>
    <s v="Michael Paige"/>
    <x v="1"/>
    <s v="United States"/>
    <s v="Lawrence"/>
    <x v="31"/>
    <n v="1841"/>
    <x v="3"/>
    <s v="OFF-ST-10000918"/>
    <x v="1"/>
    <x v="4"/>
    <s v="Crate-A-Files"/>
    <n v="32.700000000000003"/>
    <n v="3"/>
    <n v="0"/>
    <n v="7"/>
    <n v="823.42857142856997"/>
    <n v="8.5019999999999989"/>
  </r>
  <r>
    <n v="425"/>
    <s v="CA-2014-155705"/>
    <x v="3"/>
    <d v="2014-08-22T00:00:00"/>
    <x v="6"/>
    <d v="2014-08-24T00:00:00"/>
    <n v="2"/>
    <x v="0"/>
    <s v="NF-18385"/>
    <s v="Natalie Fritzler"/>
    <x v="0"/>
    <s v="United States"/>
    <s v="Jackson"/>
    <x v="35"/>
    <n v="39212"/>
    <x v="0"/>
    <s v="FUR-CH-10000015"/>
    <x v="0"/>
    <x v="1"/>
    <s v="Hon Multipurpose Stacking Arm Chairs"/>
    <n v="866.4"/>
    <n v="4"/>
    <n v="0"/>
    <n v="7"/>
    <n v="821.39285714285597"/>
    <n v="225.26400000000001"/>
  </r>
  <r>
    <n v="426"/>
    <s v="CA-2014-149160"/>
    <x v="3"/>
    <d v="2014-11-24T00:00:00"/>
    <x v="0"/>
    <d v="2014-11-27T00:00:00"/>
    <n v="3"/>
    <x v="0"/>
    <s v="JM-15265"/>
    <s v="Janet Molinari"/>
    <x v="1"/>
    <s v="United States"/>
    <s v="Canton"/>
    <x v="12"/>
    <n v="48187"/>
    <x v="2"/>
    <s v="FUR-FU-10003347"/>
    <x v="0"/>
    <x v="5"/>
    <s v="Coloredge Poster Frame"/>
    <n v="28.4"/>
    <n v="2"/>
    <n v="0"/>
    <n v="7"/>
    <n v="819.35714285714198"/>
    <n v="11.076000000000001"/>
  </r>
  <r>
    <n v="427"/>
    <s v="CA-2014-149160"/>
    <x v="3"/>
    <d v="2014-11-24T00:00:00"/>
    <x v="0"/>
    <d v="2014-11-27T00:00:00"/>
    <n v="3"/>
    <x v="0"/>
    <s v="JM-15265"/>
    <s v="Janet Molinari"/>
    <x v="1"/>
    <s v="United States"/>
    <s v="Canton"/>
    <x v="12"/>
    <n v="48187"/>
    <x v="2"/>
    <s v="OFF-BI-10001543"/>
    <x v="1"/>
    <x v="8"/>
    <s v="GBC VeloBinder Manual Binding System"/>
    <n v="287.92"/>
    <n v="8"/>
    <n v="0"/>
    <n v="7"/>
    <n v="817.32142857142696"/>
    <n v="138.20160000000001"/>
  </r>
  <r>
    <n v="428"/>
    <s v="CA-2011-101476"/>
    <x v="2"/>
    <d v="2011-09-12T00:00:00"/>
    <x v="8"/>
    <d v="2011-09-13T00:00:00"/>
    <n v="1"/>
    <x v="2"/>
    <s v="SD-20485"/>
    <s v="Shirley Daniels"/>
    <x v="2"/>
    <s v="United States"/>
    <s v="New Rochelle"/>
    <x v="15"/>
    <n v="10801"/>
    <x v="3"/>
    <s v="TEC-MA-10000029"/>
    <x v="2"/>
    <x v="15"/>
    <s v="Epson WorkForce WF-2530 All-in-One Printer, Copier Scanner"/>
    <n v="69.989999999999995"/>
    <n v="1"/>
    <n v="0"/>
    <n v="7"/>
    <n v="815.28571428571297"/>
    <n v="30.095700000000001"/>
  </r>
  <r>
    <n v="429"/>
    <s v="CA-2014-152275"/>
    <x v="3"/>
    <d v="2014-10-02T00:00:00"/>
    <x v="2"/>
    <d v="2014-10-09T00:00:00"/>
    <n v="7"/>
    <x v="1"/>
    <s v="KH-16630"/>
    <s v="Ken Heidel"/>
    <x v="1"/>
    <s v="United States"/>
    <s v="San Antonio"/>
    <x v="5"/>
    <n v="78207"/>
    <x v="2"/>
    <s v="OFF-AR-10000369"/>
    <x v="1"/>
    <x v="6"/>
    <s v="Design Ebony Sketching Pencil"/>
    <n v="6.6719999999999988"/>
    <n v="6"/>
    <n v="0.2"/>
    <n v="7"/>
    <n v="813.24999999999898"/>
    <n v="0.50039999999999996"/>
  </r>
  <r>
    <n v="430"/>
    <s v="US-2013-123750"/>
    <x v="0"/>
    <d v="2013-04-16T00:00:00"/>
    <x v="3"/>
    <d v="2013-04-22T00:00:00"/>
    <n v="6"/>
    <x v="1"/>
    <s v="RB-19795"/>
    <s v="Ross Baird"/>
    <x v="2"/>
    <s v="United States"/>
    <s v="Gastonia"/>
    <x v="3"/>
    <n v="28052"/>
    <x v="0"/>
    <s v="OFF-BI-10004584"/>
    <x v="1"/>
    <x v="8"/>
    <s v="GBC ProClick 150 Presentation Binding System"/>
    <n v="189.58800000000005"/>
    <n v="2"/>
    <n v="0.7"/>
    <n v="7"/>
    <n v="811.21428571428498"/>
    <n v="-145.35079999999999"/>
  </r>
  <r>
    <n v="431"/>
    <s v="US-2013-123750"/>
    <x v="0"/>
    <d v="2013-04-16T00:00:00"/>
    <x v="3"/>
    <d v="2013-04-22T00:00:00"/>
    <n v="6"/>
    <x v="1"/>
    <s v="RB-19795"/>
    <s v="Ross Baird"/>
    <x v="2"/>
    <s v="United States"/>
    <s v="Gastonia"/>
    <x v="3"/>
    <n v="28052"/>
    <x v="0"/>
    <s v="TEC-AC-10004659"/>
    <x v="2"/>
    <x v="11"/>
    <s v="Imation Secure+ Hardware Encrypted USB 2.0 Flash Drive; 16GB"/>
    <n v="408.74399999999997"/>
    <n v="7"/>
    <n v="0.2"/>
    <n v="7"/>
    <n v="809.17857142856997"/>
    <n v="76.639499999999984"/>
  </r>
  <r>
    <n v="432"/>
    <s v="US-2013-123750"/>
    <x v="0"/>
    <d v="2013-04-16T00:00:00"/>
    <x v="3"/>
    <d v="2013-04-22T00:00:00"/>
    <n v="6"/>
    <x v="1"/>
    <s v="RB-19795"/>
    <s v="Ross Baird"/>
    <x v="2"/>
    <s v="United States"/>
    <s v="Gastonia"/>
    <x v="3"/>
    <n v="28052"/>
    <x v="0"/>
    <s v="TEC-AC-10004659"/>
    <x v="2"/>
    <x v="11"/>
    <s v="Imation Secure+ Hardware Encrypted USB 2.0 Flash Drive; 16GB"/>
    <n v="291.95999999999998"/>
    <n v="5"/>
    <n v="0.2"/>
    <n v="7"/>
    <n v="807.14285714285597"/>
    <n v="54.742499999999978"/>
  </r>
  <r>
    <n v="433"/>
    <s v="US-2013-123750"/>
    <x v="0"/>
    <d v="2013-04-16T00:00:00"/>
    <x v="3"/>
    <d v="2013-04-22T00:00:00"/>
    <n v="6"/>
    <x v="1"/>
    <s v="RB-19795"/>
    <s v="Ross Baird"/>
    <x v="2"/>
    <s v="United States"/>
    <s v="Gastonia"/>
    <x v="3"/>
    <n v="28052"/>
    <x v="0"/>
    <s v="OFF-ST-10000617"/>
    <x v="1"/>
    <x v="4"/>
    <s v="Woodgrain Magazine Files by Perma"/>
    <n v="4.7679999999999998"/>
    <n v="2"/>
    <n v="0.2"/>
    <n v="7"/>
    <n v="805.10714285714198"/>
    <n v="-0.7748000000000006"/>
  </r>
  <r>
    <n v="434"/>
    <s v="CA-2013-127369"/>
    <x v="0"/>
    <d v="2013-06-07T00:00:00"/>
    <x v="1"/>
    <d v="2013-06-08T00:00:00"/>
    <n v="1"/>
    <x v="2"/>
    <s v="DB-13060"/>
    <s v="Dave Brooks"/>
    <x v="0"/>
    <s v="United States"/>
    <s v="Lowell"/>
    <x v="31"/>
    <n v="1852"/>
    <x v="3"/>
    <s v="OFF-ST-10003306"/>
    <x v="1"/>
    <x v="4"/>
    <s v="Letter Size Cart"/>
    <n v="714.30000000000007"/>
    <n v="5"/>
    <n v="0"/>
    <n v="7"/>
    <n v="803.07142857142696"/>
    <n v="207.14699999999993"/>
  </r>
  <r>
    <n v="435"/>
    <s v="US-2011-150574"/>
    <x v="2"/>
    <d v="2011-12-19T00:00:00"/>
    <x v="4"/>
    <d v="2011-12-25T00:00:00"/>
    <n v="6"/>
    <x v="1"/>
    <s v="MK-18160"/>
    <s v="Mike Kennedy"/>
    <x v="0"/>
    <s v="United States"/>
    <s v="Jacksonville"/>
    <x v="2"/>
    <n v="32216"/>
    <x v="0"/>
    <s v="OFF-BI-10000773"/>
    <x v="1"/>
    <x v="8"/>
    <s v="Insertable Tab Post Binder Dividers"/>
    <n v="4.8120000000000003"/>
    <n v="2"/>
    <n v="0.7"/>
    <n v="7"/>
    <n v="801.03571428571297"/>
    <n v="-3.6891999999999996"/>
  </r>
  <r>
    <n v="436"/>
    <s v="US-2011-150574"/>
    <x v="2"/>
    <d v="2011-12-19T00:00:00"/>
    <x v="4"/>
    <d v="2011-12-25T00:00:00"/>
    <n v="6"/>
    <x v="1"/>
    <s v="MK-18160"/>
    <s v="Mike Kennedy"/>
    <x v="0"/>
    <s v="United States"/>
    <s v="Jacksonville"/>
    <x v="2"/>
    <n v="32216"/>
    <x v="0"/>
    <s v="TEC-AC-10002600"/>
    <x v="2"/>
    <x v="11"/>
    <s v="Belkin QODE FastFit Bluetooth Keyboard"/>
    <n v="247.8"/>
    <n v="5"/>
    <n v="0.2"/>
    <n v="7"/>
    <n v="798.99999999999898"/>
    <n v="-18.584999999999994"/>
  </r>
  <r>
    <n v="437"/>
    <s v="CA-2013-147375"/>
    <x v="0"/>
    <d v="2013-06-13T00:00:00"/>
    <x v="1"/>
    <d v="2013-06-15T00:00:00"/>
    <n v="2"/>
    <x v="0"/>
    <s v="PO-19180"/>
    <s v="Philisse Overcash"/>
    <x v="2"/>
    <s v="United States"/>
    <s v="Chicago"/>
    <x v="10"/>
    <n v="60623"/>
    <x v="2"/>
    <s v="TEC-MA-10002937"/>
    <x v="2"/>
    <x v="15"/>
    <s v="Canon Color ImageCLASS MF8580Cdw Wireless Laser All-In-One Printer, Copier, Scanner"/>
    <n v="1007.979"/>
    <n v="3"/>
    <n v="0.3"/>
    <n v="7"/>
    <n v="796.96428571428498"/>
    <n v="43.199100000000044"/>
  </r>
  <r>
    <n v="438"/>
    <s v="CA-2013-147375"/>
    <x v="0"/>
    <d v="2013-06-13T00:00:00"/>
    <x v="1"/>
    <d v="2013-06-15T00:00:00"/>
    <n v="2"/>
    <x v="0"/>
    <s v="PO-19180"/>
    <s v="Philisse Overcash"/>
    <x v="2"/>
    <s v="United States"/>
    <s v="Chicago"/>
    <x v="10"/>
    <n v="60623"/>
    <x v="2"/>
    <s v="OFF-PA-10001970"/>
    <x v="1"/>
    <x v="10"/>
    <s v="Xerox 1908"/>
    <n v="313.488"/>
    <n v="7"/>
    <n v="0.2"/>
    <n v="7"/>
    <n v="794.92857142856997"/>
    <n v="113.63939999999998"/>
  </r>
  <r>
    <n v="439"/>
    <s v="CA-2014-130043"/>
    <x v="3"/>
    <d v="2014-09-16T00:00:00"/>
    <x v="8"/>
    <d v="2014-09-20T00:00:00"/>
    <n v="4"/>
    <x v="1"/>
    <s v="BB-11545"/>
    <s v="Brenda Bowman"/>
    <x v="1"/>
    <s v="United States"/>
    <s v="Houston"/>
    <x v="5"/>
    <n v="77070"/>
    <x v="2"/>
    <s v="OFF-PA-10002230"/>
    <x v="1"/>
    <x v="10"/>
    <s v="Xerox 1897"/>
    <n v="31.872000000000003"/>
    <n v="8"/>
    <n v="0.2"/>
    <n v="7"/>
    <n v="792.89285714285597"/>
    <n v="11.553600000000003"/>
  </r>
  <r>
    <n v="440"/>
    <s v="CA-2014-157252"/>
    <x v="3"/>
    <d v="2014-01-21T00:00:00"/>
    <x v="9"/>
    <d v="2014-01-24T00:00:00"/>
    <n v="3"/>
    <x v="0"/>
    <s v="CV-12805"/>
    <s v="Cynthia Voltz"/>
    <x v="1"/>
    <s v="United States"/>
    <s v="New York City"/>
    <x v="15"/>
    <n v="10024"/>
    <x v="3"/>
    <s v="FUR-CH-10003396"/>
    <x v="0"/>
    <x v="1"/>
    <s v="Global Deluxe Steno Chair"/>
    <n v="207.84600000000003"/>
    <n v="3"/>
    <n v="0.1"/>
    <n v="7"/>
    <n v="790.85714285714198"/>
    <n v="2.3093999999999895"/>
  </r>
  <r>
    <n v="441"/>
    <s v="CA-2013-115756"/>
    <x v="0"/>
    <d v="2013-09-06T00:00:00"/>
    <x v="8"/>
    <d v="2013-09-08T00:00:00"/>
    <n v="2"/>
    <x v="0"/>
    <s v="PK-19075"/>
    <s v="Pete Kriz"/>
    <x v="0"/>
    <s v="United States"/>
    <s v="Detroit"/>
    <x v="12"/>
    <n v="48227"/>
    <x v="2"/>
    <s v="FUR-FU-10000246"/>
    <x v="0"/>
    <x v="5"/>
    <s v="Aluminum Document Frame"/>
    <n v="12.22"/>
    <n v="1"/>
    <n v="0"/>
    <n v="7"/>
    <n v="788.82142857142696"/>
    <n v="3.6659999999999986"/>
  </r>
  <r>
    <n v="442"/>
    <s v="CA-2013-115756"/>
    <x v="0"/>
    <d v="2013-09-06T00:00:00"/>
    <x v="8"/>
    <d v="2013-09-08T00:00:00"/>
    <n v="2"/>
    <x v="0"/>
    <s v="PK-19075"/>
    <s v="Pete Kriz"/>
    <x v="0"/>
    <s v="United States"/>
    <s v="Detroit"/>
    <x v="12"/>
    <n v="48227"/>
    <x v="2"/>
    <s v="OFF-ST-10000060"/>
    <x v="1"/>
    <x v="4"/>
    <s v="Fellowes Bankers Box Staxonsteel Drawer File/Stacking System"/>
    <n v="194.94"/>
    <n v="3"/>
    <n v="0"/>
    <n v="7"/>
    <n v="786.78571428571297"/>
    <n v="23.392800000000008"/>
  </r>
  <r>
    <n v="443"/>
    <s v="CA-2013-115756"/>
    <x v="0"/>
    <d v="2013-09-06T00:00:00"/>
    <x v="8"/>
    <d v="2013-09-08T00:00:00"/>
    <n v="2"/>
    <x v="0"/>
    <s v="PK-19075"/>
    <s v="Pete Kriz"/>
    <x v="0"/>
    <s v="United States"/>
    <s v="Detroit"/>
    <x v="12"/>
    <n v="48227"/>
    <x v="2"/>
    <s v="OFF-ST-10003058"/>
    <x v="1"/>
    <x v="4"/>
    <s v="Eldon Mobile Mega Data Cart  Mega Stackable  Add-On Trays"/>
    <n v="70.949999999999989"/>
    <n v="3"/>
    <n v="0"/>
    <n v="7"/>
    <n v="784.74999999999898"/>
    <n v="20.575499999999998"/>
  </r>
  <r>
    <n v="444"/>
    <s v="CA-2013-115756"/>
    <x v="0"/>
    <d v="2013-09-06T00:00:00"/>
    <x v="8"/>
    <d v="2013-09-08T00:00:00"/>
    <n v="2"/>
    <x v="0"/>
    <s v="PK-19075"/>
    <s v="Pete Kriz"/>
    <x v="0"/>
    <s v="United States"/>
    <s v="Detroit"/>
    <x v="12"/>
    <n v="48227"/>
    <x v="2"/>
    <s v="OFF-PA-10002222"/>
    <x v="1"/>
    <x v="10"/>
    <s v="Xerox Color Copier Paper, 11&quot; x 17&quot;, Ream"/>
    <n v="91.36"/>
    <n v="4"/>
    <n v="0"/>
    <n v="7"/>
    <n v="782.71428571428498"/>
    <n v="42.025599999999997"/>
  </r>
  <r>
    <n v="445"/>
    <s v="CA-2013-115756"/>
    <x v="0"/>
    <d v="2013-09-06T00:00:00"/>
    <x v="8"/>
    <d v="2013-09-08T00:00:00"/>
    <n v="2"/>
    <x v="0"/>
    <s v="PK-19075"/>
    <s v="Pete Kriz"/>
    <x v="0"/>
    <s v="United States"/>
    <s v="Detroit"/>
    <x v="12"/>
    <n v="48227"/>
    <x v="2"/>
    <s v="FUR-CH-10002372"/>
    <x v="0"/>
    <x v="1"/>
    <s v="Office Star - Ergonomically Designed Knee Chair"/>
    <n v="242.94"/>
    <n v="3"/>
    <n v="0"/>
    <n v="7"/>
    <n v="780.67857142856997"/>
    <n v="29.152800000000013"/>
  </r>
  <r>
    <n v="446"/>
    <s v="CA-2013-115756"/>
    <x v="0"/>
    <d v="2013-09-06T00:00:00"/>
    <x v="8"/>
    <d v="2013-09-08T00:00:00"/>
    <n v="2"/>
    <x v="0"/>
    <s v="PK-19075"/>
    <s v="Pete Kriz"/>
    <x v="0"/>
    <s v="United States"/>
    <s v="Detroit"/>
    <x v="12"/>
    <n v="48227"/>
    <x v="2"/>
    <s v="OFF-LA-10001317"/>
    <x v="1"/>
    <x v="2"/>
    <s v="Avery 520"/>
    <n v="22.05"/>
    <n v="7"/>
    <n v="0"/>
    <n v="7"/>
    <n v="778.64285714285597"/>
    <n v="10.584"/>
  </r>
  <r>
    <n v="447"/>
    <s v="CA-2014-154214"/>
    <x v="3"/>
    <d v="2014-03-21T00:00:00"/>
    <x v="10"/>
    <d v="2014-03-26T00:00:00"/>
    <n v="5"/>
    <x v="0"/>
    <s v="TB-21595"/>
    <s v="Troy Blackwell"/>
    <x v="0"/>
    <s v="United States"/>
    <s v="Columbus"/>
    <x v="14"/>
    <n v="47201"/>
    <x v="2"/>
    <s v="FUR-FU-10000206"/>
    <x v="0"/>
    <x v="5"/>
    <s v="GE General Purpose, Extra Long Life, Showcase &amp; Floodlight Incandescent Bulbs"/>
    <n v="2.91"/>
    <n v="1"/>
    <n v="0"/>
    <n v="7"/>
    <n v="776.60714285714198"/>
    <n v="1.3676999999999999"/>
  </r>
  <r>
    <n v="448"/>
    <s v="CA-2013-166674"/>
    <x v="0"/>
    <d v="2013-04-02T00:00:00"/>
    <x v="3"/>
    <d v="2013-04-04T00:00:00"/>
    <n v="2"/>
    <x v="0"/>
    <s v="RB-19360"/>
    <s v="Raymond Buch"/>
    <x v="0"/>
    <s v="United States"/>
    <s v="Auburn"/>
    <x v="15"/>
    <n v="13021"/>
    <x v="3"/>
    <s v="OFF-AR-10000588"/>
    <x v="1"/>
    <x v="6"/>
    <s v="Newell 345"/>
    <n v="59.519999999999996"/>
    <n v="3"/>
    <n v="0"/>
    <n v="7"/>
    <n v="774.57142857142696"/>
    <n v="15.475200000000001"/>
  </r>
  <r>
    <n v="449"/>
    <s v="CA-2013-166674"/>
    <x v="0"/>
    <d v="2013-04-02T00:00:00"/>
    <x v="3"/>
    <d v="2013-04-04T00:00:00"/>
    <n v="2"/>
    <x v="0"/>
    <s v="RB-19360"/>
    <s v="Raymond Buch"/>
    <x v="0"/>
    <s v="United States"/>
    <s v="Auburn"/>
    <x v="15"/>
    <n v="13021"/>
    <x v="3"/>
    <s v="OFF-ST-10001469"/>
    <x v="1"/>
    <x v="4"/>
    <s v="Fellowes Bankers Box Recycled Super Stor/Drawer"/>
    <n v="161.94"/>
    <n v="3"/>
    <n v="0"/>
    <n v="7"/>
    <n v="772.53571428571297"/>
    <n v="9.716399999999993"/>
  </r>
  <r>
    <n v="450"/>
    <s v="CA-2013-166674"/>
    <x v="0"/>
    <d v="2013-04-02T00:00:00"/>
    <x v="3"/>
    <d v="2013-04-04T00:00:00"/>
    <n v="2"/>
    <x v="0"/>
    <s v="RB-19360"/>
    <s v="Raymond Buch"/>
    <x v="0"/>
    <s v="United States"/>
    <s v="Auburn"/>
    <x v="15"/>
    <n v="13021"/>
    <x v="3"/>
    <s v="OFF-AR-10001953"/>
    <x v="1"/>
    <x v="6"/>
    <s v="Boston 1645 Deluxe Heavier-Duty Electric Pencil Sharpener"/>
    <n v="263.88"/>
    <n v="6"/>
    <n v="0"/>
    <n v="7"/>
    <n v="770.49999999999898"/>
    <n v="71.247600000000006"/>
  </r>
  <r>
    <n v="451"/>
    <s v="CA-2013-166674"/>
    <x v="0"/>
    <d v="2013-04-02T00:00:00"/>
    <x v="3"/>
    <d v="2013-04-04T00:00:00"/>
    <n v="2"/>
    <x v="0"/>
    <s v="RB-19360"/>
    <s v="Raymond Buch"/>
    <x v="0"/>
    <s v="United States"/>
    <s v="Auburn"/>
    <x v="15"/>
    <n v="13021"/>
    <x v="3"/>
    <s v="OFF-AR-10003156"/>
    <x v="1"/>
    <x v="6"/>
    <s v="50 Colored Long Pencils"/>
    <n v="30.48"/>
    <n v="3"/>
    <n v="0"/>
    <n v="7"/>
    <n v="768.46428571428498"/>
    <n v="7.9248000000000012"/>
  </r>
  <r>
    <n v="452"/>
    <s v="CA-2013-166674"/>
    <x v="0"/>
    <d v="2013-04-02T00:00:00"/>
    <x v="3"/>
    <d v="2013-04-04T00:00:00"/>
    <n v="2"/>
    <x v="0"/>
    <s v="RB-19360"/>
    <s v="Raymond Buch"/>
    <x v="0"/>
    <s v="United States"/>
    <s v="Auburn"/>
    <x v="15"/>
    <n v="13021"/>
    <x v="3"/>
    <s v="OFF-AR-10004974"/>
    <x v="1"/>
    <x v="6"/>
    <s v="Newell 342"/>
    <n v="9.84"/>
    <n v="3"/>
    <n v="0"/>
    <n v="7"/>
    <n v="766.42857142856997"/>
    <n v="2.8535999999999988"/>
  </r>
  <r>
    <n v="453"/>
    <s v="CA-2013-166674"/>
    <x v="0"/>
    <d v="2013-04-02T00:00:00"/>
    <x v="3"/>
    <d v="2013-04-04T00:00:00"/>
    <n v="2"/>
    <x v="0"/>
    <s v="RB-19360"/>
    <s v="Raymond Buch"/>
    <x v="0"/>
    <s v="United States"/>
    <s v="Auburn"/>
    <x v="15"/>
    <n v="13021"/>
    <x v="3"/>
    <s v="TEC-PH-10002365"/>
    <x v="2"/>
    <x v="7"/>
    <s v="Belkin Grip Candy Sheer Case / Cover for iPhone 5 and 5S"/>
    <n v="35.119999999999997"/>
    <n v="4"/>
    <n v="0"/>
    <n v="7"/>
    <n v="764.39285714285597"/>
    <n v="9.1311999999999998"/>
  </r>
  <r>
    <n v="454"/>
    <s v="CA-2014-147277"/>
    <x v="3"/>
    <d v="2014-10-21T00:00:00"/>
    <x v="2"/>
    <d v="2014-10-25T00:00:00"/>
    <n v="4"/>
    <x v="1"/>
    <s v="EB-13705"/>
    <s v="Ed Braxton"/>
    <x v="1"/>
    <s v="United States"/>
    <s v="Akron"/>
    <x v="24"/>
    <n v="44312"/>
    <x v="3"/>
    <s v="FUR-TA-10001539"/>
    <x v="0"/>
    <x v="3"/>
    <s v="Chromcraft Rectangular Conference Tables"/>
    <n v="284.36399999999998"/>
    <n v="2"/>
    <n v="0.4"/>
    <n v="7"/>
    <n v="762.35714285714198"/>
    <n v="-75.830400000000054"/>
  </r>
  <r>
    <n v="455"/>
    <s v="CA-2014-147277"/>
    <x v="3"/>
    <d v="2014-10-21T00:00:00"/>
    <x v="2"/>
    <d v="2014-10-25T00:00:00"/>
    <n v="4"/>
    <x v="1"/>
    <s v="EB-13705"/>
    <s v="Ed Braxton"/>
    <x v="1"/>
    <s v="United States"/>
    <s v="Akron"/>
    <x v="24"/>
    <n v="44312"/>
    <x v="3"/>
    <s v="OFF-ST-10000142"/>
    <x v="1"/>
    <x v="4"/>
    <s v="Deluxe Rollaway Locking File with Drawer"/>
    <n v="665.40800000000002"/>
    <n v="2"/>
    <n v="0.2"/>
    <n v="7"/>
    <n v="760.32142857142696"/>
    <n v="66.540799999999962"/>
  </r>
  <r>
    <n v="456"/>
    <s v="CA-2013-100153"/>
    <x v="0"/>
    <d v="2013-12-14T00:00:00"/>
    <x v="4"/>
    <d v="2013-12-18T00:00:00"/>
    <n v="4"/>
    <x v="1"/>
    <s v="KH-16630"/>
    <s v="Ken Heidel"/>
    <x v="1"/>
    <s v="United States"/>
    <s v="Norman"/>
    <x v="26"/>
    <n v="73071"/>
    <x v="2"/>
    <s v="TEC-AC-10001772"/>
    <x v="2"/>
    <x v="11"/>
    <s v="Memorex Mini Travel Drive 16 GB USB 2.0 Flash Drive"/>
    <n v="63.88"/>
    <n v="4"/>
    <n v="0"/>
    <n v="7"/>
    <n v="758.28571428571297"/>
    <n v="24.913200000000003"/>
  </r>
  <r>
    <n v="457"/>
    <s v="US-2011-110674"/>
    <x v="2"/>
    <d v="2011-02-13T00:00:00"/>
    <x v="11"/>
    <d v="2011-02-19T00:00:00"/>
    <n v="6"/>
    <x v="1"/>
    <s v="SC-20095"/>
    <s v="Sanjit Chand"/>
    <x v="0"/>
    <s v="United States"/>
    <s v="Concord"/>
    <x v="1"/>
    <n v="94521"/>
    <x v="1"/>
    <s v="FUR-CH-10000225"/>
    <x v="0"/>
    <x v="1"/>
    <s v="Global Geo Office Task Chair, Gray"/>
    <n v="129.56800000000001"/>
    <n v="2"/>
    <n v="0.2"/>
    <n v="7"/>
    <n v="756.24999999999898"/>
    <n v="-24.294000000000018"/>
  </r>
  <r>
    <n v="458"/>
    <s v="US-2013-157945"/>
    <x v="0"/>
    <d v="2013-09-27T00:00:00"/>
    <x v="8"/>
    <d v="2013-10-02T00:00:00"/>
    <n v="5"/>
    <x v="1"/>
    <s v="NF-18385"/>
    <s v="Natalie Fritzler"/>
    <x v="0"/>
    <s v="United States"/>
    <s v="Decatur"/>
    <x v="10"/>
    <n v="62521"/>
    <x v="2"/>
    <s v="FUR-CH-10002331"/>
    <x v="0"/>
    <x v="1"/>
    <s v="Hon 4700 Series Mobuis Mid-Back Task Chairs with Adjustable Arms"/>
    <n v="747.55799999999999"/>
    <n v="3"/>
    <n v="0.3"/>
    <n v="7"/>
    <n v="754.21428571428396"/>
    <n v="-96.11460000000011"/>
  </r>
  <r>
    <n v="459"/>
    <s v="US-2013-157945"/>
    <x v="0"/>
    <d v="2013-09-27T00:00:00"/>
    <x v="8"/>
    <d v="2013-10-02T00:00:00"/>
    <n v="5"/>
    <x v="1"/>
    <s v="NF-18385"/>
    <s v="Natalie Fritzler"/>
    <x v="0"/>
    <s v="United States"/>
    <s v="Decatur"/>
    <x v="10"/>
    <n v="62521"/>
    <x v="2"/>
    <s v="OFF-EN-10001415"/>
    <x v="1"/>
    <x v="12"/>
    <s v="Staples"/>
    <n v="8.9280000000000008"/>
    <n v="2"/>
    <n v="0.2"/>
    <n v="7"/>
    <n v="752.17857142856997"/>
    <n v="3.3479999999999999"/>
  </r>
  <r>
    <n v="460"/>
    <s v="CA-2012-109638"/>
    <x v="1"/>
    <d v="2012-12-15T00:00:00"/>
    <x v="4"/>
    <d v="2012-12-22T00:00:00"/>
    <n v="7"/>
    <x v="1"/>
    <s v="JH-15985"/>
    <s v="Joseph Holt"/>
    <x v="0"/>
    <s v="United States"/>
    <s v="Seattle"/>
    <x v="4"/>
    <n v="98115"/>
    <x v="1"/>
    <s v="OFF-AP-10002472"/>
    <x v="1"/>
    <x v="9"/>
    <s v="3M Office Air Cleaner"/>
    <n v="103.92"/>
    <n v="4"/>
    <n v="0"/>
    <n v="7"/>
    <n v="750.14285714285597"/>
    <n v="36.372"/>
  </r>
  <r>
    <n v="461"/>
    <s v="CA-2012-109638"/>
    <x v="1"/>
    <d v="2012-12-15T00:00:00"/>
    <x v="4"/>
    <d v="2012-12-22T00:00:00"/>
    <n v="7"/>
    <x v="1"/>
    <s v="JH-15985"/>
    <s v="Joseph Holt"/>
    <x v="0"/>
    <s v="United States"/>
    <s v="Seattle"/>
    <x v="4"/>
    <n v="98115"/>
    <x v="1"/>
    <s v="TEC-AC-10004571"/>
    <x v="2"/>
    <x v="11"/>
    <s v="Logitech G700s Rechargeable Gaming Mouse"/>
    <n v="899.91"/>
    <n v="9"/>
    <n v="0"/>
    <n v="7"/>
    <n v="748.10714285714198"/>
    <n v="377.96220000000005"/>
  </r>
  <r>
    <n v="462"/>
    <s v="CA-2012-109638"/>
    <x v="1"/>
    <d v="2012-12-15T00:00:00"/>
    <x v="4"/>
    <d v="2012-12-22T00:00:00"/>
    <n v="7"/>
    <x v="1"/>
    <s v="JH-15985"/>
    <s v="Joseph Holt"/>
    <x v="0"/>
    <s v="United States"/>
    <s v="Seattle"/>
    <x v="4"/>
    <n v="98115"/>
    <x v="1"/>
    <s v="OFF-BI-10001098"/>
    <x v="1"/>
    <x v="8"/>
    <s v="Acco D-Ring Binder w/DublLock"/>
    <n v="51.311999999999998"/>
    <n v="3"/>
    <n v="0.2"/>
    <n v="7"/>
    <n v="746.07142857142696"/>
    <n v="18.600599999999996"/>
  </r>
  <r>
    <n v="463"/>
    <s v="CA-2013-109869"/>
    <x v="0"/>
    <d v="2013-04-23T00:00:00"/>
    <x v="3"/>
    <d v="2013-04-30T00:00:00"/>
    <n v="7"/>
    <x v="1"/>
    <s v="TN-21040"/>
    <s v="Tanja Norvell"/>
    <x v="2"/>
    <s v="United States"/>
    <s v="Phoenix"/>
    <x v="16"/>
    <n v="85023"/>
    <x v="1"/>
    <s v="FUR-FU-10000023"/>
    <x v="0"/>
    <x v="5"/>
    <s v="Eldon Wave Desk Accessories"/>
    <n v="23.56"/>
    <n v="5"/>
    <n v="0.2"/>
    <n v="7"/>
    <n v="744.03571428571297"/>
    <n v="7.0680000000000005"/>
  </r>
  <r>
    <n v="464"/>
    <s v="CA-2013-109869"/>
    <x v="0"/>
    <d v="2013-04-23T00:00:00"/>
    <x v="3"/>
    <d v="2013-04-30T00:00:00"/>
    <n v="7"/>
    <x v="1"/>
    <s v="TN-21040"/>
    <s v="Tanja Norvell"/>
    <x v="2"/>
    <s v="United States"/>
    <s v="Phoenix"/>
    <x v="16"/>
    <n v="85023"/>
    <x v="1"/>
    <s v="FUR-TA-10001889"/>
    <x v="0"/>
    <x v="3"/>
    <s v="Bush Advantage Collection Racetrack Conference Table"/>
    <n v="1272.6299999999999"/>
    <n v="6"/>
    <n v="0.5"/>
    <n v="7"/>
    <n v="741.99999999999898"/>
    <n v="-814.4831999999999"/>
  </r>
  <r>
    <n v="465"/>
    <s v="CA-2013-109869"/>
    <x v="0"/>
    <d v="2013-04-23T00:00:00"/>
    <x v="3"/>
    <d v="2013-04-30T00:00:00"/>
    <n v="7"/>
    <x v="1"/>
    <s v="TN-21040"/>
    <s v="Tanja Norvell"/>
    <x v="2"/>
    <s v="United States"/>
    <s v="Phoenix"/>
    <x v="16"/>
    <n v="85023"/>
    <x v="1"/>
    <s v="OFF-BI-10000315"/>
    <x v="1"/>
    <x v="8"/>
    <s v="Poly Designer Cover &amp; Back"/>
    <n v="28.484999999999999"/>
    <n v="5"/>
    <n v="0.7"/>
    <n v="7"/>
    <n v="739.96428571428396"/>
    <n v="-20.888999999999989"/>
  </r>
  <r>
    <n v="466"/>
    <s v="CA-2013-109869"/>
    <x v="0"/>
    <d v="2013-04-23T00:00:00"/>
    <x v="3"/>
    <d v="2013-04-30T00:00:00"/>
    <n v="7"/>
    <x v="1"/>
    <s v="TN-21040"/>
    <s v="Tanja Norvell"/>
    <x v="2"/>
    <s v="United States"/>
    <s v="Phoenix"/>
    <x v="16"/>
    <n v="85023"/>
    <x v="1"/>
    <s v="OFF-SU-10003505"/>
    <x v="1"/>
    <x v="14"/>
    <s v="Premier Electric Letter Opener"/>
    <n v="185.376"/>
    <n v="2"/>
    <n v="0.2"/>
    <n v="7"/>
    <n v="737.92857142856997"/>
    <n v="-34.758000000000017"/>
  </r>
  <r>
    <n v="467"/>
    <s v="CA-2013-109869"/>
    <x v="0"/>
    <d v="2013-04-23T00:00:00"/>
    <x v="3"/>
    <d v="2013-04-30T00:00:00"/>
    <n v="7"/>
    <x v="1"/>
    <s v="TN-21040"/>
    <s v="Tanja Norvell"/>
    <x v="2"/>
    <s v="United States"/>
    <s v="Phoenix"/>
    <x v="16"/>
    <n v="85023"/>
    <x v="1"/>
    <s v="OFF-AP-10002578"/>
    <x v="1"/>
    <x v="9"/>
    <s v="Fellowes Premier Superior Surge Suppressor, 10-Outlet, With Phone and Remote"/>
    <n v="78.272000000000006"/>
    <n v="2"/>
    <n v="0.2"/>
    <n v="7"/>
    <n v="735.89285714285597"/>
    <n v="5.8704000000000001"/>
  </r>
  <r>
    <n v="468"/>
    <s v="US-2012-101399"/>
    <x v="1"/>
    <d v="2012-01-17T00:00:00"/>
    <x v="9"/>
    <d v="2012-01-24T00:00:00"/>
    <n v="7"/>
    <x v="1"/>
    <s v="JS-15940"/>
    <s v="Joni Sundaresam"/>
    <x v="2"/>
    <s v="United States"/>
    <s v="Park Ridge"/>
    <x v="10"/>
    <n v="60068"/>
    <x v="2"/>
    <s v="FUR-FU-10002918"/>
    <x v="0"/>
    <x v="5"/>
    <s v="Eldon ClusterMat Chair Mat with Cordless Antistatic Protection"/>
    <n v="254.74400000000003"/>
    <n v="7"/>
    <n v="0.6"/>
    <n v="7"/>
    <n v="733.85714285714198"/>
    <n v="-312.06139999999994"/>
  </r>
  <r>
    <n v="469"/>
    <s v="CA-2014-154907"/>
    <x v="3"/>
    <d v="2014-04-01T00:00:00"/>
    <x v="3"/>
    <d v="2014-04-05T00:00:00"/>
    <n v="4"/>
    <x v="1"/>
    <s v="DS-13180"/>
    <s v="David Smith"/>
    <x v="1"/>
    <s v="United States"/>
    <s v="Amarillo"/>
    <x v="5"/>
    <n v="79109"/>
    <x v="2"/>
    <s v="FUR-BO-10002824"/>
    <x v="0"/>
    <x v="0"/>
    <s v="Bush Mission Pointe Library"/>
    <n v="205.33279999999996"/>
    <n v="2"/>
    <n v="0.32"/>
    <n v="7"/>
    <n v="731.82142857142696"/>
    <n v="-36.235200000000006"/>
  </r>
  <r>
    <n v="470"/>
    <s v="US-2013-100419"/>
    <x v="0"/>
    <d v="2013-12-17T00:00:00"/>
    <x v="4"/>
    <d v="2013-12-21T00:00:00"/>
    <n v="4"/>
    <x v="0"/>
    <s v="CC-12670"/>
    <s v="Craig Carreira"/>
    <x v="0"/>
    <s v="United States"/>
    <s v="Chicago"/>
    <x v="10"/>
    <n v="60610"/>
    <x v="2"/>
    <s v="OFF-BI-10002194"/>
    <x v="1"/>
    <x v="8"/>
    <s v="Cardinal Hold-It CD Pocket"/>
    <n v="4.7879999999999985"/>
    <n v="3"/>
    <n v="0.8"/>
    <n v="7"/>
    <n v="729.78571428571297"/>
    <n v="-7.9001999999999999"/>
  </r>
  <r>
    <n v="471"/>
    <s v="CA-2012-154144"/>
    <x v="1"/>
    <d v="2012-12-20T00:00:00"/>
    <x v="4"/>
    <d v="2012-12-24T00:00:00"/>
    <n v="4"/>
    <x v="1"/>
    <s v="MH-17785"/>
    <s v="Maya Herman"/>
    <x v="1"/>
    <s v="United States"/>
    <s v="Lindenhurst"/>
    <x v="15"/>
    <n v="11757"/>
    <x v="3"/>
    <s v="OFF-PA-10004071"/>
    <x v="1"/>
    <x v="10"/>
    <s v="Eaton Premium Continuous-Feed Paper, 25% Cotton, Letter Size, White, 1000 Shts/Box"/>
    <n v="55.48"/>
    <n v="1"/>
    <n v="0"/>
    <n v="7"/>
    <n v="727.74999999999898"/>
    <n v="26.630399999999998"/>
  </r>
  <r>
    <n v="472"/>
    <s v="CA-2011-144666"/>
    <x v="2"/>
    <d v="2011-11-09T00:00:00"/>
    <x v="0"/>
    <d v="2011-11-11T00:00:00"/>
    <n v="2"/>
    <x v="0"/>
    <s v="JP-15520"/>
    <s v="Jeremy Pistek"/>
    <x v="0"/>
    <s v="United States"/>
    <s v="San Francisco"/>
    <x v="1"/>
    <n v="94110"/>
    <x v="1"/>
    <s v="OFF-ST-10002743"/>
    <x v="1"/>
    <x v="4"/>
    <s v="SAFCO Boltless Steel Shelving"/>
    <n v="340.92"/>
    <n v="3"/>
    <n v="0"/>
    <n v="7"/>
    <n v="725.71428571428396"/>
    <n v="3.4091999999999842"/>
  </r>
  <r>
    <n v="473"/>
    <s v="CA-2011-144666"/>
    <x v="2"/>
    <d v="2011-11-09T00:00:00"/>
    <x v="0"/>
    <d v="2011-11-11T00:00:00"/>
    <n v="2"/>
    <x v="0"/>
    <s v="JP-15520"/>
    <s v="Jeremy Pistek"/>
    <x v="0"/>
    <s v="United States"/>
    <s v="San Francisco"/>
    <x v="1"/>
    <n v="94110"/>
    <x v="1"/>
    <s v="FUR-BO-10001601"/>
    <x v="0"/>
    <x v="0"/>
    <s v="Sauder Mission Library with Doors, Fruitwood Finish"/>
    <n v="222.66599999999997"/>
    <n v="2"/>
    <n v="0.15"/>
    <n v="7"/>
    <n v="723.67857142856997"/>
    <n v="10.478399999999979"/>
  </r>
  <r>
    <n v="474"/>
    <s v="CA-2011-144666"/>
    <x v="2"/>
    <d v="2011-11-09T00:00:00"/>
    <x v="0"/>
    <d v="2011-11-11T00:00:00"/>
    <n v="2"/>
    <x v="0"/>
    <s v="JP-15520"/>
    <s v="Jeremy Pistek"/>
    <x v="0"/>
    <s v="United States"/>
    <s v="San Francisco"/>
    <x v="1"/>
    <n v="94110"/>
    <x v="1"/>
    <s v="TEC-PH-10002680"/>
    <x v="2"/>
    <x v="7"/>
    <s v="Samsung Galaxy Note 3"/>
    <n v="703.96800000000007"/>
    <n v="4"/>
    <n v="0.2"/>
    <n v="7"/>
    <n v="721.64285714285597"/>
    <n v="87.995999999999924"/>
  </r>
  <r>
    <n v="475"/>
    <s v="CA-2011-144666"/>
    <x v="2"/>
    <d v="2011-11-09T00:00:00"/>
    <x v="0"/>
    <d v="2011-11-11T00:00:00"/>
    <n v="2"/>
    <x v="0"/>
    <s v="JP-15520"/>
    <s v="Jeremy Pistek"/>
    <x v="0"/>
    <s v="United States"/>
    <s v="San Francisco"/>
    <x v="1"/>
    <n v="94110"/>
    <x v="1"/>
    <s v="OFF-ST-10001321"/>
    <x v="1"/>
    <x v="4"/>
    <s v="Decoflex Hanging Personal Folder File, Blue"/>
    <n v="92.52"/>
    <n v="6"/>
    <n v="0"/>
    <n v="7"/>
    <n v="719.60714285714198"/>
    <n v="24.980400000000007"/>
  </r>
  <r>
    <n v="476"/>
    <s v="CA-2011-144666"/>
    <x v="2"/>
    <d v="2011-11-09T00:00:00"/>
    <x v="0"/>
    <d v="2011-11-11T00:00:00"/>
    <n v="2"/>
    <x v="0"/>
    <s v="JP-15520"/>
    <s v="Jeremy Pistek"/>
    <x v="0"/>
    <s v="United States"/>
    <s v="San Francisco"/>
    <x v="1"/>
    <n v="94110"/>
    <x v="1"/>
    <s v="OFF-PA-10001509"/>
    <x v="1"/>
    <x v="10"/>
    <s v="Recycled Desk Saver Line &quot;While You Were Out&quot; Book, 5 1/2&quot; X 4&quot;"/>
    <n v="62.649999999999991"/>
    <n v="7"/>
    <n v="0"/>
    <n v="7"/>
    <n v="717.57142857142696"/>
    <n v="28.818999999999996"/>
  </r>
  <r>
    <n v="477"/>
    <s v="CA-2011-144666"/>
    <x v="2"/>
    <d v="2011-11-09T00:00:00"/>
    <x v="0"/>
    <d v="2011-11-11T00:00:00"/>
    <n v="2"/>
    <x v="0"/>
    <s v="JP-15520"/>
    <s v="Jeremy Pistek"/>
    <x v="0"/>
    <s v="United States"/>
    <s v="San Francisco"/>
    <x v="1"/>
    <n v="94110"/>
    <x v="1"/>
    <s v="OFF-PA-10003465"/>
    <x v="1"/>
    <x v="10"/>
    <s v="Xerox 1912"/>
    <n v="94.85"/>
    <n v="5"/>
    <n v="0"/>
    <n v="7"/>
    <n v="715.53571428571297"/>
    <n v="45.527999999999992"/>
  </r>
  <r>
    <n v="478"/>
    <s v="CA-2013-103891"/>
    <x v="0"/>
    <d v="2013-07-13T00:00:00"/>
    <x v="7"/>
    <d v="2013-07-20T00:00:00"/>
    <n v="7"/>
    <x v="1"/>
    <s v="KH-16690"/>
    <s v="Kristen Hastings"/>
    <x v="1"/>
    <s v="United States"/>
    <s v="Los Angeles"/>
    <x v="1"/>
    <n v="90008"/>
    <x v="1"/>
    <s v="TEC-PH-10000149"/>
    <x v="2"/>
    <x v="7"/>
    <s v="Cisco SPA525G2 IP Phone - Wireless"/>
    <n v="95.76"/>
    <n v="6"/>
    <n v="0.2"/>
    <n v="7"/>
    <n v="713.49999999999898"/>
    <n v="7.1819999999999951"/>
  </r>
  <r>
    <n v="479"/>
    <s v="CA-2013-152632"/>
    <x v="0"/>
    <d v="2013-10-28T00:00:00"/>
    <x v="2"/>
    <d v="2013-11-03T00:00:00"/>
    <n v="6"/>
    <x v="1"/>
    <s v="JE-15475"/>
    <s v="Jeremy Ellison"/>
    <x v="0"/>
    <s v="United States"/>
    <s v="Troy"/>
    <x v="15"/>
    <n v="12180"/>
    <x v="3"/>
    <s v="FUR-FU-10002671"/>
    <x v="0"/>
    <x v="5"/>
    <s v="Electrix 20W Halogen Replacement Bulb for Zoom-In Desk Lamp"/>
    <n v="40.200000000000003"/>
    <n v="3"/>
    <n v="0"/>
    <n v="7"/>
    <n v="711.46428571428396"/>
    <n v="19.295999999999999"/>
  </r>
  <r>
    <n v="480"/>
    <s v="CA-2013-100790"/>
    <x v="0"/>
    <d v="2013-06-27T00:00:00"/>
    <x v="1"/>
    <d v="2013-07-03T00:00:00"/>
    <n v="6"/>
    <x v="1"/>
    <s v="JG-15805"/>
    <s v="John Grady"/>
    <x v="1"/>
    <s v="United States"/>
    <s v="New York City"/>
    <x v="15"/>
    <n v="10024"/>
    <x v="3"/>
    <s v="OFF-AR-10003045"/>
    <x v="1"/>
    <x v="6"/>
    <s v="Prang Colored Pencils"/>
    <n v="14.7"/>
    <n v="5"/>
    <n v="0"/>
    <n v="7"/>
    <n v="709.42857142856997"/>
    <n v="6.6150000000000002"/>
  </r>
  <r>
    <n v="481"/>
    <s v="CA-2013-100790"/>
    <x v="0"/>
    <d v="2013-06-27T00:00:00"/>
    <x v="1"/>
    <d v="2013-07-03T00:00:00"/>
    <n v="6"/>
    <x v="1"/>
    <s v="JG-15805"/>
    <s v="John Grady"/>
    <x v="1"/>
    <s v="United States"/>
    <s v="New York City"/>
    <x v="15"/>
    <n v="10024"/>
    <x v="3"/>
    <s v="OFF-ST-10000689"/>
    <x v="1"/>
    <x v="4"/>
    <s v="Fellowes Strictly Business Drawer File, Letter/Legal Size"/>
    <n v="704.25"/>
    <n v="5"/>
    <n v="0"/>
    <n v="7"/>
    <n v="707.39285714285597"/>
    <n v="84.51"/>
  </r>
  <r>
    <n v="482"/>
    <s v="CA-2011-134677"/>
    <x v="2"/>
    <d v="2011-10-06T00:00:00"/>
    <x v="2"/>
    <d v="2011-10-10T00:00:00"/>
    <n v="4"/>
    <x v="1"/>
    <s v="XP-21865"/>
    <s v="Xylona Preis"/>
    <x v="0"/>
    <s v="United States"/>
    <s v="San Diego"/>
    <x v="1"/>
    <n v="92024"/>
    <x v="1"/>
    <s v="TEC-AC-10001445"/>
    <x v="2"/>
    <x v="11"/>
    <s v="Imation USB 2.0 Swivel Flash Drive USB flash drive - 4 GB - Pink"/>
    <n v="9.09"/>
    <n v="3"/>
    <n v="0"/>
    <n v="7"/>
    <n v="705.35714285714198"/>
    <n v="1.9088999999999996"/>
  </r>
  <r>
    <n v="483"/>
    <s v="CA-2011-127691"/>
    <x v="2"/>
    <d v="2011-07-22T00:00:00"/>
    <x v="7"/>
    <d v="2011-07-27T00:00:00"/>
    <n v="5"/>
    <x v="1"/>
    <s v="EM-14065"/>
    <s v="Erin Mull"/>
    <x v="0"/>
    <s v="United States"/>
    <s v="New York City"/>
    <x v="15"/>
    <n v="10024"/>
    <x v="3"/>
    <s v="OFF-AR-10002053"/>
    <x v="1"/>
    <x v="6"/>
    <s v="Premium Writing Pencils, Soft, #2 by Central Association for the Blind"/>
    <n v="5.96"/>
    <n v="2"/>
    <n v="0"/>
    <n v="7"/>
    <n v="703.32142857142696"/>
    <n v="1.6688000000000001"/>
  </r>
  <r>
    <n v="484"/>
    <s v="CA-2011-127691"/>
    <x v="2"/>
    <d v="2011-07-22T00:00:00"/>
    <x v="7"/>
    <d v="2011-07-27T00:00:00"/>
    <n v="5"/>
    <x v="1"/>
    <s v="EM-14065"/>
    <s v="Erin Mull"/>
    <x v="0"/>
    <s v="United States"/>
    <s v="New York City"/>
    <x v="15"/>
    <n v="10024"/>
    <x v="3"/>
    <s v="TEC-AC-10002567"/>
    <x v="2"/>
    <x v="11"/>
    <s v="Logitech G602 Wireless Gaming Mouse"/>
    <n v="159.97999999999999"/>
    <n v="2"/>
    <n v="0"/>
    <n v="7"/>
    <n v="701.28571428571297"/>
    <n v="57.592799999999997"/>
  </r>
  <r>
    <n v="485"/>
    <s v="CA-2014-140963"/>
    <x v="3"/>
    <d v="2014-06-11T00:00:00"/>
    <x v="1"/>
    <d v="2014-06-14T00:00:00"/>
    <n v="3"/>
    <x v="2"/>
    <s v="MT-18070"/>
    <s v="Michelle Tran"/>
    <x v="2"/>
    <s v="United States"/>
    <s v="Los Angeles"/>
    <x v="1"/>
    <n v="90045"/>
    <x v="1"/>
    <s v="OFF-LA-10003923"/>
    <x v="1"/>
    <x v="2"/>
    <s v="Alphabetical Labels for Top Tab Filing"/>
    <n v="29.6"/>
    <n v="2"/>
    <n v="0"/>
    <n v="7"/>
    <n v="699.24999999999898"/>
    <n v="14.8"/>
  </r>
  <r>
    <n v="486"/>
    <s v="CA-2014-140963"/>
    <x v="3"/>
    <d v="2014-06-11T00:00:00"/>
    <x v="1"/>
    <d v="2014-06-14T00:00:00"/>
    <n v="3"/>
    <x v="2"/>
    <s v="MT-18070"/>
    <s v="Michelle Tran"/>
    <x v="2"/>
    <s v="United States"/>
    <s v="Los Angeles"/>
    <x v="1"/>
    <n v="90045"/>
    <x v="1"/>
    <s v="FUR-BO-10001337"/>
    <x v="0"/>
    <x v="0"/>
    <s v="O'Sullivan Living Dimensions 2-Shelf Bookcases"/>
    <n v="514.16499999999996"/>
    <n v="5"/>
    <n v="0.15"/>
    <n v="7"/>
    <n v="697.21428571428396"/>
    <n v="-30.24499999999999"/>
  </r>
  <r>
    <n v="487"/>
    <s v="CA-2014-140963"/>
    <x v="3"/>
    <d v="2014-06-11T00:00:00"/>
    <x v="1"/>
    <d v="2014-06-14T00:00:00"/>
    <n v="3"/>
    <x v="2"/>
    <s v="MT-18070"/>
    <s v="Michelle Tran"/>
    <x v="2"/>
    <s v="United States"/>
    <s v="Los Angeles"/>
    <x v="1"/>
    <n v="90045"/>
    <x v="1"/>
    <s v="TEC-PH-10001924"/>
    <x v="2"/>
    <x v="7"/>
    <s v="iHome FM Clock Radio with Lightning Dock"/>
    <n v="279.95999999999998"/>
    <n v="5"/>
    <n v="0.2"/>
    <n v="7"/>
    <n v="695.17857142856997"/>
    <n v="17.497500000000016"/>
  </r>
  <r>
    <n v="488"/>
    <s v="CA-2011-154627"/>
    <x v="2"/>
    <d v="2011-10-29T00:00:00"/>
    <x v="2"/>
    <d v="2011-10-31T00:00:00"/>
    <n v="2"/>
    <x v="2"/>
    <s v="SA-20830"/>
    <s v="Sue Ann Reed"/>
    <x v="0"/>
    <s v="United States"/>
    <s v="Chicago"/>
    <x v="10"/>
    <n v="60610"/>
    <x v="2"/>
    <s v="TEC-PH-10001363"/>
    <x v="2"/>
    <x v="7"/>
    <s v="Apple iPhone 5S"/>
    <n v="2735.9520000000002"/>
    <n v="6"/>
    <n v="0.2"/>
    <n v="7"/>
    <n v="693.14285714285597"/>
    <n v="341.99399999999969"/>
  </r>
  <r>
    <n v="489"/>
    <s v="CA-2011-133753"/>
    <x v="2"/>
    <d v="2011-06-09T00:00:00"/>
    <x v="1"/>
    <d v="2011-06-13T00:00:00"/>
    <n v="4"/>
    <x v="0"/>
    <s v="CW-11905"/>
    <s v="Carl Weiss"/>
    <x v="2"/>
    <s v="United States"/>
    <s v="Huntsville"/>
    <x v="5"/>
    <n v="77340"/>
    <x v="2"/>
    <s v="TEC-PH-10000376"/>
    <x v="2"/>
    <x v="7"/>
    <s v="Square Credit Card Reader"/>
    <n v="7.9920000000000009"/>
    <n v="1"/>
    <n v="0.2"/>
    <n v="7"/>
    <n v="691.10714285714198"/>
    <n v="0.59940000000000015"/>
  </r>
  <r>
    <n v="490"/>
    <s v="CA-2011-133753"/>
    <x v="2"/>
    <d v="2011-06-09T00:00:00"/>
    <x v="1"/>
    <d v="2011-06-13T00:00:00"/>
    <n v="4"/>
    <x v="0"/>
    <s v="CW-11905"/>
    <s v="Carl Weiss"/>
    <x v="2"/>
    <s v="United States"/>
    <s v="Huntsville"/>
    <x v="5"/>
    <n v="77340"/>
    <x v="2"/>
    <s v="TEC-AC-10000303"/>
    <x v="2"/>
    <x v="11"/>
    <s v="Logitech M510 Wireless Mouse"/>
    <n v="63.984000000000009"/>
    <n v="2"/>
    <n v="0.2"/>
    <n v="7"/>
    <n v="689.07142857142696"/>
    <n v="10.397399999999998"/>
  </r>
  <r>
    <n v="491"/>
    <s v="CA-2011-133753"/>
    <x v="2"/>
    <d v="2011-06-09T00:00:00"/>
    <x v="1"/>
    <d v="2011-06-13T00:00:00"/>
    <n v="4"/>
    <x v="0"/>
    <s v="CW-11905"/>
    <s v="Carl Weiss"/>
    <x v="2"/>
    <s v="United States"/>
    <s v="Huntsville"/>
    <x v="5"/>
    <n v="77340"/>
    <x v="2"/>
    <s v="OFF-AR-10001953"/>
    <x v="1"/>
    <x v="6"/>
    <s v="Boston 1645 Deluxe Heavier-Duty Electric Pencil Sharpener"/>
    <n v="70.367999999999995"/>
    <n v="2"/>
    <n v="0.2"/>
    <n v="7"/>
    <n v="687.03571428571297"/>
    <n v="6.1572000000000031"/>
  </r>
  <r>
    <n v="492"/>
    <s v="CA-2011-113362"/>
    <x v="2"/>
    <d v="2011-09-14T00:00:00"/>
    <x v="8"/>
    <d v="2011-09-19T00:00:00"/>
    <n v="5"/>
    <x v="1"/>
    <s v="AJ-10960"/>
    <s v="Astrea Jones"/>
    <x v="0"/>
    <s v="United States"/>
    <s v="Rochester"/>
    <x v="15"/>
    <n v="14609"/>
    <x v="3"/>
    <s v="OFF-ST-10001809"/>
    <x v="1"/>
    <x v="4"/>
    <s v="Fellowes Officeware Wire Shelving"/>
    <n v="449.15"/>
    <n v="5"/>
    <n v="0"/>
    <n v="7"/>
    <n v="684.99999999999898"/>
    <n v="8.9829999999999899"/>
  </r>
  <r>
    <n v="493"/>
    <s v="CA-2011-113362"/>
    <x v="2"/>
    <d v="2011-09-14T00:00:00"/>
    <x v="8"/>
    <d v="2011-09-19T00:00:00"/>
    <n v="5"/>
    <x v="1"/>
    <s v="AJ-10960"/>
    <s v="Astrea Jones"/>
    <x v="0"/>
    <s v="United States"/>
    <s v="Rochester"/>
    <x v="15"/>
    <n v="14609"/>
    <x v="3"/>
    <s v="OFF-EN-10003845"/>
    <x v="1"/>
    <x v="12"/>
    <s v="Colored Envelopes"/>
    <n v="11.07"/>
    <n v="3"/>
    <n v="0"/>
    <n v="7"/>
    <n v="682.96428571428396"/>
    <n v="5.0921999999999992"/>
  </r>
  <r>
    <n v="494"/>
    <s v="CA-2013-169166"/>
    <x v="0"/>
    <d v="2013-05-10T00:00:00"/>
    <x v="5"/>
    <d v="2013-05-15T00:00:00"/>
    <n v="5"/>
    <x v="1"/>
    <s v="SS-20590"/>
    <s v="Sonia Sunley"/>
    <x v="0"/>
    <s v="United States"/>
    <s v="Seattle"/>
    <x v="4"/>
    <n v="98115"/>
    <x v="1"/>
    <s v="TEC-AC-10000991"/>
    <x v="2"/>
    <x v="11"/>
    <s v="Sony Micro Vault Click 8 GB USB 2.0 Flash Drive"/>
    <n v="93.98"/>
    <n v="2"/>
    <n v="0"/>
    <n v="7"/>
    <n v="680.92857142857395"/>
    <n v="13.157200000000003"/>
  </r>
  <r>
    <n v="495"/>
    <s v="US-2013-120929"/>
    <x v="0"/>
    <d v="2013-03-19T00:00:00"/>
    <x v="10"/>
    <d v="2013-03-22T00:00:00"/>
    <n v="3"/>
    <x v="0"/>
    <s v="RO-19780"/>
    <s v="Rose O'Brian"/>
    <x v="0"/>
    <s v="United States"/>
    <s v="Memphis"/>
    <x v="18"/>
    <n v="38109"/>
    <x v="0"/>
    <s v="FUR-TA-10001857"/>
    <x v="0"/>
    <x v="3"/>
    <s v="Balt Solid Wood Rectangular Table"/>
    <n v="189.88200000000001"/>
    <n v="3"/>
    <n v="0.4"/>
    <n v="7"/>
    <n v="678.89285714285404"/>
    <n v="-94.941000000000017"/>
  </r>
  <r>
    <n v="496"/>
    <s v="CA-2012-134782"/>
    <x v="1"/>
    <d v="2012-12-27T00:00:00"/>
    <x v="4"/>
    <d v="2012-12-31T00:00:00"/>
    <n v="4"/>
    <x v="1"/>
    <s v="MD-17350"/>
    <s v="Maribeth Dona"/>
    <x v="0"/>
    <s v="United States"/>
    <s v="Fayetteville"/>
    <x v="36"/>
    <n v="72701"/>
    <x v="0"/>
    <s v="OFF-EN-10001434"/>
    <x v="1"/>
    <x v="12"/>
    <s v="Strathmore #10 Envelopes, Ultimate White"/>
    <n v="105.42"/>
    <n v="2"/>
    <n v="0"/>
    <n v="7"/>
    <n v="676.85714285714403"/>
    <n v="51.655799999999999"/>
  </r>
  <r>
    <n v="497"/>
    <s v="CA-2013-126158"/>
    <x v="0"/>
    <d v="2013-07-26T00:00:00"/>
    <x v="7"/>
    <d v="2013-08-01T00:00:00"/>
    <n v="6"/>
    <x v="1"/>
    <s v="SC-20095"/>
    <s v="Sanjit Chand"/>
    <x v="0"/>
    <s v="United States"/>
    <s v="Costa Mesa"/>
    <x v="1"/>
    <n v="92627"/>
    <x v="1"/>
    <s v="OFF-BI-10002498"/>
    <x v="1"/>
    <x v="8"/>
    <s v="Clear Mylar Reinforcing Strips"/>
    <n v="119.61600000000001"/>
    <n v="8"/>
    <n v="0.2"/>
    <n v="7"/>
    <n v="674.82142857142401"/>
    <n v="40.370399999999997"/>
  </r>
  <r>
    <n v="498"/>
    <s v="CA-2013-126158"/>
    <x v="0"/>
    <d v="2013-07-26T00:00:00"/>
    <x v="7"/>
    <d v="2013-08-01T00:00:00"/>
    <n v="6"/>
    <x v="1"/>
    <s v="SC-20095"/>
    <s v="Sanjit Chand"/>
    <x v="0"/>
    <s v="United States"/>
    <s v="Costa Mesa"/>
    <x v="1"/>
    <n v="92627"/>
    <x v="1"/>
    <s v="FUR-FU-10004864"/>
    <x v="0"/>
    <x v="5"/>
    <s v="Howard Miller 14-1/2&quot; Diameter Chrome Round Wall Clock"/>
    <n v="255.76"/>
    <n v="4"/>
    <n v="0"/>
    <n v="7"/>
    <n v="672.78571428571399"/>
    <n v="81.843199999999996"/>
  </r>
  <r>
    <n v="499"/>
    <s v="CA-2013-126158"/>
    <x v="0"/>
    <d v="2013-07-26T00:00:00"/>
    <x v="7"/>
    <d v="2013-08-01T00:00:00"/>
    <n v="6"/>
    <x v="1"/>
    <s v="SC-20095"/>
    <s v="Sanjit Chand"/>
    <x v="0"/>
    <s v="United States"/>
    <s v="Costa Mesa"/>
    <x v="1"/>
    <n v="92627"/>
    <x v="1"/>
    <s v="FUR-CH-10002602"/>
    <x v="0"/>
    <x v="1"/>
    <s v="DMI Arturo Collection Mission-style Design Wood Chair"/>
    <n v="241.56799999999998"/>
    <n v="2"/>
    <n v="0.2"/>
    <n v="7"/>
    <n v="670.74999999999397"/>
    <n v="18.11760000000001"/>
  </r>
  <r>
    <n v="500"/>
    <s v="CA-2013-126158"/>
    <x v="0"/>
    <d v="2013-07-26T00:00:00"/>
    <x v="7"/>
    <d v="2013-08-01T00:00:00"/>
    <n v="6"/>
    <x v="1"/>
    <s v="SC-20095"/>
    <s v="Sanjit Chand"/>
    <x v="0"/>
    <s v="United States"/>
    <s v="Costa Mesa"/>
    <x v="1"/>
    <n v="92627"/>
    <x v="1"/>
    <s v="FUR-FU-10000073"/>
    <x v="0"/>
    <x v="5"/>
    <s v="Deflect-O Glasstique Clear Desk Accessories"/>
    <n v="69.3"/>
    <n v="9"/>
    <n v="0"/>
    <n v="7"/>
    <n v="668.71428571428396"/>
    <n v="22.868999999999996"/>
  </r>
  <r>
    <n v="501"/>
    <s v="US-2013-105578"/>
    <x v="0"/>
    <d v="2013-05-31T00:00:00"/>
    <x v="5"/>
    <d v="2013-06-05T00:00:00"/>
    <n v="5"/>
    <x v="1"/>
    <s v="MY-17380"/>
    <s v="Maribeth Yedwab"/>
    <x v="1"/>
    <s v="United States"/>
    <s v="Parker"/>
    <x v="22"/>
    <n v="80134"/>
    <x v="1"/>
    <s v="OFF-BI-10001670"/>
    <x v="1"/>
    <x v="8"/>
    <s v="Vinyl Sectional Post Binders"/>
    <n v="22.620000000000005"/>
    <n v="2"/>
    <n v="0.7"/>
    <n v="7"/>
    <n v="666.67857142857395"/>
    <n v="-15.079999999999998"/>
  </r>
  <r>
    <n v="502"/>
    <s v="US-2013-105578"/>
    <x v="0"/>
    <d v="2013-05-31T00:00:00"/>
    <x v="5"/>
    <d v="2013-06-05T00:00:00"/>
    <n v="5"/>
    <x v="1"/>
    <s v="MY-17380"/>
    <s v="Maribeth Yedwab"/>
    <x v="1"/>
    <s v="United States"/>
    <s v="Parker"/>
    <x v="22"/>
    <n v="80134"/>
    <x v="1"/>
    <s v="OFF-BI-10001658"/>
    <x v="1"/>
    <x v="8"/>
    <s v="GBC Standard Therm-A-Bind Covers"/>
    <n v="14.952000000000004"/>
    <n v="2"/>
    <n v="0.7"/>
    <n v="7"/>
    <n v="664.64285714285404"/>
    <n v="-11.961599999999997"/>
  </r>
  <r>
    <n v="503"/>
    <s v="US-2013-105578"/>
    <x v="0"/>
    <d v="2013-05-31T00:00:00"/>
    <x v="5"/>
    <d v="2013-06-05T00:00:00"/>
    <n v="5"/>
    <x v="1"/>
    <s v="MY-17380"/>
    <s v="Maribeth Yedwab"/>
    <x v="1"/>
    <s v="United States"/>
    <s v="Parker"/>
    <x v="22"/>
    <n v="80134"/>
    <x v="1"/>
    <s v="FUR-CH-10001215"/>
    <x v="0"/>
    <x v="1"/>
    <s v="Global Troy Executive Leather Low-Back Tilter"/>
    <n v="801.5680000000001"/>
    <n v="2"/>
    <n v="0.2"/>
    <n v="7"/>
    <n v="662.60714285714403"/>
    <n v="50.097999999999985"/>
  </r>
  <r>
    <n v="504"/>
    <s v="US-2013-105578"/>
    <x v="0"/>
    <d v="2013-05-31T00:00:00"/>
    <x v="5"/>
    <d v="2013-06-05T00:00:00"/>
    <n v="5"/>
    <x v="1"/>
    <s v="MY-17380"/>
    <s v="Maribeth Yedwab"/>
    <x v="1"/>
    <s v="United States"/>
    <s v="Parker"/>
    <x v="22"/>
    <n v="80134"/>
    <x v="1"/>
    <s v="OFF-BI-10000831"/>
    <x v="1"/>
    <x v="8"/>
    <s v="Storex Flexible Poly Binders with Double Pockets"/>
    <n v="2.3760000000000003"/>
    <n v="3"/>
    <n v="0.7"/>
    <n v="7"/>
    <n v="660.57142857142401"/>
    <n v="-1.9007999999999998"/>
  </r>
  <r>
    <n v="505"/>
    <s v="US-2013-105578"/>
    <x v="0"/>
    <d v="2013-05-31T00:00:00"/>
    <x v="5"/>
    <d v="2013-06-05T00:00:00"/>
    <n v="5"/>
    <x v="1"/>
    <s v="MY-17380"/>
    <s v="Maribeth Yedwab"/>
    <x v="1"/>
    <s v="United States"/>
    <s v="Parker"/>
    <x v="22"/>
    <n v="80134"/>
    <x v="1"/>
    <s v="OFF-PA-10000357"/>
    <x v="1"/>
    <x v="10"/>
    <s v="White Dual Perf Computer Printout Paper, 2700 Sheets, 1 Part, Heavyweight, 20 lbs., 14 7/8 x 11"/>
    <n v="32.792000000000002"/>
    <n v="1"/>
    <n v="0.2"/>
    <n v="7"/>
    <n v="658.53571428571399"/>
    <n v="11.8871"/>
  </r>
  <r>
    <n v="506"/>
    <s v="CA-2014-134978"/>
    <x v="3"/>
    <d v="2014-11-13T00:00:00"/>
    <x v="0"/>
    <d v="2014-11-16T00:00:00"/>
    <n v="3"/>
    <x v="0"/>
    <s v="EB-13705"/>
    <s v="Ed Braxton"/>
    <x v="1"/>
    <s v="United States"/>
    <s v="New York City"/>
    <x v="15"/>
    <n v="10024"/>
    <x v="3"/>
    <s v="OFF-BI-10003274"/>
    <x v="1"/>
    <x v="8"/>
    <s v="Avery Durable Slant Ring Binders, No Labels"/>
    <n v="15.920000000000002"/>
    <n v="5"/>
    <n v="0.2"/>
    <n v="7"/>
    <n v="656.49999999999397"/>
    <n v="5.3729999999999993"/>
  </r>
  <r>
    <n v="507"/>
    <s v="CA-2012-145352"/>
    <x v="1"/>
    <d v="2012-03-16T00:00:00"/>
    <x v="10"/>
    <d v="2012-03-22T00:00:00"/>
    <n v="6"/>
    <x v="1"/>
    <s v="CM-12385"/>
    <s v="Christopher Martinez"/>
    <x v="0"/>
    <s v="United States"/>
    <s v="Atlanta"/>
    <x v="32"/>
    <n v="30318"/>
    <x v="0"/>
    <s v="OFF-AR-10001662"/>
    <x v="1"/>
    <x v="6"/>
    <s v="Rogers Handheld Barrel Pencil Sharpener"/>
    <n v="2.74"/>
    <n v="1"/>
    <n v="0"/>
    <n v="7"/>
    <n v="654.46428571428396"/>
    <n v="0.73980000000000024"/>
  </r>
  <r>
    <n v="508"/>
    <s v="CA-2012-145352"/>
    <x v="1"/>
    <d v="2012-03-16T00:00:00"/>
    <x v="10"/>
    <d v="2012-03-22T00:00:00"/>
    <n v="6"/>
    <x v="1"/>
    <s v="CM-12385"/>
    <s v="Christopher Martinez"/>
    <x v="0"/>
    <s v="United States"/>
    <s v="Atlanta"/>
    <x v="32"/>
    <n v="30318"/>
    <x v="0"/>
    <s v="OFF-AR-10003856"/>
    <x v="1"/>
    <x v="6"/>
    <s v="Newell 344"/>
    <n v="8.34"/>
    <n v="3"/>
    <n v="0"/>
    <n v="7"/>
    <n v="652.42857142857395"/>
    <n v="2.1683999999999997"/>
  </r>
  <r>
    <n v="509"/>
    <s v="CA-2012-145352"/>
    <x v="1"/>
    <d v="2012-03-16T00:00:00"/>
    <x v="10"/>
    <d v="2012-03-22T00:00:00"/>
    <n v="6"/>
    <x v="1"/>
    <s v="CM-12385"/>
    <s v="Christopher Martinez"/>
    <x v="0"/>
    <s v="United States"/>
    <s v="Atlanta"/>
    <x v="32"/>
    <n v="30318"/>
    <x v="0"/>
    <s v="OFF-ST-10001228"/>
    <x v="1"/>
    <x v="4"/>
    <s v="Personal File Boxes with Fold-Down Carry Handle"/>
    <n v="46.74"/>
    <n v="3"/>
    <n v="0"/>
    <n v="7"/>
    <n v="650.39285714285404"/>
    <n v="11.684999999999999"/>
  </r>
  <r>
    <n v="510"/>
    <s v="CA-2012-145352"/>
    <x v="1"/>
    <d v="2012-03-16T00:00:00"/>
    <x v="10"/>
    <d v="2012-03-22T00:00:00"/>
    <n v="6"/>
    <x v="1"/>
    <s v="CM-12385"/>
    <s v="Christopher Martinez"/>
    <x v="0"/>
    <s v="United States"/>
    <s v="Atlanta"/>
    <x v="32"/>
    <n v="30318"/>
    <x v="0"/>
    <s v="OFF-BI-10003527"/>
    <x v="1"/>
    <x v="8"/>
    <s v="Fellowes PB500 Electric Punch Plastic Comb Binding Machine with Manual Bind"/>
    <n v="6354.95"/>
    <n v="5"/>
    <n v="0"/>
    <n v="7"/>
    <n v="648.35714285714403"/>
    <n v="3177.4749999999999"/>
  </r>
  <r>
    <n v="511"/>
    <s v="CA-2014-135307"/>
    <x v="3"/>
    <d v="2014-11-27T00:00:00"/>
    <x v="0"/>
    <d v="2014-11-28T00:00:00"/>
    <n v="1"/>
    <x v="2"/>
    <s v="LS-17245"/>
    <s v="Lynn Smith"/>
    <x v="0"/>
    <s v="United States"/>
    <s v="Gladstone"/>
    <x v="25"/>
    <n v="64118"/>
    <x v="2"/>
    <s v="FUR-FU-10001290"/>
    <x v="0"/>
    <x v="5"/>
    <s v="Executive Impressions Supervisor Wall Clock"/>
    <n v="126.30000000000001"/>
    <n v="3"/>
    <n v="0"/>
    <n v="7"/>
    <n v="646.32142857142401"/>
    <n v="40.415999999999997"/>
  </r>
  <r>
    <n v="512"/>
    <s v="CA-2014-135307"/>
    <x v="3"/>
    <d v="2014-11-27T00:00:00"/>
    <x v="0"/>
    <d v="2014-11-28T00:00:00"/>
    <n v="1"/>
    <x v="2"/>
    <s v="LS-17245"/>
    <s v="Lynn Smith"/>
    <x v="0"/>
    <s v="United States"/>
    <s v="Gladstone"/>
    <x v="25"/>
    <n v="64118"/>
    <x v="2"/>
    <s v="TEC-AC-10002399"/>
    <x v="2"/>
    <x v="11"/>
    <s v="SanDisk Cruzer 32 GB USB Flash Drive"/>
    <n v="38.04"/>
    <n v="2"/>
    <n v="0"/>
    <n v="7"/>
    <n v="644.28571428571399"/>
    <n v="12.172799999999999"/>
  </r>
  <r>
    <n v="513"/>
    <s v="CA-2013-106341"/>
    <x v="0"/>
    <d v="2013-10-21T00:00:00"/>
    <x v="2"/>
    <d v="2013-10-24T00:00:00"/>
    <n v="3"/>
    <x v="2"/>
    <s v="LF-17185"/>
    <s v="Luke Foster"/>
    <x v="0"/>
    <s v="United States"/>
    <s v="Newark"/>
    <x v="24"/>
    <n v="43055"/>
    <x v="3"/>
    <s v="OFF-AR-10002053"/>
    <x v="1"/>
    <x v="6"/>
    <s v="Premium Writing Pencils, Soft, #2 by Central Association for the Blind"/>
    <n v="7.1519999999999992"/>
    <n v="3"/>
    <n v="0.2"/>
    <n v="7"/>
    <n v="642.24999999999397"/>
    <n v="0.71520000000000028"/>
  </r>
  <r>
    <n v="514"/>
    <s v="CA-2014-163405"/>
    <x v="3"/>
    <d v="2014-12-22T00:00:00"/>
    <x v="4"/>
    <d v="2014-12-26T00:00:00"/>
    <n v="4"/>
    <x v="1"/>
    <s v="BN-11515"/>
    <s v="Bradley Nguyen"/>
    <x v="0"/>
    <s v="United States"/>
    <s v="Los Angeles"/>
    <x v="1"/>
    <n v="90049"/>
    <x v="1"/>
    <s v="OFF-AR-10003811"/>
    <x v="1"/>
    <x v="6"/>
    <s v="Newell 327"/>
    <n v="6.63"/>
    <n v="3"/>
    <n v="0"/>
    <n v="7"/>
    <n v="640.21428571428396"/>
    <n v="1.7901"/>
  </r>
  <r>
    <n v="515"/>
    <s v="CA-2014-163405"/>
    <x v="3"/>
    <d v="2014-12-22T00:00:00"/>
    <x v="4"/>
    <d v="2014-12-26T00:00:00"/>
    <n v="4"/>
    <x v="1"/>
    <s v="BN-11515"/>
    <s v="Bradley Nguyen"/>
    <x v="0"/>
    <s v="United States"/>
    <s v="Los Angeles"/>
    <x v="1"/>
    <n v="90049"/>
    <x v="1"/>
    <s v="OFF-AR-10001246"/>
    <x v="1"/>
    <x v="6"/>
    <s v="Newell 317"/>
    <n v="5.88"/>
    <n v="2"/>
    <n v="0"/>
    <n v="7"/>
    <n v="638.17857142857395"/>
    <n v="1.7051999999999996"/>
  </r>
  <r>
    <n v="516"/>
    <s v="CA-2014-127432"/>
    <x v="3"/>
    <d v="2014-01-23T00:00:00"/>
    <x v="9"/>
    <d v="2014-01-28T00:00:00"/>
    <n v="5"/>
    <x v="1"/>
    <s v="AD-10180"/>
    <s v="Alan Dominguez"/>
    <x v="2"/>
    <s v="United States"/>
    <s v="Great Falls"/>
    <x v="37"/>
    <n v="59405"/>
    <x v="1"/>
    <s v="TEC-CO-10003236"/>
    <x v="2"/>
    <x v="16"/>
    <s v="Canon Image Class D660 Copier"/>
    <n v="2999.95"/>
    <n v="5"/>
    <n v="0"/>
    <n v="7"/>
    <n v="636.14285714285404"/>
    <n v="1379.9769999999999"/>
  </r>
  <r>
    <n v="517"/>
    <s v="CA-2014-127432"/>
    <x v="3"/>
    <d v="2014-01-23T00:00:00"/>
    <x v="9"/>
    <d v="2014-01-28T00:00:00"/>
    <n v="5"/>
    <x v="1"/>
    <s v="AD-10180"/>
    <s v="Alan Dominguez"/>
    <x v="2"/>
    <s v="United States"/>
    <s v="Great Falls"/>
    <x v="37"/>
    <n v="59405"/>
    <x v="1"/>
    <s v="OFF-ST-10004507"/>
    <x v="1"/>
    <x v="4"/>
    <s v="Advantus Rolling Storage Box"/>
    <n v="51.449999999999996"/>
    <n v="3"/>
    <n v="0"/>
    <n v="7"/>
    <n v="634.10714285714403"/>
    <n v="13.891499999999999"/>
  </r>
  <r>
    <n v="518"/>
    <s v="CA-2014-127432"/>
    <x v="3"/>
    <d v="2014-01-23T00:00:00"/>
    <x v="9"/>
    <d v="2014-01-28T00:00:00"/>
    <n v="5"/>
    <x v="1"/>
    <s v="AD-10180"/>
    <s v="Alan Dominguez"/>
    <x v="2"/>
    <s v="United States"/>
    <s v="Great Falls"/>
    <x v="37"/>
    <n v="59405"/>
    <x v="1"/>
    <s v="OFF-PA-10001667"/>
    <x v="1"/>
    <x v="10"/>
    <s v="Great White Multi-Use Recycled Paper (20Lb. and 84 Bright)"/>
    <n v="11.96"/>
    <n v="2"/>
    <n v="0"/>
    <n v="7"/>
    <n v="632.07142857142401"/>
    <n v="5.3819999999999997"/>
  </r>
  <r>
    <n v="519"/>
    <s v="CA-2014-127432"/>
    <x v="3"/>
    <d v="2014-01-23T00:00:00"/>
    <x v="9"/>
    <d v="2014-01-28T00:00:00"/>
    <n v="5"/>
    <x v="1"/>
    <s v="AD-10180"/>
    <s v="Alan Dominguez"/>
    <x v="2"/>
    <s v="United States"/>
    <s v="Great Falls"/>
    <x v="37"/>
    <n v="59405"/>
    <x v="1"/>
    <s v="OFF-ST-10004459"/>
    <x v="1"/>
    <x v="4"/>
    <s v="Tennsco Single-Tier Lockers"/>
    <n v="1126.02"/>
    <n v="3"/>
    <n v="0"/>
    <n v="7"/>
    <n v="630.03571428571399"/>
    <n v="56.300999999999988"/>
  </r>
  <r>
    <n v="520"/>
    <s v="CA-2012-157812"/>
    <x v="1"/>
    <d v="2012-03-22T00:00:00"/>
    <x v="10"/>
    <d v="2012-03-26T00:00:00"/>
    <n v="4"/>
    <x v="1"/>
    <s v="DB-13210"/>
    <s v="Dean Braden"/>
    <x v="0"/>
    <s v="United States"/>
    <s v="Houston"/>
    <x v="5"/>
    <n v="77041"/>
    <x v="2"/>
    <s v="TEC-AC-10000171"/>
    <x v="2"/>
    <x v="11"/>
    <s v="Verbatim 25 GB 6x Blu-ray Single Layer Recordable Disc, 25/Pack"/>
    <n v="18.391999999999999"/>
    <n v="1"/>
    <n v="0.2"/>
    <n v="7"/>
    <n v="627.99999999999397"/>
    <n v="5.2877000000000001"/>
  </r>
  <r>
    <n v="521"/>
    <s v="CA-2012-157812"/>
    <x v="1"/>
    <d v="2012-03-22T00:00:00"/>
    <x v="10"/>
    <d v="2012-03-26T00:00:00"/>
    <n v="4"/>
    <x v="1"/>
    <s v="DB-13210"/>
    <s v="Dean Braden"/>
    <x v="0"/>
    <s v="United States"/>
    <s v="Houston"/>
    <x v="5"/>
    <n v="77041"/>
    <x v="2"/>
    <s v="OFF-ST-10000736"/>
    <x v="1"/>
    <x v="4"/>
    <s v="Carina Double Wide Media Storage Towers in Natural &amp; Black"/>
    <n v="129.56800000000001"/>
    <n v="2"/>
    <n v="0.2"/>
    <n v="7"/>
    <n v="625.96428571428396"/>
    <n v="-25.91360000000001"/>
  </r>
  <r>
    <n v="522"/>
    <s v="CA-2012-157812"/>
    <x v="1"/>
    <d v="2012-03-22T00:00:00"/>
    <x v="10"/>
    <d v="2012-03-26T00:00:00"/>
    <n v="4"/>
    <x v="1"/>
    <s v="DB-13210"/>
    <s v="Dean Braden"/>
    <x v="0"/>
    <s v="United States"/>
    <s v="Houston"/>
    <x v="5"/>
    <n v="77041"/>
    <x v="2"/>
    <s v="OFF-BI-10000285"/>
    <x v="1"/>
    <x v="8"/>
    <s v="XtraLife ClearVue Slant-D Ring Binders by Cardinal"/>
    <n v="14.111999999999997"/>
    <n v="9"/>
    <n v="0.8"/>
    <n v="7"/>
    <n v="623.92857142857395"/>
    <n v="-21.167999999999999"/>
  </r>
  <r>
    <n v="523"/>
    <s v="CA-2014-145142"/>
    <x v="3"/>
    <d v="2014-01-24T00:00:00"/>
    <x v="9"/>
    <d v="2014-01-26T00:00:00"/>
    <n v="2"/>
    <x v="2"/>
    <s v="MC-17605"/>
    <s v="Matt Connell"/>
    <x v="1"/>
    <s v="United States"/>
    <s v="Detroit"/>
    <x v="12"/>
    <n v="48234"/>
    <x v="2"/>
    <s v="FUR-TA-10001857"/>
    <x v="0"/>
    <x v="3"/>
    <s v="Balt Solid Wood Rectangular Table"/>
    <n v="210.98"/>
    <n v="2"/>
    <n v="0"/>
    <n v="7"/>
    <n v="621.89285714285404"/>
    <n v="21.097999999999985"/>
  </r>
  <r>
    <n v="524"/>
    <s v="US-2013-139486"/>
    <x v="0"/>
    <d v="2013-05-22T00:00:00"/>
    <x v="5"/>
    <d v="2013-05-24T00:00:00"/>
    <n v="2"/>
    <x v="2"/>
    <s v="LH-17155"/>
    <s v="Logan Haushalter"/>
    <x v="0"/>
    <s v="United States"/>
    <s v="Los Angeles"/>
    <x v="1"/>
    <n v="90032"/>
    <x v="1"/>
    <s v="TEC-PH-10003555"/>
    <x v="2"/>
    <x v="7"/>
    <s v="Motorola HK250 Universal Bluetooth Headset"/>
    <n v="55.176000000000002"/>
    <n v="3"/>
    <n v="0.2"/>
    <n v="7"/>
    <n v="619.85714285714403"/>
    <n v="-12.414599999999997"/>
  </r>
  <r>
    <n v="525"/>
    <s v="US-2013-139486"/>
    <x v="0"/>
    <d v="2013-05-22T00:00:00"/>
    <x v="5"/>
    <d v="2013-05-24T00:00:00"/>
    <n v="2"/>
    <x v="2"/>
    <s v="LH-17155"/>
    <s v="Logan Haushalter"/>
    <x v="0"/>
    <s v="United States"/>
    <s v="Los Angeles"/>
    <x v="1"/>
    <n v="90032"/>
    <x v="1"/>
    <s v="TEC-AC-10003832"/>
    <x v="2"/>
    <x v="11"/>
    <s v="Imation 16GB Mini TravelDrive USB 2.0 Flash Drive"/>
    <n v="66.260000000000005"/>
    <n v="2"/>
    <n v="0"/>
    <n v="7"/>
    <n v="617.82142857142401"/>
    <n v="27.166600000000003"/>
  </r>
  <r>
    <n v="526"/>
    <s v="CA-2012-158792"/>
    <x v="1"/>
    <d v="2012-12-26T00:00:00"/>
    <x v="4"/>
    <d v="2013-01-02T00:00:00"/>
    <n v="7"/>
    <x v="1"/>
    <s v="BD-11605"/>
    <s v="Brian Dahlen"/>
    <x v="0"/>
    <s v="United States"/>
    <s v="Lawrence"/>
    <x v="31"/>
    <n v="1841"/>
    <x v="3"/>
    <s v="OFF-FA-10002815"/>
    <x v="1"/>
    <x v="13"/>
    <s v="Staples"/>
    <n v="22.200000000000003"/>
    <n v="5"/>
    <n v="0"/>
    <n v="7"/>
    <n v="615.78571428571399"/>
    <n v="10.434000000000001"/>
  </r>
  <r>
    <n v="527"/>
    <s v="CA-2014-113558"/>
    <x v="3"/>
    <d v="2014-10-22T00:00:00"/>
    <x v="2"/>
    <d v="2014-10-27T00:00:00"/>
    <n v="5"/>
    <x v="1"/>
    <s v="PH-18790"/>
    <s v="Patricia Hirasaki"/>
    <x v="2"/>
    <s v="United States"/>
    <s v="Lakeland"/>
    <x v="2"/>
    <n v="33801"/>
    <x v="0"/>
    <s v="FUR-CH-10003379"/>
    <x v="0"/>
    <x v="1"/>
    <s v="Global Commerce Series High-Back Swivel/Tilt Chairs"/>
    <n v="683.95200000000011"/>
    <n v="3"/>
    <n v="0.2"/>
    <n v="7"/>
    <n v="613.74999999999397"/>
    <n v="42.746999999999986"/>
  </r>
  <r>
    <n v="528"/>
    <s v="CA-2014-113558"/>
    <x v="3"/>
    <d v="2014-10-22T00:00:00"/>
    <x v="2"/>
    <d v="2014-10-27T00:00:00"/>
    <n v="5"/>
    <x v="1"/>
    <s v="PH-18790"/>
    <s v="Patricia Hirasaki"/>
    <x v="2"/>
    <s v="United States"/>
    <s v="Lakeland"/>
    <x v="2"/>
    <n v="33801"/>
    <x v="0"/>
    <s v="FUR-FU-10001756"/>
    <x v="0"/>
    <x v="5"/>
    <s v="Eldon Expressions Desk Accessory, Wood Photo Frame, Mahogany"/>
    <n v="45.695999999999998"/>
    <n v="3"/>
    <n v="0.2"/>
    <n v="7"/>
    <n v="611.71428571428396"/>
    <n v="5.1407999999999916"/>
  </r>
  <r>
    <n v="529"/>
    <s v="US-2012-138303"/>
    <x v="1"/>
    <d v="2012-09-03T00:00:00"/>
    <x v="8"/>
    <d v="2012-09-07T00:00:00"/>
    <n v="4"/>
    <x v="1"/>
    <s v="MG-18145"/>
    <s v="Mike Gockenbach"/>
    <x v="0"/>
    <s v="United States"/>
    <s v="Philadelphia"/>
    <x v="9"/>
    <n v="19134"/>
    <x v="3"/>
    <s v="OFF-ST-10004963"/>
    <x v="1"/>
    <x v="4"/>
    <s v="Eldon Gobal File Keepers"/>
    <n v="36.336000000000006"/>
    <n v="3"/>
    <n v="0.2"/>
    <n v="7"/>
    <n v="609.67857142857395"/>
    <n v="-7.2672000000000043"/>
  </r>
  <r>
    <n v="530"/>
    <s v="US-2012-138303"/>
    <x v="1"/>
    <d v="2012-09-03T00:00:00"/>
    <x v="8"/>
    <d v="2012-09-07T00:00:00"/>
    <n v="4"/>
    <x v="1"/>
    <s v="MG-18145"/>
    <s v="Mike Gockenbach"/>
    <x v="0"/>
    <s v="United States"/>
    <s v="Philadelphia"/>
    <x v="9"/>
    <n v="19134"/>
    <x v="3"/>
    <s v="OFF-SU-10002881"/>
    <x v="1"/>
    <x v="14"/>
    <s v="Martin Yale Chadless Opener Electric Letter Opener"/>
    <n v="666.24800000000005"/>
    <n v="1"/>
    <n v="0.2"/>
    <n v="7"/>
    <n v="607.64285714285404"/>
    <n v="-149.9058"/>
  </r>
  <r>
    <n v="531"/>
    <s v="US-2012-138303"/>
    <x v="1"/>
    <d v="2012-09-03T00:00:00"/>
    <x v="8"/>
    <d v="2012-09-07T00:00:00"/>
    <n v="4"/>
    <x v="1"/>
    <s v="MG-18145"/>
    <s v="Mike Gockenbach"/>
    <x v="0"/>
    <s v="United States"/>
    <s v="Philadelphia"/>
    <x v="9"/>
    <n v="19134"/>
    <x v="3"/>
    <s v="OFF-EN-10001335"/>
    <x v="1"/>
    <x v="12"/>
    <s v="White Business Envelopes with Contemporary Seam, Recycled White Business Envelopes"/>
    <n v="52.512"/>
    <n v="6"/>
    <n v="0.2"/>
    <n v="7"/>
    <n v="605.60714285714403"/>
    <n v="19.692"/>
  </r>
  <r>
    <n v="532"/>
    <s v="CA-2012-102848"/>
    <x v="1"/>
    <d v="2012-11-07T00:00:00"/>
    <x v="0"/>
    <d v="2012-11-09T00:00:00"/>
    <n v="2"/>
    <x v="0"/>
    <s v="KB-16240"/>
    <s v="Karen Bern"/>
    <x v="1"/>
    <s v="United States"/>
    <s v="Los Angeles"/>
    <x v="1"/>
    <n v="90036"/>
    <x v="1"/>
    <s v="FUR-CH-10000595"/>
    <x v="0"/>
    <x v="1"/>
    <s v="Safco Contoured Stacking Chairs"/>
    <n v="190.72000000000003"/>
    <n v="1"/>
    <n v="0.2"/>
    <n v="7"/>
    <n v="603.57142857142401"/>
    <n v="11.919999999999987"/>
  </r>
  <r>
    <n v="533"/>
    <s v="US-2014-129441"/>
    <x v="3"/>
    <d v="2014-09-08T00:00:00"/>
    <x v="8"/>
    <d v="2014-09-12T00:00:00"/>
    <n v="4"/>
    <x v="1"/>
    <s v="JC-15340"/>
    <s v="Jasper Cacioppo"/>
    <x v="0"/>
    <s v="United States"/>
    <s v="Los Angeles"/>
    <x v="1"/>
    <n v="90032"/>
    <x v="1"/>
    <s v="FUR-FU-10000448"/>
    <x v="0"/>
    <x v="5"/>
    <s v="Tenex Chairmats For Use With Carpeted Floors"/>
    <n v="47.94"/>
    <n v="3"/>
    <n v="0"/>
    <n v="7"/>
    <n v="601.53571428571399"/>
    <n v="2.3969999999999985"/>
  </r>
  <r>
    <n v="534"/>
    <s v="CA-2013-168753"/>
    <x v="0"/>
    <d v="2013-05-30T00:00:00"/>
    <x v="5"/>
    <d v="2013-06-02T00:00:00"/>
    <n v="3"/>
    <x v="0"/>
    <s v="RL-19615"/>
    <s v="Rob Lucas"/>
    <x v="0"/>
    <s v="United States"/>
    <s v="Montgomery"/>
    <x v="19"/>
    <n v="36116"/>
    <x v="0"/>
    <s v="TEC-PH-10000984"/>
    <x v="2"/>
    <x v="7"/>
    <s v="Panasonic KX-TG9471B"/>
    <n v="979.95"/>
    <n v="5"/>
    <n v="0"/>
    <n v="7"/>
    <n v="599.49999999999397"/>
    <n v="274.38600000000008"/>
  </r>
  <r>
    <n v="535"/>
    <s v="CA-2013-168753"/>
    <x v="0"/>
    <d v="2013-05-30T00:00:00"/>
    <x v="5"/>
    <d v="2013-06-02T00:00:00"/>
    <n v="3"/>
    <x v="0"/>
    <s v="RL-19615"/>
    <s v="Rob Lucas"/>
    <x v="0"/>
    <s v="United States"/>
    <s v="Montgomery"/>
    <x v="19"/>
    <n v="36116"/>
    <x v="0"/>
    <s v="OFF-BI-10002557"/>
    <x v="1"/>
    <x v="8"/>
    <s v="Presstex Flexible Ring Binders"/>
    <n v="22.75"/>
    <n v="5"/>
    <n v="0"/>
    <n v="7"/>
    <n v="597.46428571428396"/>
    <n v="11.375"/>
  </r>
  <r>
    <n v="536"/>
    <s v="CA-2013-126613"/>
    <x v="0"/>
    <d v="2013-07-11T00:00:00"/>
    <x v="7"/>
    <d v="2013-07-17T00:00:00"/>
    <n v="6"/>
    <x v="1"/>
    <s v="AA-10375"/>
    <s v="Allen Armold"/>
    <x v="0"/>
    <s v="United States"/>
    <s v="Mesa"/>
    <x v="16"/>
    <n v="85204"/>
    <x v="1"/>
    <s v="OFF-ST-10001325"/>
    <x v="1"/>
    <x v="4"/>
    <s v="Sterilite Officeware Hinged File Box"/>
    <n v="16.768000000000001"/>
    <n v="2"/>
    <n v="0.2"/>
    <n v="7"/>
    <n v="595.42857142857395"/>
    <n v="1.4672000000000001"/>
  </r>
  <r>
    <n v="537"/>
    <s v="US-2014-122637"/>
    <x v="3"/>
    <d v="2014-09-04T00:00:00"/>
    <x v="8"/>
    <d v="2014-09-09T00:00:00"/>
    <n v="5"/>
    <x v="0"/>
    <s v="EP-13915"/>
    <s v="Emily Phan"/>
    <x v="0"/>
    <s v="United States"/>
    <s v="Chicago"/>
    <x v="10"/>
    <n v="60653"/>
    <x v="2"/>
    <s v="OFF-BI-10002429"/>
    <x v="1"/>
    <x v="8"/>
    <s v="Premier Elliptical Ring Binder, Black"/>
    <n v="42.615999999999993"/>
    <n v="7"/>
    <n v="0.8"/>
    <n v="7"/>
    <n v="593.39285714285404"/>
    <n v="-68.185600000000022"/>
  </r>
  <r>
    <n v="538"/>
    <s v="CA-2012-147851"/>
    <x v="1"/>
    <d v="2012-12-03T00:00:00"/>
    <x v="4"/>
    <d v="2012-12-08T00:00:00"/>
    <n v="5"/>
    <x v="1"/>
    <s v="MP-17470"/>
    <s v="Mark Packer"/>
    <x v="2"/>
    <s v="United States"/>
    <s v="New York City"/>
    <x v="15"/>
    <n v="10009"/>
    <x v="3"/>
    <s v="OFF-BI-10004528"/>
    <x v="1"/>
    <x v="8"/>
    <s v="Cardinal Poly Pocket Divider Pockets for Ring Binders"/>
    <n v="10.752000000000001"/>
    <n v="4"/>
    <n v="0.2"/>
    <n v="7"/>
    <n v="591.35714285714403"/>
    <n v="3.359999999999999"/>
  </r>
  <r>
    <n v="539"/>
    <s v="CA-2012-134894"/>
    <x v="1"/>
    <d v="2012-12-07T00:00:00"/>
    <x v="4"/>
    <d v="2012-12-11T00:00:00"/>
    <n v="4"/>
    <x v="1"/>
    <s v="DK-12985"/>
    <s v="Darren Koutras"/>
    <x v="0"/>
    <s v="United States"/>
    <s v="Henderson"/>
    <x v="0"/>
    <n v="42420"/>
    <x v="0"/>
    <s v="OFF-AP-10001271"/>
    <x v="1"/>
    <x v="9"/>
    <s v="Eureka The Boss Cordless Rechargeable Stick Vac"/>
    <n v="152.94"/>
    <n v="3"/>
    <n v="0"/>
    <n v="7"/>
    <n v="589.32142857142401"/>
    <n v="41.293800000000005"/>
  </r>
  <r>
    <n v="540"/>
    <s v="CA-2012-134894"/>
    <x v="1"/>
    <d v="2012-12-07T00:00:00"/>
    <x v="4"/>
    <d v="2012-12-11T00:00:00"/>
    <n v="4"/>
    <x v="1"/>
    <s v="DK-12985"/>
    <s v="Darren Koutras"/>
    <x v="0"/>
    <s v="United States"/>
    <s v="Henderson"/>
    <x v="0"/>
    <n v="42420"/>
    <x v="0"/>
    <s v="FUR-CH-10002647"/>
    <x v="0"/>
    <x v="1"/>
    <s v="Situations Contoured Folding Chairs, 4/Set"/>
    <n v="283.92"/>
    <n v="4"/>
    <n v="0"/>
    <n v="7"/>
    <n v="587.28571428571399"/>
    <n v="70.980000000000018"/>
  </r>
  <r>
    <n v="541"/>
    <s v="CA-2011-140795"/>
    <x v="2"/>
    <d v="2011-02-02T00:00:00"/>
    <x v="11"/>
    <d v="2011-02-04T00:00:00"/>
    <n v="2"/>
    <x v="2"/>
    <s v="BD-11500"/>
    <s v="Bradley Drucker"/>
    <x v="0"/>
    <s v="United States"/>
    <s v="Green Bay"/>
    <x v="6"/>
    <n v="54302"/>
    <x v="2"/>
    <s v="TEC-AC-10001432"/>
    <x v="2"/>
    <x v="11"/>
    <s v="Enermax Aurora Lite Keyboard"/>
    <n v="468.90000000000003"/>
    <n v="6"/>
    <n v="0"/>
    <n v="7"/>
    <n v="585.24999999999397"/>
    <n v="206.31600000000006"/>
  </r>
  <r>
    <n v="542"/>
    <s v="CA-2013-136924"/>
    <x v="0"/>
    <d v="2013-07-15T00:00:00"/>
    <x v="7"/>
    <d v="2013-07-18T00:00:00"/>
    <n v="3"/>
    <x v="2"/>
    <s v="ES-14080"/>
    <s v="Erin Smith"/>
    <x v="1"/>
    <s v="United States"/>
    <s v="Tucson"/>
    <x v="16"/>
    <n v="85705"/>
    <x v="1"/>
    <s v="TEC-PH-10002262"/>
    <x v="2"/>
    <x v="7"/>
    <s v="LG Electronics Tone+ HBS-730 Bluetooth Headset"/>
    <n v="380.86400000000003"/>
    <n v="8"/>
    <n v="0.2"/>
    <n v="7"/>
    <n v="583.21428571428396"/>
    <n v="38.086400000000026"/>
  </r>
  <r>
    <n v="543"/>
    <s v="US-2012-120131"/>
    <x v="1"/>
    <d v="2012-12-18T00:00:00"/>
    <x v="4"/>
    <d v="2012-12-23T00:00:00"/>
    <n v="5"/>
    <x v="1"/>
    <s v="LM-17065"/>
    <s v="Liz MacKendrick"/>
    <x v="0"/>
    <s v="United States"/>
    <s v="Springfield"/>
    <x v="24"/>
    <n v="45503"/>
    <x v="3"/>
    <s v="OFF-ST-10001809"/>
    <x v="1"/>
    <x v="4"/>
    <s v="Fellowes Officeware Wire Shelving"/>
    <n v="646.77600000000007"/>
    <n v="9"/>
    <n v="0.2"/>
    <n v="7"/>
    <n v="581.17857142857395"/>
    <n v="-145.52460000000002"/>
  </r>
  <r>
    <n v="544"/>
    <s v="CA-2011-103849"/>
    <x v="2"/>
    <d v="2011-05-11T00:00:00"/>
    <x v="5"/>
    <d v="2011-05-16T00:00:00"/>
    <n v="5"/>
    <x v="1"/>
    <s v="PG-18895"/>
    <s v="Paul Gonzalez"/>
    <x v="0"/>
    <s v="United States"/>
    <s v="Fort Worth"/>
    <x v="5"/>
    <n v="76106"/>
    <x v="2"/>
    <s v="TEC-AC-10001465"/>
    <x v="2"/>
    <x v="11"/>
    <s v="SanDisk Cruzer 64 GB USB Flash Drive"/>
    <n v="58.112000000000002"/>
    <n v="2"/>
    <n v="0.2"/>
    <n v="7"/>
    <n v="579.14285714285404"/>
    <n v="7.263999999999994"/>
  </r>
  <r>
    <n v="545"/>
    <s v="CA-2011-103849"/>
    <x v="2"/>
    <d v="2011-05-11T00:00:00"/>
    <x v="5"/>
    <d v="2011-05-16T00:00:00"/>
    <n v="5"/>
    <x v="1"/>
    <s v="PG-18895"/>
    <s v="Paul Gonzalez"/>
    <x v="0"/>
    <s v="United States"/>
    <s v="Fort Worth"/>
    <x v="5"/>
    <n v="76106"/>
    <x v="2"/>
    <s v="TEC-PH-10002597"/>
    <x v="2"/>
    <x v="7"/>
    <s v="Xblue XB-1670-86 X16 Small Office Telephone - Titanium"/>
    <n v="100.792"/>
    <n v="1"/>
    <n v="0.2"/>
    <n v="7"/>
    <n v="577.10714285714403"/>
    <n v="6.2995000000000019"/>
  </r>
  <r>
    <n v="546"/>
    <s v="CA-2011-103849"/>
    <x v="2"/>
    <d v="2011-05-11T00:00:00"/>
    <x v="5"/>
    <d v="2011-05-16T00:00:00"/>
    <n v="5"/>
    <x v="1"/>
    <s v="PG-18895"/>
    <s v="Paul Gonzalez"/>
    <x v="0"/>
    <s v="United States"/>
    <s v="Fort Worth"/>
    <x v="5"/>
    <n v="76106"/>
    <x v="2"/>
    <s v="FUR-FU-10000723"/>
    <x v="0"/>
    <x v="5"/>
    <s v="Deflect-o EconoMat Studded, No Bevel Mat for Low Pile Carpeting"/>
    <n v="66.112000000000009"/>
    <n v="4"/>
    <n v="0.6"/>
    <n v="7"/>
    <n v="575.07142857142401"/>
    <n v="-84.292799999999986"/>
  </r>
  <r>
    <n v="547"/>
    <s v="CA-2014-162929"/>
    <x v="3"/>
    <d v="2014-11-20T00:00:00"/>
    <x v="0"/>
    <d v="2014-11-23T00:00:00"/>
    <n v="3"/>
    <x v="2"/>
    <s v="AS-10135"/>
    <s v="Adrian Shami"/>
    <x v="2"/>
    <s v="United States"/>
    <s v="New York City"/>
    <x v="15"/>
    <n v="10035"/>
    <x v="3"/>
    <s v="OFF-BI-10000404"/>
    <x v="1"/>
    <x v="8"/>
    <s v="Avery Printable Repositionable Plastic Tabs"/>
    <n v="41.28"/>
    <n v="6"/>
    <n v="0.2"/>
    <n v="7"/>
    <n v="573.03571428571399"/>
    <n v="13.931999999999999"/>
  </r>
  <r>
    <n v="548"/>
    <s v="CA-2014-162929"/>
    <x v="3"/>
    <d v="2014-11-20T00:00:00"/>
    <x v="0"/>
    <d v="2014-11-23T00:00:00"/>
    <n v="3"/>
    <x v="2"/>
    <s v="AS-10135"/>
    <s v="Adrian Shami"/>
    <x v="2"/>
    <s v="United States"/>
    <s v="New York City"/>
    <x v="15"/>
    <n v="10035"/>
    <x v="3"/>
    <s v="OFF-PA-10002986"/>
    <x v="1"/>
    <x v="10"/>
    <s v="Xerox 1898"/>
    <n v="13.36"/>
    <n v="2"/>
    <n v="0"/>
    <n v="7"/>
    <n v="570.99999999999397"/>
    <n v="6.4127999999999998"/>
  </r>
  <r>
    <n v="549"/>
    <s v="CA-2012-113173"/>
    <x v="1"/>
    <d v="2012-11-15T00:00:00"/>
    <x v="0"/>
    <d v="2012-11-17T00:00:00"/>
    <n v="2"/>
    <x v="0"/>
    <s v="DK-13225"/>
    <s v="Dean Katz"/>
    <x v="1"/>
    <s v="United States"/>
    <s v="Chicago"/>
    <x v="10"/>
    <n v="60653"/>
    <x v="2"/>
    <s v="OFF-ST-10000604"/>
    <x v="1"/>
    <x v="4"/>
    <s v="Home/Office Personal File Carts"/>
    <n v="250.27199999999999"/>
    <n v="9"/>
    <n v="0.2"/>
    <n v="7"/>
    <n v="568.96428571428396"/>
    <n v="15.641999999999982"/>
  </r>
  <r>
    <n v="550"/>
    <s v="CA-2012-113173"/>
    <x v="1"/>
    <d v="2012-11-15T00:00:00"/>
    <x v="0"/>
    <d v="2012-11-17T00:00:00"/>
    <n v="2"/>
    <x v="0"/>
    <s v="DK-13225"/>
    <s v="Dean Katz"/>
    <x v="1"/>
    <s v="United States"/>
    <s v="Chicago"/>
    <x v="10"/>
    <n v="60653"/>
    <x v="2"/>
    <s v="OFF-BI-10004738"/>
    <x v="1"/>
    <x v="8"/>
    <s v="Flexible Leather- Look Classic Collection Ring Binder"/>
    <n v="11.363999999999997"/>
    <n v="3"/>
    <n v="0.8"/>
    <n v="7"/>
    <n v="566.92857142857395"/>
    <n v="-17.045999999999999"/>
  </r>
  <r>
    <n v="551"/>
    <s v="CA-2012-113173"/>
    <x v="1"/>
    <d v="2012-11-15T00:00:00"/>
    <x v="0"/>
    <d v="2012-11-17T00:00:00"/>
    <n v="2"/>
    <x v="0"/>
    <s v="DK-13225"/>
    <s v="Dean Katz"/>
    <x v="1"/>
    <s v="United States"/>
    <s v="Chicago"/>
    <x v="10"/>
    <n v="60653"/>
    <x v="2"/>
    <s v="OFF-SU-10001935"/>
    <x v="1"/>
    <x v="14"/>
    <s v="Staples"/>
    <n v="8.7200000000000006"/>
    <n v="5"/>
    <n v="0.2"/>
    <n v="7"/>
    <n v="564.89285714285404"/>
    <n v="-1.7440000000000015"/>
  </r>
  <r>
    <n v="552"/>
    <s v="CA-2013-136406"/>
    <x v="0"/>
    <d v="2013-04-16T00:00:00"/>
    <x v="3"/>
    <d v="2013-04-18T00:00:00"/>
    <n v="2"/>
    <x v="0"/>
    <s v="BD-11320"/>
    <s v="Bill Donatelli"/>
    <x v="0"/>
    <s v="United States"/>
    <s v="San Francisco"/>
    <x v="1"/>
    <n v="94110"/>
    <x v="1"/>
    <s v="FUR-CH-10002024"/>
    <x v="0"/>
    <x v="1"/>
    <s v="HON 5400 Series Task Chairs for Big and Tall"/>
    <n v="1121.568"/>
    <n v="2"/>
    <n v="0.2"/>
    <n v="7"/>
    <n v="562.85714285714403"/>
    <n v="0"/>
  </r>
  <r>
    <n v="553"/>
    <s v="CA-2014-112774"/>
    <x v="3"/>
    <d v="2014-09-12T00:00:00"/>
    <x v="8"/>
    <d v="2014-09-13T00:00:00"/>
    <n v="1"/>
    <x v="2"/>
    <s v="RC-19960"/>
    <s v="Ryan Crowe"/>
    <x v="0"/>
    <s v="United States"/>
    <s v="Jacksonville"/>
    <x v="2"/>
    <n v="32216"/>
    <x v="0"/>
    <s v="FUR-FU-10003039"/>
    <x v="0"/>
    <x v="5"/>
    <s v="Howard Miller 11-1/2&quot; Diameter Grantwood Wall Clock"/>
    <n v="34.504000000000005"/>
    <n v="1"/>
    <n v="0.2"/>
    <n v="7"/>
    <n v="560.82142857142401"/>
    <n v="6.0381999999999998"/>
  </r>
  <r>
    <n v="554"/>
    <s v="CA-2014-101945"/>
    <x v="3"/>
    <d v="2014-11-25T00:00:00"/>
    <x v="0"/>
    <d v="2014-11-29T00:00:00"/>
    <n v="4"/>
    <x v="1"/>
    <s v="GT-14710"/>
    <s v="Greg Tran"/>
    <x v="0"/>
    <s v="United States"/>
    <s v="Houston"/>
    <x v="5"/>
    <n v="77070"/>
    <x v="2"/>
    <s v="OFF-FA-10004248"/>
    <x v="1"/>
    <x v="13"/>
    <s v="Advantus T-Pin Paper Clips"/>
    <n v="10.824"/>
    <n v="3"/>
    <n v="0.2"/>
    <n v="7"/>
    <n v="558.78571428571399"/>
    <n v="2.5707"/>
  </r>
  <r>
    <n v="555"/>
    <s v="CA-2014-100650"/>
    <x v="3"/>
    <d v="2014-06-30T00:00:00"/>
    <x v="1"/>
    <d v="2014-07-04T00:00:00"/>
    <n v="4"/>
    <x v="0"/>
    <s v="DK-13225"/>
    <s v="Dean Katz"/>
    <x v="1"/>
    <s v="United States"/>
    <s v="Anaheim"/>
    <x v="1"/>
    <n v="92804"/>
    <x v="1"/>
    <s v="OFF-ST-10001780"/>
    <x v="1"/>
    <x v="4"/>
    <s v="Tennsco 16-Compartment Lockers with Coat Rack"/>
    <n v="1295.78"/>
    <n v="2"/>
    <n v="0"/>
    <n v="7"/>
    <n v="556.74999999999397"/>
    <n v="310.98720000000003"/>
  </r>
  <r>
    <n v="556"/>
    <s v="CA-2011-155852"/>
    <x v="2"/>
    <d v="2011-03-03T00:00:00"/>
    <x v="10"/>
    <d v="2011-03-07T00:00:00"/>
    <n v="4"/>
    <x v="0"/>
    <s v="AJ-10945"/>
    <s v="Ashley Jarboe"/>
    <x v="0"/>
    <s v="United States"/>
    <s v="Wilmington"/>
    <x v="3"/>
    <n v="28403"/>
    <x v="0"/>
    <s v="OFF-AR-10003560"/>
    <x v="1"/>
    <x v="6"/>
    <s v="Zebra Zazzle Fluorescent Highlighters"/>
    <n v="19.456000000000003"/>
    <n v="4"/>
    <n v="0.2"/>
    <n v="7"/>
    <n v="554.71428571428396"/>
    <n v="3.4047999999999981"/>
  </r>
  <r>
    <n v="557"/>
    <s v="CA-2013-113243"/>
    <x v="0"/>
    <d v="2013-06-11T00:00:00"/>
    <x v="1"/>
    <d v="2013-06-16T00:00:00"/>
    <n v="5"/>
    <x v="1"/>
    <s v="OT-18730"/>
    <s v="Olvera Toch"/>
    <x v="0"/>
    <s v="United States"/>
    <s v="Los Angeles"/>
    <x v="1"/>
    <n v="90045"/>
    <x v="1"/>
    <s v="OFF-LA-10001297"/>
    <x v="1"/>
    <x v="2"/>
    <s v="Avery 473"/>
    <n v="20.7"/>
    <n v="2"/>
    <n v="0"/>
    <n v="7"/>
    <n v="552.67857142857395"/>
    <n v="9.9359999999999999"/>
  </r>
  <r>
    <n v="558"/>
    <s v="CA-2013-113243"/>
    <x v="0"/>
    <d v="2013-06-11T00:00:00"/>
    <x v="1"/>
    <d v="2013-06-16T00:00:00"/>
    <n v="5"/>
    <x v="1"/>
    <s v="OT-18730"/>
    <s v="Olvera Toch"/>
    <x v="0"/>
    <s v="United States"/>
    <s v="Los Angeles"/>
    <x v="1"/>
    <n v="90045"/>
    <x v="1"/>
    <s v="FUR-TA-10004256"/>
    <x v="0"/>
    <x v="3"/>
    <s v="Bretford “Just In Time” Height-Adjustable Multi-Task Work Tables"/>
    <n v="1335.68"/>
    <n v="4"/>
    <n v="0.2"/>
    <n v="7"/>
    <n v="550.64285714285404"/>
    <n v="-217.04800000000017"/>
  </r>
  <r>
    <n v="559"/>
    <s v="CA-2013-113243"/>
    <x v="0"/>
    <d v="2013-06-11T00:00:00"/>
    <x v="1"/>
    <d v="2013-06-16T00:00:00"/>
    <n v="5"/>
    <x v="1"/>
    <s v="OT-18730"/>
    <s v="Olvera Toch"/>
    <x v="0"/>
    <s v="United States"/>
    <s v="Los Angeles"/>
    <x v="1"/>
    <n v="90045"/>
    <x v="1"/>
    <s v="OFF-PA-10003441"/>
    <x v="1"/>
    <x v="10"/>
    <s v="Xerox 226"/>
    <n v="32.400000000000006"/>
    <n v="5"/>
    <n v="0"/>
    <n v="7"/>
    <n v="548.60714285714403"/>
    <n v="15.552000000000001"/>
  </r>
  <r>
    <n v="560"/>
    <s v="CA-2014-118731"/>
    <x v="3"/>
    <d v="2014-11-21T00:00:00"/>
    <x v="0"/>
    <d v="2014-11-23T00:00:00"/>
    <n v="2"/>
    <x v="0"/>
    <s v="LP-17080"/>
    <s v="Liz Pelletier"/>
    <x v="0"/>
    <s v="United States"/>
    <s v="San Francisco"/>
    <x v="1"/>
    <n v="94110"/>
    <x v="1"/>
    <s v="FUR-FU-10003347"/>
    <x v="0"/>
    <x v="5"/>
    <s v="Coloredge Poster Frame"/>
    <n v="42.599999999999994"/>
    <n v="3"/>
    <n v="0"/>
    <n v="7"/>
    <n v="546.57142857142401"/>
    <n v="16.614000000000001"/>
  </r>
  <r>
    <n v="561"/>
    <s v="CA-2014-118731"/>
    <x v="3"/>
    <d v="2014-11-21T00:00:00"/>
    <x v="0"/>
    <d v="2014-11-23T00:00:00"/>
    <n v="2"/>
    <x v="0"/>
    <s v="LP-17080"/>
    <s v="Liz Pelletier"/>
    <x v="0"/>
    <s v="United States"/>
    <s v="San Francisco"/>
    <x v="1"/>
    <n v="94110"/>
    <x v="1"/>
    <s v="OFF-BI-10000069"/>
    <x v="1"/>
    <x v="8"/>
    <s v="GBC Prepunched Paper, 19-Hole, for Binding Systems, 24-lb"/>
    <n v="84.056000000000012"/>
    <n v="7"/>
    <n v="0.2"/>
    <n v="7"/>
    <n v="544.53571428571399"/>
    <n v="27.318199999999983"/>
  </r>
  <r>
    <n v="562"/>
    <s v="CA-2011-145576"/>
    <x v="2"/>
    <d v="2011-09-14T00:00:00"/>
    <x v="8"/>
    <d v="2011-09-18T00:00:00"/>
    <n v="4"/>
    <x v="0"/>
    <s v="CA-12775"/>
    <s v="Cynthia Arntzen"/>
    <x v="0"/>
    <s v="United States"/>
    <s v="Tampa"/>
    <x v="2"/>
    <n v="33614"/>
    <x v="0"/>
    <s v="OFF-AP-10003914"/>
    <x v="1"/>
    <x v="9"/>
    <s v="Sanitaire Vibra Groomer IR Commercial Upright Vacuum, Replacement Belts"/>
    <n v="13"/>
    <n v="5"/>
    <n v="0.2"/>
    <n v="7"/>
    <n v="542.49999999999397"/>
    <n v="1.3000000000000007"/>
  </r>
  <r>
    <n v="563"/>
    <s v="CA-2011-145576"/>
    <x v="2"/>
    <d v="2011-09-14T00:00:00"/>
    <x v="8"/>
    <d v="2011-09-18T00:00:00"/>
    <n v="4"/>
    <x v="0"/>
    <s v="CA-12775"/>
    <s v="Cynthia Arntzen"/>
    <x v="0"/>
    <s v="United States"/>
    <s v="Tampa"/>
    <x v="2"/>
    <n v="33614"/>
    <x v="0"/>
    <s v="FUR-FU-10004020"/>
    <x v="0"/>
    <x v="5"/>
    <s v="Advantus Panel Wall Acrylic Frame"/>
    <n v="13.128"/>
    <n v="3"/>
    <n v="0.2"/>
    <n v="7"/>
    <n v="540.46428571428396"/>
    <n v="3.7743000000000002"/>
  </r>
  <r>
    <n v="564"/>
    <s v="CA-2012-130736"/>
    <x v="1"/>
    <d v="2012-12-07T00:00:00"/>
    <x v="4"/>
    <d v="2012-12-09T00:00:00"/>
    <n v="2"/>
    <x v="2"/>
    <s v="JF-15490"/>
    <s v="Jeremy Farry"/>
    <x v="0"/>
    <s v="United States"/>
    <s v="Seattle"/>
    <x v="4"/>
    <n v="98105"/>
    <x v="1"/>
    <s v="OFF-FA-10003467"/>
    <x v="1"/>
    <x v="13"/>
    <s v="Alliance Big Bands Rubber Bands, 12/Pack"/>
    <n v="3.96"/>
    <n v="2"/>
    <n v="0"/>
    <n v="7"/>
    <n v="538.42857142857395"/>
    <n v="0"/>
  </r>
  <r>
    <n v="565"/>
    <s v="CA-2012-130736"/>
    <x v="1"/>
    <d v="2012-12-07T00:00:00"/>
    <x v="4"/>
    <d v="2012-12-09T00:00:00"/>
    <n v="2"/>
    <x v="2"/>
    <s v="JF-15490"/>
    <s v="Jeremy Farry"/>
    <x v="0"/>
    <s v="United States"/>
    <s v="Seattle"/>
    <x v="4"/>
    <n v="98105"/>
    <x v="1"/>
    <s v="OFF-LA-10000634"/>
    <x v="1"/>
    <x v="2"/>
    <s v="Avery 509"/>
    <n v="2.61"/>
    <n v="1"/>
    <n v="0"/>
    <n v="7"/>
    <n v="536.39285714285404"/>
    <n v="1.2005999999999999"/>
  </r>
  <r>
    <n v="566"/>
    <s v="CA-2014-137099"/>
    <x v="3"/>
    <d v="2014-12-08T00:00:00"/>
    <x v="4"/>
    <d v="2014-12-11T00:00:00"/>
    <n v="3"/>
    <x v="2"/>
    <s v="FP-14320"/>
    <s v="Frank Preis"/>
    <x v="0"/>
    <s v="United States"/>
    <s v="Los Angeles"/>
    <x v="1"/>
    <n v="90008"/>
    <x v="1"/>
    <s v="TEC-PH-10002496"/>
    <x v="2"/>
    <x v="7"/>
    <s v="Cisco SPA301"/>
    <n v="374.37600000000003"/>
    <n v="3"/>
    <n v="0.2"/>
    <n v="7"/>
    <n v="534.35714285714403"/>
    <n v="46.796999999999983"/>
  </r>
  <r>
    <n v="567"/>
    <s v="CA-2014-156951"/>
    <x v="3"/>
    <d v="2014-10-02T00:00:00"/>
    <x v="2"/>
    <d v="2014-10-09T00:00:00"/>
    <n v="7"/>
    <x v="1"/>
    <s v="EB-13840"/>
    <s v="Ellis Ballard"/>
    <x v="1"/>
    <s v="United States"/>
    <s v="Seattle"/>
    <x v="4"/>
    <n v="98105"/>
    <x v="1"/>
    <s v="OFF-PA-10004530"/>
    <x v="1"/>
    <x v="10"/>
    <s v="Personal Creations Ink Jet Cards and Labels"/>
    <n v="91.84"/>
    <n v="8"/>
    <n v="0"/>
    <n v="7"/>
    <n v="532.32142857142401"/>
    <n v="45.001600000000003"/>
  </r>
  <r>
    <n v="568"/>
    <s v="CA-2014-156951"/>
    <x v="3"/>
    <d v="2014-10-02T00:00:00"/>
    <x v="2"/>
    <d v="2014-10-09T00:00:00"/>
    <n v="7"/>
    <x v="1"/>
    <s v="EB-13840"/>
    <s v="Ellis Ballard"/>
    <x v="1"/>
    <s v="United States"/>
    <s v="Seattle"/>
    <x v="4"/>
    <n v="98105"/>
    <x v="1"/>
    <s v="OFF-BI-10001107"/>
    <x v="1"/>
    <x v="8"/>
    <s v="GBC White Gloss Covers, Plain Front"/>
    <n v="81.088000000000008"/>
    <n v="7"/>
    <n v="0.2"/>
    <n v="7"/>
    <n v="530.28571428571399"/>
    <n v="27.3672"/>
  </r>
  <r>
    <n v="569"/>
    <s v="CA-2014-156951"/>
    <x v="3"/>
    <d v="2014-10-02T00:00:00"/>
    <x v="2"/>
    <d v="2014-10-09T00:00:00"/>
    <n v="7"/>
    <x v="1"/>
    <s v="EB-13840"/>
    <s v="Ellis Ballard"/>
    <x v="1"/>
    <s v="United States"/>
    <s v="Seattle"/>
    <x v="4"/>
    <n v="98105"/>
    <x v="1"/>
    <s v="OFF-PA-10004451"/>
    <x v="1"/>
    <x v="10"/>
    <s v="Xerox 222"/>
    <n v="19.440000000000001"/>
    <n v="3"/>
    <n v="0"/>
    <n v="7"/>
    <n v="528.24999999999397"/>
    <n v="9.3312000000000008"/>
  </r>
  <r>
    <n v="570"/>
    <s v="CA-2014-156951"/>
    <x v="3"/>
    <d v="2014-10-02T00:00:00"/>
    <x v="2"/>
    <d v="2014-10-09T00:00:00"/>
    <n v="7"/>
    <x v="1"/>
    <s v="EB-13840"/>
    <s v="Ellis Ballard"/>
    <x v="1"/>
    <s v="United States"/>
    <s v="Seattle"/>
    <x v="4"/>
    <n v="98105"/>
    <x v="1"/>
    <s v="FUR-CH-10004997"/>
    <x v="0"/>
    <x v="1"/>
    <s v="Hon Every-Day Series Multi-Task Chairs"/>
    <n v="451.15199999999993"/>
    <n v="3"/>
    <n v="0.2"/>
    <n v="7"/>
    <n v="526.21428571428396"/>
    <n v="0"/>
  </r>
  <r>
    <n v="571"/>
    <s v="CA-2014-164826"/>
    <x v="3"/>
    <d v="2014-12-29T00:00:00"/>
    <x v="4"/>
    <d v="2015-01-05T00:00:00"/>
    <n v="7"/>
    <x v="1"/>
    <s v="JF-15415"/>
    <s v="Jennifer Ferguson"/>
    <x v="0"/>
    <s v="United States"/>
    <s v="New York City"/>
    <x v="15"/>
    <n v="10024"/>
    <x v="3"/>
    <s v="OFF-LA-10001297"/>
    <x v="1"/>
    <x v="2"/>
    <s v="Avery 473"/>
    <n v="72.45"/>
    <n v="7"/>
    <n v="0"/>
    <n v="7"/>
    <n v="524.17857142857395"/>
    <n v="34.775999999999996"/>
  </r>
  <r>
    <n v="572"/>
    <s v="CA-2014-164826"/>
    <x v="3"/>
    <d v="2014-12-29T00:00:00"/>
    <x v="4"/>
    <d v="2015-01-05T00:00:00"/>
    <n v="7"/>
    <x v="1"/>
    <s v="JF-15415"/>
    <s v="Jennifer Ferguson"/>
    <x v="0"/>
    <s v="United States"/>
    <s v="New York City"/>
    <x v="15"/>
    <n v="10024"/>
    <x v="3"/>
    <s v="OFF-FA-10000585"/>
    <x v="1"/>
    <x v="13"/>
    <s v="OIC Bulk Pack Metal Binder Clips"/>
    <n v="13.96"/>
    <n v="4"/>
    <n v="0"/>
    <n v="7"/>
    <n v="522.14285714285404"/>
    <n v="6.4215999999999998"/>
  </r>
  <r>
    <n v="573"/>
    <s v="CA-2014-164826"/>
    <x v="3"/>
    <d v="2014-12-29T00:00:00"/>
    <x v="4"/>
    <d v="2015-01-05T00:00:00"/>
    <n v="7"/>
    <x v="1"/>
    <s v="JF-15415"/>
    <s v="Jennifer Ferguson"/>
    <x v="0"/>
    <s v="United States"/>
    <s v="New York City"/>
    <x v="15"/>
    <n v="10024"/>
    <x v="3"/>
    <s v="OFF-BI-10001922"/>
    <x v="1"/>
    <x v="8"/>
    <s v="Storex Dura Pro Binders"/>
    <n v="33.264000000000003"/>
    <n v="7"/>
    <n v="0.2"/>
    <n v="7"/>
    <n v="520.10714285714403"/>
    <n v="11.226599999999999"/>
  </r>
  <r>
    <n v="574"/>
    <s v="CA-2014-164826"/>
    <x v="3"/>
    <d v="2014-12-29T00:00:00"/>
    <x v="4"/>
    <d v="2015-01-05T00:00:00"/>
    <n v="7"/>
    <x v="1"/>
    <s v="JF-15415"/>
    <s v="Jennifer Ferguson"/>
    <x v="0"/>
    <s v="United States"/>
    <s v="New York City"/>
    <x v="15"/>
    <n v="10024"/>
    <x v="3"/>
    <s v="TEC-PH-10000347"/>
    <x v="2"/>
    <x v="7"/>
    <s v="Cush Cases Heavy Duty Rugged Cover Case for Samsung Galaxy S5 - Purple"/>
    <n v="14.850000000000001"/>
    <n v="3"/>
    <n v="0"/>
    <n v="7"/>
    <n v="518.07142857142401"/>
    <n v="4.0095000000000001"/>
  </r>
  <r>
    <n v="575"/>
    <s v="CA-2013-127250"/>
    <x v="0"/>
    <d v="2013-11-04T00:00:00"/>
    <x v="0"/>
    <d v="2013-11-08T00:00:00"/>
    <n v="4"/>
    <x v="1"/>
    <s v="SF-20200"/>
    <s v="Sarah Foster"/>
    <x v="0"/>
    <s v="United States"/>
    <s v="Marysville"/>
    <x v="4"/>
    <n v="98270"/>
    <x v="1"/>
    <s v="OFF-AR-10003394"/>
    <x v="1"/>
    <x v="6"/>
    <s v="Newell 332"/>
    <n v="8.82"/>
    <n v="3"/>
    <n v="0"/>
    <n v="7"/>
    <n v="516.03571428571399"/>
    <n v="2.3814000000000002"/>
  </r>
  <r>
    <n v="576"/>
    <s v="CA-2012-149713"/>
    <x v="1"/>
    <d v="2012-09-18T00:00:00"/>
    <x v="8"/>
    <d v="2012-09-22T00:00:00"/>
    <n v="4"/>
    <x v="0"/>
    <s v="TG-21640"/>
    <s v="Trudy Glocke"/>
    <x v="0"/>
    <s v="United States"/>
    <s v="Long Beach"/>
    <x v="1"/>
    <n v="90805"/>
    <x v="1"/>
    <s v="OFF-PA-10004530"/>
    <x v="1"/>
    <x v="10"/>
    <s v="Personal Creations Ink Jet Cards and Labels"/>
    <n v="160.72"/>
    <n v="14"/>
    <n v="0"/>
    <n v="7"/>
    <n v="513.99999999999397"/>
    <n v="78.752800000000008"/>
  </r>
  <r>
    <n v="577"/>
    <s v="CA-2012-149713"/>
    <x v="1"/>
    <d v="2012-09-18T00:00:00"/>
    <x v="8"/>
    <d v="2012-09-22T00:00:00"/>
    <n v="4"/>
    <x v="0"/>
    <s v="TG-21640"/>
    <s v="Trudy Glocke"/>
    <x v="0"/>
    <s v="United States"/>
    <s v="Long Beach"/>
    <x v="1"/>
    <n v="90805"/>
    <x v="1"/>
    <s v="OFF-PA-10001450"/>
    <x v="1"/>
    <x v="10"/>
    <s v="Rediform S.O.S. Phone Message Books"/>
    <n v="19.920000000000002"/>
    <n v="4"/>
    <n v="0"/>
    <n v="7"/>
    <n v="511.96428571428402"/>
    <n v="9.7608000000000015"/>
  </r>
  <r>
    <n v="578"/>
    <s v="CA-2012-149713"/>
    <x v="1"/>
    <d v="2012-09-18T00:00:00"/>
    <x v="8"/>
    <d v="2012-09-22T00:00:00"/>
    <n v="4"/>
    <x v="0"/>
    <s v="TG-21640"/>
    <s v="Trudy Glocke"/>
    <x v="0"/>
    <s v="United States"/>
    <s v="Long Beach"/>
    <x v="1"/>
    <n v="90805"/>
    <x v="1"/>
    <s v="OFF-SU-10001574"/>
    <x v="1"/>
    <x v="14"/>
    <s v="Acme Value Line Scissors"/>
    <n v="7.3"/>
    <n v="2"/>
    <n v="0"/>
    <n v="7"/>
    <n v="509.928571428574"/>
    <n v="2.1899999999999995"/>
  </r>
  <r>
    <n v="579"/>
    <s v="CA-2014-118640"/>
    <x v="3"/>
    <d v="2014-07-21T00:00:00"/>
    <x v="7"/>
    <d v="2014-07-27T00:00:00"/>
    <n v="6"/>
    <x v="1"/>
    <s v="CS-11950"/>
    <s v="Carlos Soltero"/>
    <x v="0"/>
    <s v="United States"/>
    <s v="Chicago"/>
    <x v="10"/>
    <n v="60610"/>
    <x v="2"/>
    <s v="OFF-ST-10002974"/>
    <x v="1"/>
    <x v="4"/>
    <s v="Trav-L-File Heavy-Duty Shuttle II, Black"/>
    <n v="69.712000000000003"/>
    <n v="2"/>
    <n v="0.2"/>
    <n v="7"/>
    <n v="507.89285714285398"/>
    <n v="8.7139999999999951"/>
  </r>
  <r>
    <n v="580"/>
    <s v="CA-2014-118640"/>
    <x v="3"/>
    <d v="2014-07-21T00:00:00"/>
    <x v="7"/>
    <d v="2014-07-27T00:00:00"/>
    <n v="6"/>
    <x v="1"/>
    <s v="CS-11950"/>
    <s v="Carlos Soltero"/>
    <x v="0"/>
    <s v="United States"/>
    <s v="Chicago"/>
    <x v="10"/>
    <n v="60610"/>
    <x v="2"/>
    <s v="FUR-FU-10001475"/>
    <x v="0"/>
    <x v="5"/>
    <s v="Contract Clock, 14&quot;, Brown"/>
    <n v="8.7919999999999998"/>
    <n v="1"/>
    <n v="0.6"/>
    <n v="7"/>
    <n v="505.85714285714403"/>
    <n v="-5.7148000000000003"/>
  </r>
  <r>
    <n v="581"/>
    <s v="CA-2012-132906"/>
    <x v="1"/>
    <d v="2012-09-10T00:00:00"/>
    <x v="8"/>
    <d v="2012-09-14T00:00:00"/>
    <n v="4"/>
    <x v="1"/>
    <s v="CC-12145"/>
    <s v="Charles Crestani"/>
    <x v="0"/>
    <s v="United States"/>
    <s v="Los Angeles"/>
    <x v="1"/>
    <n v="90004"/>
    <x v="1"/>
    <s v="OFF-SU-10004498"/>
    <x v="1"/>
    <x v="14"/>
    <s v="Martin-Yale Premier Letter Opener"/>
    <n v="51.52"/>
    <n v="4"/>
    <n v="0"/>
    <n v="7"/>
    <n v="503.82142857142401"/>
    <n v="1.5456000000000003"/>
  </r>
  <r>
    <n v="582"/>
    <s v="CA-2014-145233"/>
    <x v="3"/>
    <d v="2014-12-02T00:00:00"/>
    <x v="4"/>
    <d v="2014-12-06T00:00:00"/>
    <n v="4"/>
    <x v="1"/>
    <s v="DV-13465"/>
    <s v="Dianna Vittorini"/>
    <x v="0"/>
    <s v="United States"/>
    <s v="Denver"/>
    <x v="22"/>
    <n v="80219"/>
    <x v="1"/>
    <s v="TEC-PH-10004977"/>
    <x v="2"/>
    <x v="7"/>
    <s v="GE 30524EE4"/>
    <n v="470.37600000000009"/>
    <n v="3"/>
    <n v="0.2"/>
    <n v="7"/>
    <n v="501.78571428571399"/>
    <n v="52.917299999999955"/>
  </r>
  <r>
    <n v="583"/>
    <s v="CA-2014-145233"/>
    <x v="3"/>
    <d v="2014-12-02T00:00:00"/>
    <x v="4"/>
    <d v="2014-12-06T00:00:00"/>
    <n v="4"/>
    <x v="1"/>
    <s v="DV-13465"/>
    <s v="Dianna Vittorini"/>
    <x v="0"/>
    <s v="United States"/>
    <s v="Denver"/>
    <x v="22"/>
    <n v="80219"/>
    <x v="1"/>
    <s v="TEC-PH-10000586"/>
    <x v="2"/>
    <x v="7"/>
    <s v="AT&amp;T SB67148 SynJ"/>
    <n v="105.584"/>
    <n v="2"/>
    <n v="0.2"/>
    <n v="7"/>
    <n v="499.74999999999397"/>
    <n v="9.2386000000000053"/>
  </r>
  <r>
    <n v="584"/>
    <s v="CA-2014-145233"/>
    <x v="3"/>
    <d v="2014-12-02T00:00:00"/>
    <x v="4"/>
    <d v="2014-12-06T00:00:00"/>
    <n v="4"/>
    <x v="1"/>
    <s v="DV-13465"/>
    <s v="Dianna Vittorini"/>
    <x v="0"/>
    <s v="United States"/>
    <s v="Denver"/>
    <x v="22"/>
    <n v="80219"/>
    <x v="1"/>
    <s v="OFF-AP-10000358"/>
    <x v="1"/>
    <x v="9"/>
    <s v="Fellowes Basic Home/Office Series Surge Protectors"/>
    <n v="31.152000000000001"/>
    <n v="3"/>
    <n v="0.2"/>
    <n v="7"/>
    <n v="497.71428571428402"/>
    <n v="3.5045999999999964"/>
  </r>
  <r>
    <n v="585"/>
    <s v="CA-2014-145233"/>
    <x v="3"/>
    <d v="2014-12-02T00:00:00"/>
    <x v="4"/>
    <d v="2014-12-06T00:00:00"/>
    <n v="4"/>
    <x v="1"/>
    <s v="DV-13465"/>
    <s v="Dianna Vittorini"/>
    <x v="0"/>
    <s v="United States"/>
    <s v="Denver"/>
    <x v="22"/>
    <n v="80219"/>
    <x v="1"/>
    <s v="OFF-BI-10002764"/>
    <x v="1"/>
    <x v="8"/>
    <s v="Recycled Pressboard Report Cover with Reinforced Top Hinge"/>
    <n v="6.7830000000000004"/>
    <n v="7"/>
    <n v="0.7"/>
    <n v="7"/>
    <n v="495.678571428574"/>
    <n v="-4.7480999999999973"/>
  </r>
  <r>
    <n v="586"/>
    <s v="CA-2014-145233"/>
    <x v="3"/>
    <d v="2014-12-02T00:00:00"/>
    <x v="4"/>
    <d v="2014-12-06T00:00:00"/>
    <n v="4"/>
    <x v="1"/>
    <s v="DV-13465"/>
    <s v="Dianna Vittorini"/>
    <x v="0"/>
    <s v="United States"/>
    <s v="Denver"/>
    <x v="22"/>
    <n v="80219"/>
    <x v="1"/>
    <s v="TEC-PH-10001254"/>
    <x v="2"/>
    <x v="7"/>
    <s v="Jabra BIZ 2300 Duo QD Duo Corded Headset"/>
    <n v="406.36799999999999"/>
    <n v="4"/>
    <n v="0.2"/>
    <n v="7"/>
    <n v="493.64285714285398"/>
    <n v="30.477599999999981"/>
  </r>
  <r>
    <n v="587"/>
    <s v="CA-2012-128139"/>
    <x v="1"/>
    <d v="2012-07-03T00:00:00"/>
    <x v="7"/>
    <d v="2012-07-09T00:00:00"/>
    <n v="6"/>
    <x v="1"/>
    <s v="BD-11725"/>
    <s v="Bruce Degenhardt"/>
    <x v="0"/>
    <s v="United States"/>
    <s v="Richmond"/>
    <x v="0"/>
    <n v="40475"/>
    <x v="0"/>
    <s v="FUR-CH-10003956"/>
    <x v="0"/>
    <x v="1"/>
    <s v="Novimex High-Tech Fabric Mesh Task Chair"/>
    <n v="70.98"/>
    <n v="1"/>
    <n v="0"/>
    <n v="7"/>
    <n v="491.60714285714403"/>
    <n v="4.968599999999995"/>
  </r>
  <r>
    <n v="588"/>
    <s v="CA-2012-128139"/>
    <x v="1"/>
    <d v="2012-07-03T00:00:00"/>
    <x v="7"/>
    <d v="2012-07-09T00:00:00"/>
    <n v="6"/>
    <x v="1"/>
    <s v="BD-11725"/>
    <s v="Bruce Degenhardt"/>
    <x v="0"/>
    <s v="United States"/>
    <s v="Richmond"/>
    <x v="0"/>
    <n v="40475"/>
    <x v="0"/>
    <s v="OFF-LA-10003930"/>
    <x v="1"/>
    <x v="2"/>
    <s v="Dot Matrix Printer Tape Reel Labels, White, 5000/Box"/>
    <n v="294.93"/>
    <n v="3"/>
    <n v="0"/>
    <n v="7"/>
    <n v="489.57142857142401"/>
    <n v="144.51570000000001"/>
  </r>
  <r>
    <n v="589"/>
    <s v="US-2013-156986"/>
    <x v="0"/>
    <d v="2013-03-21T00:00:00"/>
    <x v="10"/>
    <d v="2013-03-25T00:00:00"/>
    <n v="4"/>
    <x v="1"/>
    <s v="ZC-21910"/>
    <s v="Zuschuss Carroll"/>
    <x v="0"/>
    <s v="United States"/>
    <s v="Salem"/>
    <x v="21"/>
    <n v="97301"/>
    <x v="1"/>
    <s v="TEC-PH-10003800"/>
    <x v="2"/>
    <x v="7"/>
    <s v="i.Sound Portable Power - 8000 mAh"/>
    <n v="84.784000000000006"/>
    <n v="2"/>
    <n v="0.2"/>
    <n v="7"/>
    <n v="487.53571428571399"/>
    <n v="-20.136200000000006"/>
  </r>
  <r>
    <n v="590"/>
    <s v="US-2013-156986"/>
    <x v="0"/>
    <d v="2013-03-21T00:00:00"/>
    <x v="10"/>
    <d v="2013-03-25T00:00:00"/>
    <n v="4"/>
    <x v="1"/>
    <s v="ZC-21910"/>
    <s v="Zuschuss Carroll"/>
    <x v="0"/>
    <s v="United States"/>
    <s v="Salem"/>
    <x v="21"/>
    <n v="97301"/>
    <x v="1"/>
    <s v="OFF-PA-10002005"/>
    <x v="1"/>
    <x v="10"/>
    <s v="Xerox 225"/>
    <n v="20.736000000000004"/>
    <n v="4"/>
    <n v="0.2"/>
    <n v="7"/>
    <n v="485.49999999999397"/>
    <n v="7.2576000000000001"/>
  </r>
  <r>
    <n v="591"/>
    <s v="US-2013-156986"/>
    <x v="0"/>
    <d v="2013-03-21T00:00:00"/>
    <x v="10"/>
    <d v="2013-03-25T00:00:00"/>
    <n v="4"/>
    <x v="1"/>
    <s v="ZC-21910"/>
    <s v="Zuschuss Carroll"/>
    <x v="0"/>
    <s v="United States"/>
    <s v="Salem"/>
    <x v="21"/>
    <n v="97301"/>
    <x v="1"/>
    <s v="OFF-BI-10002498"/>
    <x v="1"/>
    <x v="8"/>
    <s v="Clear Mylar Reinforcing Strips"/>
    <n v="16.821000000000005"/>
    <n v="3"/>
    <n v="0.7"/>
    <n v="7"/>
    <n v="483.46428571428402"/>
    <n v="-12.896100000000004"/>
  </r>
  <r>
    <n v="592"/>
    <s v="US-2013-156986"/>
    <x v="0"/>
    <d v="2013-03-21T00:00:00"/>
    <x v="10"/>
    <d v="2013-03-25T00:00:00"/>
    <n v="4"/>
    <x v="1"/>
    <s v="ZC-21910"/>
    <s v="Zuschuss Carroll"/>
    <x v="0"/>
    <s v="United States"/>
    <s v="Salem"/>
    <x v="21"/>
    <n v="97301"/>
    <x v="1"/>
    <s v="OFF-PA-10004101"/>
    <x v="1"/>
    <x v="10"/>
    <s v="Xerox 1894"/>
    <n v="10.368000000000002"/>
    <n v="2"/>
    <n v="0.2"/>
    <n v="7"/>
    <n v="481.428571428574"/>
    <n v="3.6288"/>
  </r>
  <r>
    <n v="593"/>
    <s v="CA-2011-135405"/>
    <x v="2"/>
    <d v="2011-01-10T00:00:00"/>
    <x v="9"/>
    <d v="2011-01-14T00:00:00"/>
    <n v="4"/>
    <x v="1"/>
    <s v="MS-17830"/>
    <s v="Melanie Seite"/>
    <x v="0"/>
    <s v="United States"/>
    <s v="Laredo"/>
    <x v="5"/>
    <n v="78041"/>
    <x v="2"/>
    <s v="OFF-AR-10004078"/>
    <x v="1"/>
    <x v="6"/>
    <s v="Newell 312"/>
    <n v="9.3439999999999994"/>
    <n v="2"/>
    <n v="0.2"/>
    <n v="7"/>
    <n v="479.39285714285398"/>
    <n v="1.1679999999999997"/>
  </r>
  <r>
    <n v="594"/>
    <s v="CA-2011-135405"/>
    <x v="2"/>
    <d v="2011-01-10T00:00:00"/>
    <x v="9"/>
    <d v="2011-01-14T00:00:00"/>
    <n v="4"/>
    <x v="1"/>
    <s v="MS-17830"/>
    <s v="Melanie Seite"/>
    <x v="0"/>
    <s v="United States"/>
    <s v="Laredo"/>
    <x v="5"/>
    <n v="78041"/>
    <x v="2"/>
    <s v="TEC-AC-10001266"/>
    <x v="2"/>
    <x v="11"/>
    <s v="Memorex Micro Travel Drive 8 GB"/>
    <n v="31.200000000000003"/>
    <n v="3"/>
    <n v="0.2"/>
    <n v="7"/>
    <n v="477.35714285714403"/>
    <n v="9.7499999999999964"/>
  </r>
  <r>
    <n v="595"/>
    <s v="CA-2011-131450"/>
    <x v="2"/>
    <d v="2011-08-08T00:00:00"/>
    <x v="6"/>
    <d v="2011-08-15T00:00:00"/>
    <n v="7"/>
    <x v="1"/>
    <s v="LR-16915"/>
    <s v="Lena Radford"/>
    <x v="0"/>
    <s v="United States"/>
    <s v="San Diego"/>
    <x v="1"/>
    <n v="92024"/>
    <x v="1"/>
    <s v="OFF-AP-10004708"/>
    <x v="1"/>
    <x v="9"/>
    <s v="Fellowes Superior 10 Outlet Split Surge Protector"/>
    <n v="76.12"/>
    <n v="2"/>
    <n v="0"/>
    <n v="7"/>
    <n v="475.32142857142401"/>
    <n v="22.074799999999996"/>
  </r>
  <r>
    <n v="596"/>
    <s v="CA-2011-131450"/>
    <x v="2"/>
    <d v="2011-08-08T00:00:00"/>
    <x v="6"/>
    <d v="2011-08-15T00:00:00"/>
    <n v="7"/>
    <x v="1"/>
    <s v="LR-16915"/>
    <s v="Lena Radford"/>
    <x v="0"/>
    <s v="United States"/>
    <s v="San Diego"/>
    <x v="1"/>
    <n v="92024"/>
    <x v="1"/>
    <s v="TEC-CO-10004115"/>
    <x v="2"/>
    <x v="16"/>
    <s v="Sharp AL-1530CS Digital Copier"/>
    <n v="1199.9760000000001"/>
    <n v="3"/>
    <n v="0.2"/>
    <n v="7"/>
    <n v="473.28571428571399"/>
    <n v="434.99130000000002"/>
  </r>
  <r>
    <n v="597"/>
    <s v="CA-2011-131450"/>
    <x v="2"/>
    <d v="2011-08-08T00:00:00"/>
    <x v="6"/>
    <d v="2011-08-15T00:00:00"/>
    <n v="7"/>
    <x v="1"/>
    <s v="LR-16915"/>
    <s v="Lena Radford"/>
    <x v="0"/>
    <s v="United States"/>
    <s v="San Diego"/>
    <x v="1"/>
    <n v="92024"/>
    <x v="1"/>
    <s v="TEC-PH-10002398"/>
    <x v="2"/>
    <x v="7"/>
    <s v="AT&amp;T 1070 Corded Phone"/>
    <n v="445.96000000000004"/>
    <n v="5"/>
    <n v="0.2"/>
    <n v="7"/>
    <n v="471.24999999999397"/>
    <n v="55.744999999999948"/>
  </r>
  <r>
    <n v="598"/>
    <s v="CA-2011-131450"/>
    <x v="2"/>
    <d v="2011-08-08T00:00:00"/>
    <x v="6"/>
    <d v="2011-08-15T00:00:00"/>
    <n v="7"/>
    <x v="1"/>
    <s v="LR-16915"/>
    <s v="Lena Radford"/>
    <x v="0"/>
    <s v="United States"/>
    <s v="San Diego"/>
    <x v="1"/>
    <n v="92024"/>
    <x v="1"/>
    <s v="FUR-FU-10001979"/>
    <x v="0"/>
    <x v="5"/>
    <s v="Dana Halogen Swing-Arm Architect Lamp"/>
    <n v="327.76"/>
    <n v="8"/>
    <n v="0"/>
    <n v="7"/>
    <n v="469.21428571428402"/>
    <n v="91.772800000000018"/>
  </r>
  <r>
    <n v="599"/>
    <s v="CA-2013-120180"/>
    <x v="0"/>
    <d v="2013-07-15T00:00:00"/>
    <x v="7"/>
    <d v="2013-07-17T00:00:00"/>
    <n v="2"/>
    <x v="2"/>
    <s v="TP-21130"/>
    <s v="Theone Pippenger"/>
    <x v="0"/>
    <s v="United States"/>
    <s v="Philadelphia"/>
    <x v="9"/>
    <n v="19134"/>
    <x v="3"/>
    <s v="OFF-SU-10004115"/>
    <x v="1"/>
    <x v="14"/>
    <s v="Acme Stainless Steel Office Snips"/>
    <n v="11.632"/>
    <n v="2"/>
    <n v="0.2"/>
    <n v="7"/>
    <n v="467.178571428574"/>
    <n v="1.0178000000000007"/>
  </r>
  <r>
    <n v="600"/>
    <s v="US-2013-100720"/>
    <x v="0"/>
    <d v="2013-07-17T00:00:00"/>
    <x v="7"/>
    <d v="2013-07-22T00:00:00"/>
    <n v="5"/>
    <x v="1"/>
    <s v="CK-12205"/>
    <s v="Chloris Kastensmidt"/>
    <x v="0"/>
    <s v="United States"/>
    <s v="Philadelphia"/>
    <x v="9"/>
    <n v="19120"/>
    <x v="3"/>
    <s v="TEC-PH-10001425"/>
    <x v="2"/>
    <x v="7"/>
    <s v="Mophie Juice Pack Helium for iPhone"/>
    <n v="143.98199999999997"/>
    <n v="3"/>
    <n v="0.4"/>
    <n v="7"/>
    <n v="465.14285714285398"/>
    <n v="-28.796400000000006"/>
  </r>
  <r>
    <n v="601"/>
    <s v="US-2013-100720"/>
    <x v="0"/>
    <d v="2013-07-17T00:00:00"/>
    <x v="7"/>
    <d v="2013-07-22T00:00:00"/>
    <n v="5"/>
    <x v="1"/>
    <s v="CK-12205"/>
    <s v="Chloris Kastensmidt"/>
    <x v="0"/>
    <s v="United States"/>
    <s v="Philadelphia"/>
    <x v="9"/>
    <n v="19120"/>
    <x v="3"/>
    <s v="TEC-PH-10003963"/>
    <x v="2"/>
    <x v="7"/>
    <s v="GE 2-Jack Phone Line Splitter"/>
    <n v="494.37599999999998"/>
    <n v="4"/>
    <n v="0.4"/>
    <n v="7"/>
    <n v="463.10714285714403"/>
    <n v="-115.35440000000006"/>
  </r>
  <r>
    <n v="602"/>
    <s v="US-2013-100720"/>
    <x v="0"/>
    <d v="2013-07-17T00:00:00"/>
    <x v="7"/>
    <d v="2013-07-22T00:00:00"/>
    <n v="5"/>
    <x v="1"/>
    <s v="CK-12205"/>
    <s v="Chloris Kastensmidt"/>
    <x v="0"/>
    <s v="United States"/>
    <s v="Philadelphia"/>
    <x v="9"/>
    <n v="19120"/>
    <x v="3"/>
    <s v="OFF-SU-10001574"/>
    <x v="1"/>
    <x v="14"/>
    <s v="Acme Value Line Scissors"/>
    <n v="5.84"/>
    <n v="2"/>
    <n v="0.2"/>
    <n v="7"/>
    <n v="461.07142857142401"/>
    <n v="0.72999999999999954"/>
  </r>
  <r>
    <n v="603"/>
    <s v="CA-2011-149958"/>
    <x v="2"/>
    <d v="2011-03-15T00:00:00"/>
    <x v="10"/>
    <d v="2011-03-19T00:00:00"/>
    <n v="4"/>
    <x v="1"/>
    <s v="AS-10240"/>
    <s v="Alan Shonely"/>
    <x v="0"/>
    <s v="United States"/>
    <s v="Tampa"/>
    <x v="2"/>
    <n v="33614"/>
    <x v="0"/>
    <s v="OFF-ST-10001490"/>
    <x v="1"/>
    <x v="4"/>
    <s v="Hot File 7-Pocket, Floor Stand"/>
    <n v="142.77600000000001"/>
    <n v="1"/>
    <n v="0.2"/>
    <n v="7"/>
    <n v="459.03571428571399"/>
    <n v="17.84699999999998"/>
  </r>
  <r>
    <n v="604"/>
    <s v="CA-2011-149958"/>
    <x v="2"/>
    <d v="2011-03-15T00:00:00"/>
    <x v="10"/>
    <d v="2011-03-19T00:00:00"/>
    <n v="4"/>
    <x v="1"/>
    <s v="AS-10240"/>
    <s v="Alan Shonely"/>
    <x v="0"/>
    <s v="United States"/>
    <s v="Tampa"/>
    <x v="2"/>
    <n v="33614"/>
    <x v="0"/>
    <s v="FUR-FU-10001756"/>
    <x v="0"/>
    <x v="5"/>
    <s v="Eldon Expressions Desk Accessory, Wood Photo Frame, Mahogany"/>
    <n v="45.695999999999998"/>
    <n v="3"/>
    <n v="0.2"/>
    <n v="7"/>
    <n v="456.99999999999397"/>
    <n v="5.1407999999999916"/>
  </r>
  <r>
    <n v="605"/>
    <s v="CA-2011-149958"/>
    <x v="2"/>
    <d v="2011-03-15T00:00:00"/>
    <x v="10"/>
    <d v="2011-03-19T00:00:00"/>
    <n v="4"/>
    <x v="1"/>
    <s v="AS-10240"/>
    <s v="Alan Shonely"/>
    <x v="0"/>
    <s v="United States"/>
    <s v="Tampa"/>
    <x v="2"/>
    <n v="33614"/>
    <x v="0"/>
    <s v="OFF-BI-10000773"/>
    <x v="1"/>
    <x v="8"/>
    <s v="Insertable Tab Post Binder Dividers"/>
    <n v="7.218"/>
    <n v="3"/>
    <n v="0.7"/>
    <n v="7"/>
    <n v="454.96428571428402"/>
    <n v="-5.5338000000000012"/>
  </r>
  <r>
    <n v="606"/>
    <s v="CA-2011-149958"/>
    <x v="2"/>
    <d v="2011-03-15T00:00:00"/>
    <x v="10"/>
    <d v="2011-03-19T00:00:00"/>
    <n v="4"/>
    <x v="1"/>
    <s v="AS-10240"/>
    <s v="Alan Shonely"/>
    <x v="0"/>
    <s v="United States"/>
    <s v="Tampa"/>
    <x v="2"/>
    <n v="33614"/>
    <x v="0"/>
    <s v="OFF-BI-10001543"/>
    <x v="1"/>
    <x v="8"/>
    <s v="GBC VeloBinder Manual Binding System"/>
    <n v="43.188000000000009"/>
    <n v="4"/>
    <n v="0.7"/>
    <n v="7"/>
    <n v="452.928571428574"/>
    <n v="-31.671199999999999"/>
  </r>
  <r>
    <n v="607"/>
    <s v="CA-2011-149958"/>
    <x v="2"/>
    <d v="2011-03-15T00:00:00"/>
    <x v="10"/>
    <d v="2011-03-19T00:00:00"/>
    <n v="4"/>
    <x v="1"/>
    <s v="AS-10240"/>
    <s v="Alan Shonely"/>
    <x v="0"/>
    <s v="United States"/>
    <s v="Tampa"/>
    <x v="2"/>
    <n v="33614"/>
    <x v="0"/>
    <s v="OFF-PA-10002120"/>
    <x v="1"/>
    <x v="10"/>
    <s v="Xerox 1889"/>
    <n v="131.904"/>
    <n v="3"/>
    <n v="0.2"/>
    <n v="7"/>
    <n v="450.89285714285398"/>
    <n v="47.815200000000004"/>
  </r>
  <r>
    <n v="608"/>
    <s v="US-2011-105767"/>
    <x v="2"/>
    <d v="2011-05-23T00:00:00"/>
    <x v="5"/>
    <d v="2011-05-27T00:00:00"/>
    <n v="4"/>
    <x v="1"/>
    <s v="AR-10510"/>
    <s v="Andrew Roberts"/>
    <x v="0"/>
    <s v="United States"/>
    <s v="Philadelphia"/>
    <x v="9"/>
    <n v="19134"/>
    <x v="3"/>
    <s v="OFF-BI-10000848"/>
    <x v="1"/>
    <x v="8"/>
    <s v="Angle-D Ring Binders"/>
    <n v="3.2820000000000005"/>
    <n v="2"/>
    <n v="0.7"/>
    <n v="7"/>
    <n v="448.85714285714403"/>
    <n v="-2.6256000000000004"/>
  </r>
  <r>
    <n v="609"/>
    <s v="US-2011-105767"/>
    <x v="2"/>
    <d v="2011-05-23T00:00:00"/>
    <x v="5"/>
    <d v="2011-05-27T00:00:00"/>
    <n v="4"/>
    <x v="1"/>
    <s v="AR-10510"/>
    <s v="Andrew Roberts"/>
    <x v="0"/>
    <s v="United States"/>
    <s v="Philadelphia"/>
    <x v="9"/>
    <n v="19134"/>
    <x v="3"/>
    <s v="OFF-AR-10001246"/>
    <x v="1"/>
    <x v="6"/>
    <s v="Newell 317"/>
    <n v="21.167999999999999"/>
    <n v="9"/>
    <n v="0.2"/>
    <n v="7"/>
    <n v="446.82142857142401"/>
    <n v="2.3813999999999984"/>
  </r>
  <r>
    <n v="610"/>
    <s v="US-2011-105767"/>
    <x v="2"/>
    <d v="2011-05-23T00:00:00"/>
    <x v="5"/>
    <d v="2011-05-27T00:00:00"/>
    <n v="4"/>
    <x v="1"/>
    <s v="AR-10510"/>
    <s v="Andrew Roberts"/>
    <x v="0"/>
    <s v="United States"/>
    <s v="Philadelphia"/>
    <x v="9"/>
    <n v="19134"/>
    <x v="3"/>
    <s v="TEC-PH-10003092"/>
    <x v="2"/>
    <x v="7"/>
    <s v="Motorola L804"/>
    <n v="55.188000000000002"/>
    <n v="2"/>
    <n v="0.4"/>
    <n v="7"/>
    <n v="444.78571428571399"/>
    <n v="-10.117800000000003"/>
  </r>
  <r>
    <n v="611"/>
    <s v="CA-2013-161816"/>
    <x v="0"/>
    <d v="2013-04-29T00:00:00"/>
    <x v="3"/>
    <d v="2013-05-02T00:00:00"/>
    <n v="3"/>
    <x v="2"/>
    <s v="NB-18655"/>
    <s v="Nona Balk"/>
    <x v="1"/>
    <s v="United States"/>
    <s v="Dallas"/>
    <x v="5"/>
    <n v="75217"/>
    <x v="2"/>
    <s v="TEC-PH-10003012"/>
    <x v="2"/>
    <x v="7"/>
    <s v="Nortel Meridian M3904 Professional Digital phone"/>
    <n v="369.57600000000002"/>
    <n v="3"/>
    <n v="0.2"/>
    <n v="7"/>
    <n v="442.74999999999397"/>
    <n v="41.577299999999951"/>
  </r>
  <r>
    <n v="612"/>
    <s v="CA-2013-161816"/>
    <x v="0"/>
    <d v="2013-04-29T00:00:00"/>
    <x v="3"/>
    <d v="2013-05-02T00:00:00"/>
    <n v="3"/>
    <x v="2"/>
    <s v="NB-18655"/>
    <s v="Nona Balk"/>
    <x v="1"/>
    <s v="United States"/>
    <s v="Dallas"/>
    <x v="5"/>
    <n v="75217"/>
    <x v="2"/>
    <s v="OFF-LA-10004345"/>
    <x v="1"/>
    <x v="2"/>
    <s v="Avery 493"/>
    <n v="15.712000000000002"/>
    <n v="4"/>
    <n v="0.2"/>
    <n v="7"/>
    <n v="440.71428571428402"/>
    <n v="5.6955999999999989"/>
  </r>
  <r>
    <n v="613"/>
    <s v="CA-2013-121223"/>
    <x v="0"/>
    <d v="2013-09-12T00:00:00"/>
    <x v="8"/>
    <d v="2013-09-14T00:00:00"/>
    <n v="2"/>
    <x v="0"/>
    <s v="GD-14590"/>
    <s v="Giulietta Dortch"/>
    <x v="1"/>
    <s v="United States"/>
    <s v="Philadelphia"/>
    <x v="9"/>
    <n v="19143"/>
    <x v="3"/>
    <s v="OFF-PA-10001204"/>
    <x v="1"/>
    <x v="10"/>
    <s v="Xerox 1972"/>
    <n v="8.4480000000000004"/>
    <n v="2"/>
    <n v="0.2"/>
    <n v="7"/>
    <n v="438.678571428574"/>
    <n v="2.6399999999999997"/>
  </r>
  <r>
    <n v="614"/>
    <s v="CA-2013-121223"/>
    <x v="0"/>
    <d v="2013-09-12T00:00:00"/>
    <x v="8"/>
    <d v="2013-09-14T00:00:00"/>
    <n v="2"/>
    <x v="0"/>
    <s v="GD-14590"/>
    <s v="Giulietta Dortch"/>
    <x v="1"/>
    <s v="United States"/>
    <s v="Philadelphia"/>
    <x v="9"/>
    <n v="19143"/>
    <x v="3"/>
    <s v="TEC-PH-10004667"/>
    <x v="2"/>
    <x v="7"/>
    <s v="Cisco 8x8 Inc. 6753i IP Business Phone System"/>
    <n v="728.94600000000003"/>
    <n v="9"/>
    <n v="0.4"/>
    <n v="7"/>
    <n v="436.64285714285398"/>
    <n v="-157.93830000000008"/>
  </r>
  <r>
    <n v="615"/>
    <s v="CA-2014-138611"/>
    <x v="3"/>
    <d v="2014-11-15T00:00:00"/>
    <x v="0"/>
    <d v="2014-11-18T00:00:00"/>
    <n v="3"/>
    <x v="0"/>
    <s v="CK-12595"/>
    <s v="Clytie Kelty"/>
    <x v="0"/>
    <s v="United States"/>
    <s v="Grove City"/>
    <x v="24"/>
    <n v="43123"/>
    <x v="3"/>
    <s v="TEC-PH-10000011"/>
    <x v="2"/>
    <x v="7"/>
    <s v="PureGear Roll-On Screen Protector"/>
    <n v="119.93999999999998"/>
    <n v="10"/>
    <n v="0.4"/>
    <n v="7"/>
    <n v="434.60714285714403"/>
    <n v="15.99199999999999"/>
  </r>
  <r>
    <n v="616"/>
    <s v="CA-2014-138611"/>
    <x v="3"/>
    <d v="2014-11-15T00:00:00"/>
    <x v="0"/>
    <d v="2014-11-18T00:00:00"/>
    <n v="3"/>
    <x v="0"/>
    <s v="CK-12595"/>
    <s v="Clytie Kelty"/>
    <x v="0"/>
    <s v="United States"/>
    <s v="Grove City"/>
    <x v="24"/>
    <n v="43123"/>
    <x v="3"/>
    <s v="OFF-BI-10002949"/>
    <x v="1"/>
    <x v="8"/>
    <s v="Prestige Round Ring Binders"/>
    <n v="3.6480000000000006"/>
    <n v="2"/>
    <n v="0.7"/>
    <n v="7"/>
    <n v="432.57142857142401"/>
    <n v="-2.7967999999999993"/>
  </r>
  <r>
    <n v="617"/>
    <s v="CA-2014-117947"/>
    <x v="3"/>
    <d v="2014-08-19T00:00:00"/>
    <x v="6"/>
    <d v="2014-08-24T00:00:00"/>
    <n v="5"/>
    <x v="0"/>
    <s v="NG-18355"/>
    <s v="Nat Gilpin"/>
    <x v="1"/>
    <s v="United States"/>
    <s v="New York City"/>
    <x v="15"/>
    <n v="10011"/>
    <x v="3"/>
    <s v="FUR-FU-10003849"/>
    <x v="0"/>
    <x v="5"/>
    <s v="DAX Metal Frame, Desktop, Stepped-Edge"/>
    <n v="40.479999999999997"/>
    <n v="2"/>
    <n v="0"/>
    <n v="7"/>
    <n v="430.53571428571399"/>
    <n v="15.787199999999999"/>
  </r>
  <r>
    <n v="618"/>
    <s v="CA-2014-117947"/>
    <x v="3"/>
    <d v="2014-08-19T00:00:00"/>
    <x v="6"/>
    <d v="2014-08-24T00:00:00"/>
    <n v="5"/>
    <x v="0"/>
    <s v="NG-18355"/>
    <s v="Nat Gilpin"/>
    <x v="1"/>
    <s v="United States"/>
    <s v="New York City"/>
    <x v="15"/>
    <n v="10011"/>
    <x v="3"/>
    <s v="FUR-FU-10000010"/>
    <x v="0"/>
    <x v="5"/>
    <s v="DAX Value U-Channel Document Frames, Easel Back"/>
    <n v="9.94"/>
    <n v="2"/>
    <n v="0"/>
    <n v="7"/>
    <n v="428.49999999999397"/>
    <n v="3.0813999999999995"/>
  </r>
  <r>
    <n v="619"/>
    <s v="CA-2014-117947"/>
    <x v="3"/>
    <d v="2014-08-19T00:00:00"/>
    <x v="6"/>
    <d v="2014-08-24T00:00:00"/>
    <n v="5"/>
    <x v="0"/>
    <s v="NG-18355"/>
    <s v="Nat Gilpin"/>
    <x v="1"/>
    <s v="United States"/>
    <s v="New York City"/>
    <x v="15"/>
    <n v="10011"/>
    <x v="3"/>
    <s v="OFF-BI-10002824"/>
    <x v="1"/>
    <x v="8"/>
    <s v="Recycled Easel Ring Binders"/>
    <n v="107.42400000000001"/>
    <n v="9"/>
    <n v="0.2"/>
    <n v="7"/>
    <n v="426.46428571428402"/>
    <n v="33.569999999999986"/>
  </r>
  <r>
    <n v="620"/>
    <s v="CA-2014-117947"/>
    <x v="3"/>
    <d v="2014-08-19T00:00:00"/>
    <x v="6"/>
    <d v="2014-08-24T00:00:00"/>
    <n v="5"/>
    <x v="0"/>
    <s v="NG-18355"/>
    <s v="Nat Gilpin"/>
    <x v="1"/>
    <s v="United States"/>
    <s v="New York City"/>
    <x v="15"/>
    <n v="10011"/>
    <x v="3"/>
    <s v="TEC-PH-10002538"/>
    <x v="2"/>
    <x v="7"/>
    <s v="Grandstream GXP1160 VoIP phone"/>
    <n v="37.909999999999997"/>
    <n v="1"/>
    <n v="0"/>
    <n v="7"/>
    <n v="424.428571428574"/>
    <n v="10.993899999999996"/>
  </r>
  <r>
    <n v="621"/>
    <s v="CA-2014-117947"/>
    <x v="3"/>
    <d v="2014-08-19T00:00:00"/>
    <x v="6"/>
    <d v="2014-08-24T00:00:00"/>
    <n v="5"/>
    <x v="0"/>
    <s v="NG-18355"/>
    <s v="Nat Gilpin"/>
    <x v="1"/>
    <s v="United States"/>
    <s v="New York City"/>
    <x v="15"/>
    <n v="10011"/>
    <x v="3"/>
    <s v="FUR-FU-10000521"/>
    <x v="0"/>
    <x v="5"/>
    <s v="Seth Thomas 14&quot; Putty-Colored Wall Clock"/>
    <n v="88.02"/>
    <n v="3"/>
    <n v="0"/>
    <n v="7"/>
    <n v="422.39285714285398"/>
    <n v="27.286199999999994"/>
  </r>
  <r>
    <n v="622"/>
    <s v="US-2011-111171"/>
    <x v="2"/>
    <d v="2011-12-26T00:00:00"/>
    <x v="4"/>
    <d v="2011-12-31T00:00:00"/>
    <n v="5"/>
    <x v="1"/>
    <s v="CA-12265"/>
    <s v="Christina Anderson"/>
    <x v="0"/>
    <s v="United States"/>
    <s v="Chicago"/>
    <x v="10"/>
    <n v="60610"/>
    <x v="2"/>
    <s v="OFF-BI-10002103"/>
    <x v="1"/>
    <x v="8"/>
    <s v="Cardinal Slant-D Ring Binder, Heavy Gauge Vinyl"/>
    <n v="8.6899999999999977"/>
    <n v="5"/>
    <n v="0.8"/>
    <n v="7"/>
    <n v="420.35714285714403"/>
    <n v="-14.773"/>
  </r>
  <r>
    <n v="623"/>
    <s v="CA-2012-138009"/>
    <x v="1"/>
    <d v="2012-11-29T00:00:00"/>
    <x v="0"/>
    <d v="2012-12-03T00:00:00"/>
    <n v="4"/>
    <x v="1"/>
    <s v="SF-20965"/>
    <s v="Sylvia Foulston"/>
    <x v="1"/>
    <s v="United States"/>
    <s v="Dearborn"/>
    <x v="12"/>
    <n v="48126"/>
    <x v="2"/>
    <s v="FUR-CH-10004853"/>
    <x v="0"/>
    <x v="1"/>
    <s v="Global Manager's Adjustable Task Chair, Storm"/>
    <n v="301.95999999999998"/>
    <n v="2"/>
    <n v="0"/>
    <n v="7"/>
    <n v="418.32142857142401"/>
    <n v="87.568399999999968"/>
  </r>
  <r>
    <n v="624"/>
    <s v="CA-2012-138009"/>
    <x v="1"/>
    <d v="2012-11-29T00:00:00"/>
    <x v="0"/>
    <d v="2012-12-03T00:00:00"/>
    <n v="4"/>
    <x v="1"/>
    <s v="SF-20965"/>
    <s v="Sylvia Foulston"/>
    <x v="1"/>
    <s v="United States"/>
    <s v="Dearborn"/>
    <x v="12"/>
    <n v="48126"/>
    <x v="2"/>
    <s v="OFF-AP-10000179"/>
    <x v="1"/>
    <x v="9"/>
    <s v="Honeywell Enviracaire Portable HEPA Air Cleaner for up to 10 x 16 Room"/>
    <n v="555.21"/>
    <n v="5"/>
    <n v="0.1"/>
    <n v="7"/>
    <n v="416.28571428571399"/>
    <n v="178.90100000000001"/>
  </r>
  <r>
    <n v="625"/>
    <s v="CA-2012-138009"/>
    <x v="1"/>
    <d v="2012-11-29T00:00:00"/>
    <x v="0"/>
    <d v="2012-12-03T00:00:00"/>
    <n v="4"/>
    <x v="1"/>
    <s v="SF-20965"/>
    <s v="Sylvia Foulston"/>
    <x v="1"/>
    <s v="United States"/>
    <s v="Dearborn"/>
    <x v="12"/>
    <n v="48126"/>
    <x v="2"/>
    <s v="OFF-ST-10001272"/>
    <x v="1"/>
    <x v="4"/>
    <s v="Mini 13-1/2 Capacity Data Binder Rack, Pearl"/>
    <n v="523.48"/>
    <n v="4"/>
    <n v="0"/>
    <n v="7"/>
    <n v="414.24999999999397"/>
    <n v="130.87"/>
  </r>
  <r>
    <n v="626"/>
    <s v="CA-2012-138009"/>
    <x v="1"/>
    <d v="2012-11-29T00:00:00"/>
    <x v="0"/>
    <d v="2012-12-03T00:00:00"/>
    <n v="4"/>
    <x v="1"/>
    <s v="SF-20965"/>
    <s v="Sylvia Foulston"/>
    <x v="1"/>
    <s v="United States"/>
    <s v="Dearborn"/>
    <x v="12"/>
    <n v="48126"/>
    <x v="2"/>
    <s v="OFF-AR-10004042"/>
    <x v="1"/>
    <x v="6"/>
    <s v="BOSTON Model 1800 Electric Pencil Sharpeners, Putty/Woodgrain"/>
    <n v="161.82"/>
    <n v="9"/>
    <n v="0"/>
    <n v="7"/>
    <n v="412.21428571428402"/>
    <n v="46.927799999999984"/>
  </r>
  <r>
    <n v="627"/>
    <s v="CA-2014-163020"/>
    <x v="3"/>
    <d v="2014-09-16T00:00:00"/>
    <x v="8"/>
    <d v="2014-09-20T00:00:00"/>
    <n v="4"/>
    <x v="1"/>
    <s v="MO-17800"/>
    <s v="Meg O'Connel"/>
    <x v="2"/>
    <s v="United States"/>
    <s v="New York City"/>
    <x v="15"/>
    <n v="10009"/>
    <x v="3"/>
    <s v="FUR-FU-10000221"/>
    <x v="0"/>
    <x v="5"/>
    <s v="Master Caster Door Stop, Brown"/>
    <n v="35.56"/>
    <n v="7"/>
    <n v="0"/>
    <n v="7"/>
    <n v="410.178571428574"/>
    <n v="12.090399999999999"/>
  </r>
  <r>
    <n v="628"/>
    <s v="CA-2014-153787"/>
    <x v="3"/>
    <d v="2014-05-20T00:00:00"/>
    <x v="5"/>
    <d v="2014-05-24T00:00:00"/>
    <n v="4"/>
    <x v="1"/>
    <s v="AT-10735"/>
    <s v="Annie Thurman"/>
    <x v="0"/>
    <s v="United States"/>
    <s v="Seattle"/>
    <x v="4"/>
    <n v="98115"/>
    <x v="1"/>
    <s v="OFF-AP-10001563"/>
    <x v="1"/>
    <x v="9"/>
    <s v="Belkin Premiere Surge Master II 8-outlet surge protector"/>
    <n v="97.16"/>
    <n v="2"/>
    <n v="0"/>
    <n v="7"/>
    <n v="408.14285714285398"/>
    <n v="28.176399999999987"/>
  </r>
  <r>
    <n v="629"/>
    <s v="CA-2014-133431"/>
    <x v="3"/>
    <d v="2014-12-18T00:00:00"/>
    <x v="4"/>
    <d v="2014-12-22T00:00:00"/>
    <n v="4"/>
    <x v="1"/>
    <s v="LC-17140"/>
    <s v="Logan Currie"/>
    <x v="0"/>
    <s v="United States"/>
    <s v="San Francisco"/>
    <x v="1"/>
    <n v="94122"/>
    <x v="1"/>
    <s v="OFF-BI-10000605"/>
    <x v="1"/>
    <x v="8"/>
    <s v="Acco Pressboard Covers with Storage Hooks, 9 1/2&quot; x 11&quot;, Executive Red"/>
    <n v="15.24"/>
    <n v="5"/>
    <n v="0.2"/>
    <n v="7"/>
    <n v="406.10714285714403"/>
    <n v="5.1434999999999977"/>
  </r>
  <r>
    <n v="630"/>
    <s v="CA-2014-133431"/>
    <x v="3"/>
    <d v="2014-12-18T00:00:00"/>
    <x v="4"/>
    <d v="2014-12-22T00:00:00"/>
    <n v="4"/>
    <x v="1"/>
    <s v="LC-17140"/>
    <s v="Logan Currie"/>
    <x v="0"/>
    <s v="United States"/>
    <s v="San Francisco"/>
    <x v="1"/>
    <n v="94122"/>
    <x v="1"/>
    <s v="OFF-PA-10002615"/>
    <x v="1"/>
    <x v="10"/>
    <s v="Ampad Gold Fibre Wirebound Steno Books, 6&quot; x 9&quot;, Gregg Ruled"/>
    <n v="13.23"/>
    <n v="3"/>
    <n v="0"/>
    <n v="7"/>
    <n v="404.07142857142401"/>
    <n v="6.0857999999999999"/>
  </r>
  <r>
    <n v="631"/>
    <s v="US-2013-135720"/>
    <x v="0"/>
    <d v="2013-12-12T00:00:00"/>
    <x v="4"/>
    <d v="2013-12-14T00:00:00"/>
    <n v="2"/>
    <x v="0"/>
    <s v="FM-14380"/>
    <s v="Fred McMath"/>
    <x v="0"/>
    <s v="United States"/>
    <s v="Aurora"/>
    <x v="22"/>
    <n v="80013"/>
    <x v="1"/>
    <s v="OFF-ST-10001963"/>
    <x v="1"/>
    <x v="4"/>
    <s v="Tennsco Regal Shelving Units"/>
    <n v="243.38400000000001"/>
    <n v="3"/>
    <n v="0.2"/>
    <n v="7"/>
    <n v="402.03571428571399"/>
    <n v="-51.719100000000012"/>
  </r>
  <r>
    <n v="632"/>
    <s v="US-2013-135720"/>
    <x v="0"/>
    <d v="2013-12-12T00:00:00"/>
    <x v="4"/>
    <d v="2013-12-14T00:00:00"/>
    <n v="2"/>
    <x v="0"/>
    <s v="FM-14380"/>
    <s v="Fred McMath"/>
    <x v="0"/>
    <s v="United States"/>
    <s v="Aurora"/>
    <x v="22"/>
    <n v="80013"/>
    <x v="1"/>
    <s v="TEC-AC-10001267"/>
    <x v="2"/>
    <x v="11"/>
    <s v="Imation 32GB Pocket Pro USB 3.0 Flash Drive - 32 GB - Black - 1 P ..."/>
    <n v="119.80000000000001"/>
    <n v="5"/>
    <n v="0.2"/>
    <n v="7"/>
    <n v="399.99999999999397"/>
    <n v="29.950000000000003"/>
  </r>
  <r>
    <n v="633"/>
    <s v="US-2013-135720"/>
    <x v="0"/>
    <d v="2013-12-12T00:00:00"/>
    <x v="4"/>
    <d v="2013-12-14T00:00:00"/>
    <n v="2"/>
    <x v="0"/>
    <s v="FM-14380"/>
    <s v="Fred McMath"/>
    <x v="0"/>
    <s v="United States"/>
    <s v="Aurora"/>
    <x v="22"/>
    <n v="80013"/>
    <x v="1"/>
    <s v="TEC-PH-10002103"/>
    <x v="2"/>
    <x v="7"/>
    <s v="Jabra SPEAK 410"/>
    <n v="300.76799999999997"/>
    <n v="4"/>
    <n v="0.2"/>
    <n v="7"/>
    <n v="397.96428571428402"/>
    <n v="30.076800000000006"/>
  </r>
  <r>
    <n v="634"/>
    <s v="CA-2014-144694"/>
    <x v="3"/>
    <d v="2014-09-25T00:00:00"/>
    <x v="8"/>
    <d v="2014-09-27T00:00:00"/>
    <n v="2"/>
    <x v="0"/>
    <s v="BD-11605"/>
    <s v="Brian Dahlen"/>
    <x v="0"/>
    <s v="United States"/>
    <s v="Miami"/>
    <x v="2"/>
    <n v="33180"/>
    <x v="0"/>
    <s v="TEC-AC-10002857"/>
    <x v="2"/>
    <x v="11"/>
    <s v="Verbatim 25 GB 6x Blu-ray Single Layer Recordable Disc, 1/Pack"/>
    <n v="17.880000000000003"/>
    <n v="3"/>
    <n v="0.2"/>
    <n v="7"/>
    <n v="395.928571428574"/>
    <n v="2.458499999999999"/>
  </r>
  <r>
    <n v="635"/>
    <s v="CA-2014-144694"/>
    <x v="3"/>
    <d v="2014-09-25T00:00:00"/>
    <x v="8"/>
    <d v="2014-09-27T00:00:00"/>
    <n v="2"/>
    <x v="0"/>
    <s v="BD-11605"/>
    <s v="Brian Dahlen"/>
    <x v="0"/>
    <s v="United States"/>
    <s v="Miami"/>
    <x v="2"/>
    <n v="33180"/>
    <x v="0"/>
    <s v="OFF-LA-10003930"/>
    <x v="1"/>
    <x v="2"/>
    <s v="Dot Matrix Printer Tape Reel Labels, White, 5000/Box"/>
    <n v="235.94400000000002"/>
    <n v="3"/>
    <n v="0.2"/>
    <n v="7"/>
    <n v="393.89285714285398"/>
    <n v="85.529700000000005"/>
  </r>
  <r>
    <n v="636"/>
    <s v="CA-2012-168004"/>
    <x v="1"/>
    <d v="2012-10-04T00:00:00"/>
    <x v="2"/>
    <d v="2012-10-09T00:00:00"/>
    <n v="5"/>
    <x v="0"/>
    <s v="DJ-13420"/>
    <s v="Denny Joy"/>
    <x v="1"/>
    <s v="United States"/>
    <s v="Warner Robins"/>
    <x v="32"/>
    <n v="31088"/>
    <x v="0"/>
    <s v="FUR-CH-10001482"/>
    <x v="0"/>
    <x v="1"/>
    <s v="Office Star - Mesh Screen back chair with Vinyl seat"/>
    <n v="392.93999999999994"/>
    <n v="3"/>
    <n v="0"/>
    <n v="7"/>
    <n v="391.85714285714403"/>
    <n v="43.223399999999984"/>
  </r>
  <r>
    <n v="637"/>
    <s v="US-2013-123470"/>
    <x v="0"/>
    <d v="2013-08-16T00:00:00"/>
    <x v="6"/>
    <d v="2013-08-22T00:00:00"/>
    <n v="6"/>
    <x v="1"/>
    <s v="ME-17725"/>
    <s v="Max Engle"/>
    <x v="0"/>
    <s v="United States"/>
    <s v="Aurora"/>
    <x v="22"/>
    <n v="80013"/>
    <x v="1"/>
    <s v="OFF-BI-10001989"/>
    <x v="1"/>
    <x v="8"/>
    <s v="Premium Transparent Presentation Covers by GBC"/>
    <n v="18.882000000000005"/>
    <n v="3"/>
    <n v="0.7"/>
    <n v="7"/>
    <n v="389.82142857142401"/>
    <n v="-13.846800000000002"/>
  </r>
  <r>
    <n v="638"/>
    <s v="US-2013-123470"/>
    <x v="0"/>
    <d v="2013-08-16T00:00:00"/>
    <x v="6"/>
    <d v="2013-08-22T00:00:00"/>
    <n v="6"/>
    <x v="1"/>
    <s v="ME-17725"/>
    <s v="Max Engle"/>
    <x v="0"/>
    <s v="United States"/>
    <s v="Aurora"/>
    <x v="22"/>
    <n v="80013"/>
    <x v="1"/>
    <s v="OFF-AP-10003287"/>
    <x v="1"/>
    <x v="9"/>
    <s v="Tripp Lite TLP810NET Broadband Surge for Modem/Fax"/>
    <n v="122.328"/>
    <n v="3"/>
    <n v="0.2"/>
    <n v="7"/>
    <n v="387.78571428571399"/>
    <n v="12.232799999999997"/>
  </r>
  <r>
    <n v="639"/>
    <s v="CA-2013-115917"/>
    <x v="0"/>
    <d v="2013-05-21T00:00:00"/>
    <x v="5"/>
    <d v="2013-05-26T00:00:00"/>
    <n v="5"/>
    <x v="1"/>
    <s v="RB-19465"/>
    <s v="Rick Bensley"/>
    <x v="2"/>
    <s v="United States"/>
    <s v="Vallejo"/>
    <x v="1"/>
    <n v="94591"/>
    <x v="1"/>
    <s v="FUR-FU-10000576"/>
    <x v="0"/>
    <x v="5"/>
    <s v="Luxo Professional Fluorescent Magnifier Lamp with Clamp-Mount Base"/>
    <n v="1049.2"/>
    <n v="5"/>
    <n v="0"/>
    <n v="7"/>
    <n v="385.74999999999397"/>
    <n v="272.79200000000003"/>
  </r>
  <r>
    <n v="640"/>
    <s v="CA-2013-115917"/>
    <x v="0"/>
    <d v="2013-05-21T00:00:00"/>
    <x v="5"/>
    <d v="2013-05-26T00:00:00"/>
    <n v="5"/>
    <x v="1"/>
    <s v="RB-19465"/>
    <s v="Rick Bensley"/>
    <x v="2"/>
    <s v="United States"/>
    <s v="Vallejo"/>
    <x v="1"/>
    <n v="94591"/>
    <x v="1"/>
    <s v="OFF-BI-10004728"/>
    <x v="1"/>
    <x v="8"/>
    <s v="Wilson Jones Turn Tabs Binder Tool for Ring Binders"/>
    <n v="15.424000000000001"/>
    <n v="4"/>
    <n v="0.2"/>
    <n v="7"/>
    <n v="383.71428571428402"/>
    <n v="5.0128000000000004"/>
  </r>
  <r>
    <n v="641"/>
    <s v="CA-2013-147067"/>
    <x v="0"/>
    <d v="2013-12-19T00:00:00"/>
    <x v="4"/>
    <d v="2013-12-23T00:00:00"/>
    <n v="4"/>
    <x v="1"/>
    <s v="JD-16150"/>
    <s v="Justin Deggeller"/>
    <x v="1"/>
    <s v="United States"/>
    <s v="Minneapolis"/>
    <x v="11"/>
    <n v="55407"/>
    <x v="2"/>
    <s v="FUR-FU-10000732"/>
    <x v="0"/>
    <x v="5"/>
    <s v="Eldon 200 Class Desk Accessories"/>
    <n v="18.84"/>
    <n v="3"/>
    <n v="0"/>
    <n v="7"/>
    <n v="381.678571428574"/>
    <n v="6.0287999999999995"/>
  </r>
  <r>
    <n v="642"/>
    <s v="CA-2014-167913"/>
    <x v="3"/>
    <d v="2014-07-31T00:00:00"/>
    <x v="7"/>
    <d v="2014-08-04T00:00:00"/>
    <n v="4"/>
    <x v="0"/>
    <s v="JL-15835"/>
    <s v="John Lee"/>
    <x v="0"/>
    <s v="United States"/>
    <s v="Mission Viejo"/>
    <x v="1"/>
    <n v="92691"/>
    <x v="1"/>
    <s v="OFF-ST-10000585"/>
    <x v="1"/>
    <x v="4"/>
    <s v="Economy Rollaway Files"/>
    <n v="330.4"/>
    <n v="2"/>
    <n v="0"/>
    <n v="7"/>
    <n v="379.64285714285398"/>
    <n v="85.903999999999996"/>
  </r>
  <r>
    <n v="643"/>
    <s v="CA-2014-167913"/>
    <x v="3"/>
    <d v="2014-07-31T00:00:00"/>
    <x v="7"/>
    <d v="2014-08-04T00:00:00"/>
    <n v="4"/>
    <x v="0"/>
    <s v="JL-15835"/>
    <s v="John Lee"/>
    <x v="0"/>
    <s v="United States"/>
    <s v="Mission Viejo"/>
    <x v="1"/>
    <n v="92691"/>
    <x v="1"/>
    <s v="OFF-LA-10002787"/>
    <x v="1"/>
    <x v="2"/>
    <s v="Avery 480"/>
    <n v="26.25"/>
    <n v="7"/>
    <n v="0"/>
    <n v="7"/>
    <n v="377.60714285714403"/>
    <n v="12.599999999999998"/>
  </r>
  <r>
    <n v="644"/>
    <s v="CA-2014-106103"/>
    <x v="3"/>
    <d v="2014-06-11T00:00:00"/>
    <x v="1"/>
    <d v="2014-06-16T00:00:00"/>
    <n v="5"/>
    <x v="1"/>
    <s v="SC-20305"/>
    <s v="Sean Christensen"/>
    <x v="0"/>
    <s v="United States"/>
    <s v="Rochester Hills"/>
    <x v="12"/>
    <n v="48307"/>
    <x v="2"/>
    <s v="TEC-AC-10003832"/>
    <x v="2"/>
    <x v="11"/>
    <s v="Imation 16GB Mini TravelDrive USB 2.0 Flash Drive"/>
    <n v="132.52000000000001"/>
    <n v="4"/>
    <n v="0"/>
    <n v="7"/>
    <n v="375.57142857142401"/>
    <n v="54.333200000000005"/>
  </r>
  <r>
    <n v="645"/>
    <s v="US-2014-127719"/>
    <x v="3"/>
    <d v="2014-07-22T00:00:00"/>
    <x v="7"/>
    <d v="2014-07-26T00:00:00"/>
    <n v="4"/>
    <x v="1"/>
    <s v="TW-21025"/>
    <s v="Tamara Willingham"/>
    <x v="2"/>
    <s v="United States"/>
    <s v="Plainfield"/>
    <x v="30"/>
    <n v="7060"/>
    <x v="3"/>
    <s v="OFF-PA-10001934"/>
    <x v="1"/>
    <x v="10"/>
    <s v="Xerox 1993"/>
    <n v="6.48"/>
    <n v="1"/>
    <n v="0"/>
    <n v="7"/>
    <n v="373.53571428571399"/>
    <n v="3.1752000000000002"/>
  </r>
  <r>
    <n v="646"/>
    <s v="CA-2014-126221"/>
    <x v="3"/>
    <d v="2014-12-31T00:00:00"/>
    <x v="4"/>
    <d v="2015-01-06T00:00:00"/>
    <n v="6"/>
    <x v="1"/>
    <s v="CC-12430"/>
    <s v="Chuck Clark"/>
    <x v="2"/>
    <s v="United States"/>
    <s v="Columbus"/>
    <x v="14"/>
    <n v="47201"/>
    <x v="2"/>
    <s v="OFF-AP-10002457"/>
    <x v="1"/>
    <x v="9"/>
    <s v="Eureka The Boss Plus 12-Amp Hard Box Upright Vacuum, Red"/>
    <n v="209.3"/>
    <n v="2"/>
    <n v="0"/>
    <n v="7"/>
    <n v="371.49999999999397"/>
    <n v="56.510999999999996"/>
  </r>
  <r>
    <n v="647"/>
    <s v="CA-2013-103947"/>
    <x v="0"/>
    <d v="2013-04-02T00:00:00"/>
    <x v="3"/>
    <d v="2013-04-09T00:00:00"/>
    <n v="7"/>
    <x v="1"/>
    <s v="BB-10990"/>
    <s v="Barry Blumstein"/>
    <x v="1"/>
    <s v="United States"/>
    <s v="Sierra Vista"/>
    <x v="16"/>
    <n v="85635"/>
    <x v="1"/>
    <s v="OFF-FA-10003112"/>
    <x v="1"/>
    <x v="13"/>
    <s v="Staples"/>
    <n v="31.560000000000002"/>
    <n v="5"/>
    <n v="0.2"/>
    <n v="7"/>
    <n v="369.46428571428402"/>
    <n v="9.8624999999999972"/>
  </r>
  <r>
    <n v="648"/>
    <s v="CA-2013-103947"/>
    <x v="0"/>
    <d v="2013-04-02T00:00:00"/>
    <x v="3"/>
    <d v="2013-04-09T00:00:00"/>
    <n v="7"/>
    <x v="1"/>
    <s v="BB-10990"/>
    <s v="Barry Blumstein"/>
    <x v="1"/>
    <s v="United States"/>
    <s v="Sierra Vista"/>
    <x v="16"/>
    <n v="85635"/>
    <x v="1"/>
    <s v="OFF-AP-10002350"/>
    <x v="1"/>
    <x v="9"/>
    <s v="Belkin F9H710-06 7 Outlet SurgeMaster Surge Protector"/>
    <n v="30.144000000000002"/>
    <n v="2"/>
    <n v="0.2"/>
    <n v="7"/>
    <n v="367.428571428574"/>
    <n v="3.0143999999999993"/>
  </r>
  <r>
    <n v="649"/>
    <s v="CA-2013-160745"/>
    <x v="0"/>
    <d v="2013-12-12T00:00:00"/>
    <x v="4"/>
    <d v="2013-12-17T00:00:00"/>
    <n v="5"/>
    <x v="0"/>
    <s v="AR-10825"/>
    <s v="Anthony Rawles"/>
    <x v="1"/>
    <s v="United States"/>
    <s v="Vancouver"/>
    <x v="4"/>
    <n v="98661"/>
    <x v="1"/>
    <s v="FUR-FU-10001935"/>
    <x v="0"/>
    <x v="5"/>
    <s v="3M Hangers With Command Adhesive"/>
    <n v="14.8"/>
    <n v="4"/>
    <n v="0"/>
    <n v="7"/>
    <n v="365.39285714285398"/>
    <n v="6.0680000000000014"/>
  </r>
  <r>
    <n v="650"/>
    <s v="CA-2013-160745"/>
    <x v="0"/>
    <d v="2013-12-12T00:00:00"/>
    <x v="4"/>
    <d v="2013-12-17T00:00:00"/>
    <n v="5"/>
    <x v="0"/>
    <s v="AR-10825"/>
    <s v="Anthony Rawles"/>
    <x v="1"/>
    <s v="United States"/>
    <s v="Vancouver"/>
    <x v="4"/>
    <n v="98661"/>
    <x v="1"/>
    <s v="TEC-PH-10003273"/>
    <x v="2"/>
    <x v="7"/>
    <s v="AT&amp;T TR1909W"/>
    <n v="302.37599999999998"/>
    <n v="3"/>
    <n v="0.2"/>
    <n v="7"/>
    <n v="363.35714285714403"/>
    <n v="22.678200000000018"/>
  </r>
  <r>
    <n v="651"/>
    <s v="CA-2013-160745"/>
    <x v="0"/>
    <d v="2013-12-12T00:00:00"/>
    <x v="4"/>
    <d v="2013-12-17T00:00:00"/>
    <n v="5"/>
    <x v="0"/>
    <s v="AR-10825"/>
    <s v="Anthony Rawles"/>
    <x v="1"/>
    <s v="United States"/>
    <s v="Vancouver"/>
    <x v="4"/>
    <n v="98661"/>
    <x v="1"/>
    <s v="TEC-AC-10001142"/>
    <x v="2"/>
    <x v="11"/>
    <s v="First Data FD10 PIN Pad"/>
    <n v="316"/>
    <n v="4"/>
    <n v="0"/>
    <n v="7"/>
    <n v="361.32142857142401"/>
    <n v="31.599999999999966"/>
  </r>
  <r>
    <n v="652"/>
    <s v="CA-2013-132661"/>
    <x v="0"/>
    <d v="2013-10-24T00:00:00"/>
    <x v="2"/>
    <d v="2013-10-30T00:00:00"/>
    <n v="6"/>
    <x v="1"/>
    <s v="SR-20740"/>
    <s v="Steven Roelle"/>
    <x v="2"/>
    <s v="United States"/>
    <s v="New York City"/>
    <x v="15"/>
    <n v="10024"/>
    <x v="3"/>
    <s v="OFF-PA-10000482"/>
    <x v="1"/>
    <x v="10"/>
    <s v="Snap-A-Way Black Print Carbonless Ruled Speed Letter, Triplicate"/>
    <n v="379.4"/>
    <n v="10"/>
    <n v="0"/>
    <n v="7"/>
    <n v="359.28571428571399"/>
    <n v="178.31799999999998"/>
  </r>
  <r>
    <n v="653"/>
    <s v="CA-2014-140844"/>
    <x v="3"/>
    <d v="2014-06-20T00:00:00"/>
    <x v="1"/>
    <d v="2014-06-24T00:00:00"/>
    <n v="4"/>
    <x v="1"/>
    <s v="AR-10405"/>
    <s v="Allen Rosenblatt"/>
    <x v="1"/>
    <s v="United States"/>
    <s v="New York City"/>
    <x v="15"/>
    <n v="10035"/>
    <x v="3"/>
    <s v="OFF-PA-10003892"/>
    <x v="1"/>
    <x v="10"/>
    <s v="Xerox 1943"/>
    <n v="97.82"/>
    <n v="2"/>
    <n v="0"/>
    <n v="7"/>
    <n v="357.24999999999397"/>
    <n v="45.975399999999993"/>
  </r>
  <r>
    <n v="654"/>
    <s v="CA-2014-140844"/>
    <x v="3"/>
    <d v="2014-06-20T00:00:00"/>
    <x v="1"/>
    <d v="2014-06-24T00:00:00"/>
    <n v="4"/>
    <x v="1"/>
    <s v="AR-10405"/>
    <s v="Allen Rosenblatt"/>
    <x v="1"/>
    <s v="United States"/>
    <s v="New York City"/>
    <x v="15"/>
    <n v="10035"/>
    <x v="3"/>
    <s v="TEC-AC-10001101"/>
    <x v="2"/>
    <x v="11"/>
    <s v="Sony 16GB Class 10 Micro SDHC R40 Memory Card"/>
    <n v="103.12"/>
    <n v="8"/>
    <n v="0"/>
    <n v="7"/>
    <n v="355.21428571428402"/>
    <n v="10.311999999999998"/>
  </r>
  <r>
    <n v="655"/>
    <s v="CA-2013-137239"/>
    <x v="0"/>
    <d v="2013-08-23T00:00:00"/>
    <x v="6"/>
    <d v="2013-08-29T00:00:00"/>
    <n v="6"/>
    <x v="1"/>
    <s v="CR-12730"/>
    <s v="Craig Reiter"/>
    <x v="0"/>
    <s v="United States"/>
    <s v="Columbus"/>
    <x v="24"/>
    <n v="43229"/>
    <x v="3"/>
    <s v="OFF-AP-10002439"/>
    <x v="1"/>
    <x v="9"/>
    <s v="Tripp Lite Isotel 8 Ultra 8 Outlet Metal Surge"/>
    <n v="113.55200000000001"/>
    <n v="2"/>
    <n v="0.2"/>
    <n v="7"/>
    <n v="353.178571428574"/>
    <n v="8.5163999999999938"/>
  </r>
  <r>
    <n v="656"/>
    <s v="CA-2013-137239"/>
    <x v="0"/>
    <d v="2013-08-23T00:00:00"/>
    <x v="6"/>
    <d v="2013-08-29T00:00:00"/>
    <n v="6"/>
    <x v="1"/>
    <s v="CR-12730"/>
    <s v="Craig Reiter"/>
    <x v="0"/>
    <s v="United States"/>
    <s v="Columbus"/>
    <x v="24"/>
    <n v="43229"/>
    <x v="3"/>
    <s v="OFF-BI-10002827"/>
    <x v="1"/>
    <x v="8"/>
    <s v="Avery Durable Poly Binders"/>
    <n v="3.3180000000000005"/>
    <n v="2"/>
    <n v="0.7"/>
    <n v="7"/>
    <n v="351.14285714285398"/>
    <n v="-2.6543999999999999"/>
  </r>
  <r>
    <n v="657"/>
    <s v="CA-2013-137239"/>
    <x v="0"/>
    <d v="2013-08-23T00:00:00"/>
    <x v="6"/>
    <d v="2013-08-29T00:00:00"/>
    <n v="6"/>
    <x v="1"/>
    <s v="CR-12730"/>
    <s v="Craig Reiter"/>
    <x v="0"/>
    <s v="United States"/>
    <s v="Columbus"/>
    <x v="24"/>
    <n v="43229"/>
    <x v="3"/>
    <s v="OFF-EN-10002230"/>
    <x v="1"/>
    <x v="12"/>
    <s v="Airmail Envelopes"/>
    <n v="134.28800000000001"/>
    <n v="2"/>
    <n v="0.2"/>
    <n v="7"/>
    <n v="349.10714285714403"/>
    <n v="45.322199999999995"/>
  </r>
  <r>
    <n v="658"/>
    <s v="US-2013-156097"/>
    <x v="0"/>
    <d v="2013-09-20T00:00:00"/>
    <x v="8"/>
    <d v="2013-09-20T00:00:00"/>
    <n v="0"/>
    <x v="3"/>
    <s v="EH-14125"/>
    <s v="Eugene Hildebrand"/>
    <x v="2"/>
    <s v="United States"/>
    <s v="Aurora"/>
    <x v="10"/>
    <n v="60505"/>
    <x v="2"/>
    <s v="FUR-CH-10001215"/>
    <x v="0"/>
    <x v="1"/>
    <s v="Global Troy Executive Leather Low-Back Tilter"/>
    <n v="701.37199999999996"/>
    <n v="2"/>
    <n v="0.3"/>
    <n v="7"/>
    <n v="347.07142857142401"/>
    <n v="-50.098000000000013"/>
  </r>
  <r>
    <n v="659"/>
    <s v="US-2013-156097"/>
    <x v="0"/>
    <d v="2013-09-20T00:00:00"/>
    <x v="8"/>
    <d v="2013-09-20T00:00:00"/>
    <n v="0"/>
    <x v="3"/>
    <s v="EH-14125"/>
    <s v="Eugene Hildebrand"/>
    <x v="2"/>
    <s v="United States"/>
    <s v="Aurora"/>
    <x v="10"/>
    <n v="60505"/>
    <x v="2"/>
    <s v="OFF-BI-10004654"/>
    <x v="1"/>
    <x v="8"/>
    <s v="Avery Binding System Hidden Tab Executive Style Index Sets"/>
    <n v="2.3079999999999994"/>
    <n v="2"/>
    <n v="0.8"/>
    <n v="7"/>
    <n v="345.03571428571399"/>
    <n v="-3.4619999999999997"/>
  </r>
  <r>
    <n v="660"/>
    <s v="CA-2012-146563"/>
    <x v="1"/>
    <d v="2012-08-24T00:00:00"/>
    <x v="6"/>
    <d v="2012-08-28T00:00:00"/>
    <n v="4"/>
    <x v="1"/>
    <s v="CB-12025"/>
    <s v="Cassandra Brandow"/>
    <x v="0"/>
    <s v="United States"/>
    <s v="Arlington"/>
    <x v="5"/>
    <n v="76017"/>
    <x v="2"/>
    <s v="OFF-ST-10001490"/>
    <x v="1"/>
    <x v="4"/>
    <s v="Hot File 7-Pocket, Floor Stand"/>
    <n v="999.43200000000002"/>
    <n v="7"/>
    <n v="0.2"/>
    <n v="7"/>
    <n v="342.99999999999397"/>
    <n v="124.92899999999986"/>
  </r>
  <r>
    <n v="661"/>
    <s v="CA-2012-146563"/>
    <x v="1"/>
    <d v="2012-08-24T00:00:00"/>
    <x v="6"/>
    <d v="2012-08-28T00:00:00"/>
    <n v="4"/>
    <x v="1"/>
    <s v="CB-12025"/>
    <s v="Cassandra Brandow"/>
    <x v="0"/>
    <s v="United States"/>
    <s v="Arlington"/>
    <x v="5"/>
    <n v="76017"/>
    <x v="2"/>
    <s v="OFF-ST-10001511"/>
    <x v="1"/>
    <x v="4"/>
    <s v="Space Solutions Commercial Steel Shelving"/>
    <n v="724.08"/>
    <n v="14"/>
    <n v="0.2"/>
    <n v="7"/>
    <n v="340.96428571428402"/>
    <n v="-135.7650000000001"/>
  </r>
  <r>
    <n v="662"/>
    <s v="CA-2012-146563"/>
    <x v="1"/>
    <d v="2012-08-24T00:00:00"/>
    <x v="6"/>
    <d v="2012-08-28T00:00:00"/>
    <n v="4"/>
    <x v="1"/>
    <s v="CB-12025"/>
    <s v="Cassandra Brandow"/>
    <x v="0"/>
    <s v="United States"/>
    <s v="Arlington"/>
    <x v="5"/>
    <n v="76017"/>
    <x v="2"/>
    <s v="FUR-TA-10001768"/>
    <x v="0"/>
    <x v="3"/>
    <s v="Hon Racetrack Conference Tables"/>
    <n v="918.78499999999985"/>
    <n v="5"/>
    <n v="0.3"/>
    <n v="7"/>
    <n v="338.928571428574"/>
    <n v="-118.12950000000006"/>
  </r>
  <r>
    <n v="663"/>
    <s v="CA-2012-146563"/>
    <x v="1"/>
    <d v="2012-08-24T00:00:00"/>
    <x v="6"/>
    <d v="2012-08-28T00:00:00"/>
    <n v="4"/>
    <x v="1"/>
    <s v="CB-12025"/>
    <s v="Cassandra Brandow"/>
    <x v="0"/>
    <s v="United States"/>
    <s v="Arlington"/>
    <x v="5"/>
    <n v="76017"/>
    <x v="2"/>
    <s v="OFF-BI-10003981"/>
    <x v="1"/>
    <x v="8"/>
    <s v="Avery Durable Plastic 1&quot; Binders"/>
    <n v="2.7239999999999993"/>
    <n v="3"/>
    <n v="0.8"/>
    <n v="7"/>
    <n v="336.89285714285398"/>
    <n v="-4.2222000000000008"/>
  </r>
  <r>
    <n v="664"/>
    <s v="CA-2013-123666"/>
    <x v="0"/>
    <d v="2013-03-27T00:00:00"/>
    <x v="10"/>
    <d v="2013-03-31T00:00:00"/>
    <n v="4"/>
    <x v="1"/>
    <s v="SP-20545"/>
    <s v="Sibella Parks"/>
    <x v="1"/>
    <s v="United States"/>
    <s v="New York City"/>
    <x v="15"/>
    <n v="10011"/>
    <x v="3"/>
    <s v="OFF-ST-10001522"/>
    <x v="1"/>
    <x v="4"/>
    <s v="Gould Plastics 18-Pocket Panel Bin, 34w x 5-1/4d x 20-1/2h"/>
    <n v="459.95"/>
    <n v="5"/>
    <n v="0"/>
    <n v="7"/>
    <n v="334.85714285714403"/>
    <n v="18.397999999999968"/>
  </r>
  <r>
    <n v="665"/>
    <s v="CA-2013-143308"/>
    <x v="0"/>
    <d v="2013-11-05T00:00:00"/>
    <x v="0"/>
    <d v="2013-11-05T00:00:00"/>
    <n v="0"/>
    <x v="3"/>
    <s v="RC-19825"/>
    <s v="Roy Collins"/>
    <x v="0"/>
    <s v="United States"/>
    <s v="Louisville"/>
    <x v="0"/>
    <n v="40214"/>
    <x v="0"/>
    <s v="OFF-FA-10000621"/>
    <x v="1"/>
    <x v="13"/>
    <s v="OIC Colored Binder Clips, Assorted Sizes"/>
    <n v="10.74"/>
    <n v="3"/>
    <n v="0"/>
    <n v="7"/>
    <n v="332.82142857142401"/>
    <n v="5.2625999999999999"/>
  </r>
  <r>
    <n v="666"/>
    <s v="CA-2014-132682"/>
    <x v="3"/>
    <d v="2014-06-09T00:00:00"/>
    <x v="1"/>
    <d v="2014-06-11T00:00:00"/>
    <n v="2"/>
    <x v="0"/>
    <s v="TH-21235"/>
    <s v="Tiffany House"/>
    <x v="1"/>
    <s v="United States"/>
    <s v="Dallas"/>
    <x v="5"/>
    <n v="75081"/>
    <x v="2"/>
    <s v="OFF-SU-10004231"/>
    <x v="1"/>
    <x v="14"/>
    <s v="Acme Tagit Stainless Steel Antibacterial Scissors"/>
    <n v="23.76"/>
    <n v="3"/>
    <n v="0.2"/>
    <n v="7"/>
    <n v="330.78571428571399"/>
    <n v="2.0789999999999997"/>
  </r>
  <r>
    <n v="667"/>
    <s v="CA-2014-132682"/>
    <x v="3"/>
    <d v="2014-06-09T00:00:00"/>
    <x v="1"/>
    <d v="2014-06-11T00:00:00"/>
    <n v="2"/>
    <x v="0"/>
    <s v="TH-21235"/>
    <s v="Tiffany House"/>
    <x v="1"/>
    <s v="United States"/>
    <s v="Dallas"/>
    <x v="5"/>
    <n v="75081"/>
    <x v="2"/>
    <s v="OFF-PA-10000474"/>
    <x v="1"/>
    <x v="10"/>
    <s v="Staples"/>
    <n v="85.055999999999997"/>
    <n v="3"/>
    <n v="0.2"/>
    <n v="7"/>
    <n v="328.74999999999397"/>
    <n v="28.706399999999991"/>
  </r>
  <r>
    <n v="668"/>
    <s v="CA-2014-132682"/>
    <x v="3"/>
    <d v="2014-06-09T00:00:00"/>
    <x v="1"/>
    <d v="2014-06-11T00:00:00"/>
    <n v="2"/>
    <x v="0"/>
    <s v="TH-21235"/>
    <s v="Tiffany House"/>
    <x v="1"/>
    <s v="United States"/>
    <s v="Dallas"/>
    <x v="5"/>
    <n v="75081"/>
    <x v="2"/>
    <s v="TEC-PH-10004042"/>
    <x v="2"/>
    <x v="7"/>
    <s v="ClearOne Communications CHAT 70 OC Speaker Phone"/>
    <n v="381.57600000000002"/>
    <n v="3"/>
    <n v="0.2"/>
    <n v="7"/>
    <n v="326.71428571428402"/>
    <n v="28.618200000000002"/>
  </r>
  <r>
    <n v="669"/>
    <s v="CA-2011-156314"/>
    <x v="2"/>
    <d v="2011-12-24T00:00:00"/>
    <x v="4"/>
    <d v="2011-12-26T00:00:00"/>
    <n v="2"/>
    <x v="2"/>
    <s v="RP-19390"/>
    <s v="Resi Pölking"/>
    <x v="0"/>
    <s v="United States"/>
    <s v="Cleveland"/>
    <x v="24"/>
    <n v="44105"/>
    <x v="3"/>
    <s v="FUR-FU-10003096"/>
    <x v="0"/>
    <x v="5"/>
    <s v="Master Giant Foot Doorstop, Safety Yellow"/>
    <n v="30.36"/>
    <n v="5"/>
    <n v="0.2"/>
    <n v="7"/>
    <n v="324.678571428574"/>
    <n v="8.7285000000000004"/>
  </r>
  <r>
    <n v="670"/>
    <s v="US-2014-106663"/>
    <x v="3"/>
    <d v="2014-06-10T00:00:00"/>
    <x v="1"/>
    <d v="2014-06-14T00:00:00"/>
    <n v="4"/>
    <x v="1"/>
    <s v="MO-17800"/>
    <s v="Meg O'Connel"/>
    <x v="2"/>
    <s v="United States"/>
    <s v="Chicago"/>
    <x v="10"/>
    <n v="60653"/>
    <x v="2"/>
    <s v="FUR-FU-10002759"/>
    <x v="0"/>
    <x v="5"/>
    <s v="12-1/2 Diameter Round Wall Clock"/>
    <n v="23.976000000000003"/>
    <n v="3"/>
    <n v="0.6"/>
    <n v="7"/>
    <n v="322.64285714285398"/>
    <n v="-14.385599999999997"/>
  </r>
  <r>
    <n v="671"/>
    <s v="US-2014-106663"/>
    <x v="3"/>
    <d v="2014-06-10T00:00:00"/>
    <x v="1"/>
    <d v="2014-06-14T00:00:00"/>
    <n v="4"/>
    <x v="1"/>
    <s v="MO-17800"/>
    <s v="Meg O'Connel"/>
    <x v="2"/>
    <s v="United States"/>
    <s v="Chicago"/>
    <x v="10"/>
    <n v="60653"/>
    <x v="2"/>
    <s v="FUR-TA-10000688"/>
    <x v="0"/>
    <x v="3"/>
    <s v="Chromcraft Bull-Nose Wood Round Conference Table Top, Wood Base"/>
    <n v="108.925"/>
    <n v="1"/>
    <n v="0.5"/>
    <n v="7"/>
    <n v="320.60714285714403"/>
    <n v="-71.890500000000017"/>
  </r>
  <r>
    <n v="672"/>
    <s v="US-2014-106663"/>
    <x v="3"/>
    <d v="2014-06-10T00:00:00"/>
    <x v="1"/>
    <d v="2014-06-14T00:00:00"/>
    <n v="4"/>
    <x v="1"/>
    <s v="MO-17800"/>
    <s v="Meg O'Connel"/>
    <x v="2"/>
    <s v="United States"/>
    <s v="Chicago"/>
    <x v="10"/>
    <n v="60653"/>
    <x v="2"/>
    <s v="OFF-PA-10002377"/>
    <x v="1"/>
    <x v="10"/>
    <s v="Adams Telephone Message Book W/Dividers/Space For Phone Numbers, 5 1/4&quot;X8 1/2&quot;, 200/Messages"/>
    <n v="36.351999999999997"/>
    <n v="8"/>
    <n v="0.2"/>
    <n v="7"/>
    <n v="318.57142857142401"/>
    <n v="11.359999999999998"/>
  </r>
  <r>
    <n v="673"/>
    <s v="CA-2014-111178"/>
    <x v="3"/>
    <d v="2014-06-16T00:00:00"/>
    <x v="1"/>
    <d v="2014-06-23T00:00:00"/>
    <n v="7"/>
    <x v="1"/>
    <s v="TD-20995"/>
    <s v="Tamara Dahlen"/>
    <x v="0"/>
    <s v="United States"/>
    <s v="Quincy"/>
    <x v="10"/>
    <n v="62301"/>
    <x v="2"/>
    <s v="OFF-AR-10001954"/>
    <x v="1"/>
    <x v="6"/>
    <s v="Newell 331"/>
    <n v="19.559999999999999"/>
    <n v="5"/>
    <n v="0.2"/>
    <n v="7"/>
    <n v="316.53571428571399"/>
    <n v="1.7115"/>
  </r>
  <r>
    <n v="674"/>
    <s v="CA-2014-130351"/>
    <x v="3"/>
    <d v="2014-12-06T00:00:00"/>
    <x v="4"/>
    <d v="2014-12-09T00:00:00"/>
    <n v="3"/>
    <x v="2"/>
    <s v="RB-19570"/>
    <s v="Rob Beeghly"/>
    <x v="0"/>
    <s v="United States"/>
    <s v="Columbus"/>
    <x v="14"/>
    <n v="47201"/>
    <x v="2"/>
    <s v="OFF-AP-10004532"/>
    <x v="1"/>
    <x v="9"/>
    <s v="Kensington 6 Outlet Guardian Standard Surge Protector"/>
    <n v="61.44"/>
    <n v="3"/>
    <n v="0"/>
    <n v="7"/>
    <n v="314.49999999999397"/>
    <n v="16.588799999999999"/>
  </r>
  <r>
    <n v="675"/>
    <s v="CA-2014-130351"/>
    <x v="3"/>
    <d v="2014-12-06T00:00:00"/>
    <x v="4"/>
    <d v="2014-12-09T00:00:00"/>
    <n v="3"/>
    <x v="2"/>
    <s v="RB-19570"/>
    <s v="Rob Beeghly"/>
    <x v="0"/>
    <s v="United States"/>
    <s v="Columbus"/>
    <x v="14"/>
    <n v="47201"/>
    <x v="2"/>
    <s v="OFF-PA-10002137"/>
    <x v="1"/>
    <x v="10"/>
    <s v="Southworth 100% Résumé Paper, 24lb."/>
    <n v="38.9"/>
    <n v="5"/>
    <n v="0"/>
    <n v="7"/>
    <n v="312.46428571428402"/>
    <n v="17.504999999999995"/>
  </r>
  <r>
    <n v="676"/>
    <s v="CA-2014-130351"/>
    <x v="3"/>
    <d v="2014-12-06T00:00:00"/>
    <x v="4"/>
    <d v="2014-12-09T00:00:00"/>
    <n v="3"/>
    <x v="2"/>
    <s v="RB-19570"/>
    <s v="Rob Beeghly"/>
    <x v="0"/>
    <s v="United States"/>
    <s v="Columbus"/>
    <x v="14"/>
    <n v="47201"/>
    <x v="2"/>
    <s v="TEC-AC-10003832"/>
    <x v="2"/>
    <x v="11"/>
    <s v="Imation 16GB Mini TravelDrive USB 2.0 Flash Drive"/>
    <n v="99.390000000000015"/>
    <n v="3"/>
    <n v="0"/>
    <n v="7"/>
    <n v="310.428571428574"/>
    <n v="40.749900000000004"/>
  </r>
  <r>
    <n v="677"/>
    <s v="US-2014-119438"/>
    <x v="3"/>
    <d v="2014-03-19T00:00:00"/>
    <x v="10"/>
    <d v="2014-03-24T00:00:00"/>
    <n v="5"/>
    <x v="1"/>
    <s v="CD-11980"/>
    <s v="Carol Darley"/>
    <x v="0"/>
    <s v="United States"/>
    <s v="Tyler"/>
    <x v="5"/>
    <n v="75701"/>
    <x v="2"/>
    <s v="OFF-AP-10000804"/>
    <x v="1"/>
    <x v="9"/>
    <s v="Hoover Portapower Portable Vacuum"/>
    <n v="2.6879999999999997"/>
    <n v="3"/>
    <n v="0.8"/>
    <n v="7"/>
    <n v="308.39285714285398"/>
    <n v="-7.3920000000000021"/>
  </r>
  <r>
    <n v="678"/>
    <s v="US-2014-119438"/>
    <x v="3"/>
    <d v="2014-03-19T00:00:00"/>
    <x v="10"/>
    <d v="2014-03-24T00:00:00"/>
    <n v="5"/>
    <x v="1"/>
    <s v="CD-11980"/>
    <s v="Carol Darley"/>
    <x v="0"/>
    <s v="United States"/>
    <s v="Tyler"/>
    <x v="5"/>
    <n v="75701"/>
    <x v="2"/>
    <s v="TEC-AC-10003614"/>
    <x v="2"/>
    <x v="11"/>
    <s v="Verbatim 25 GB 6x Blu-ray Single Layer Recordable Disc, 10/Pack"/>
    <n v="27.816000000000003"/>
    <n v="3"/>
    <n v="0.2"/>
    <n v="7"/>
    <n v="306.35714285714403"/>
    <n v="4.5200999999999958"/>
  </r>
  <r>
    <n v="679"/>
    <s v="US-2014-119438"/>
    <x v="3"/>
    <d v="2014-03-19T00:00:00"/>
    <x v="10"/>
    <d v="2014-03-24T00:00:00"/>
    <n v="5"/>
    <x v="1"/>
    <s v="CD-11980"/>
    <s v="Carol Darley"/>
    <x v="0"/>
    <s v="United States"/>
    <s v="Tyler"/>
    <x v="5"/>
    <n v="75701"/>
    <x v="2"/>
    <s v="FUR-FU-10003553"/>
    <x v="0"/>
    <x v="5"/>
    <s v="Howard Miller 13-1/2&quot; Diameter Rosebrook Wall Clock"/>
    <n v="82.524000000000001"/>
    <n v="3"/>
    <n v="0.6"/>
    <n v="7"/>
    <n v="304.32142857142401"/>
    <n v="-41.261999999999972"/>
  </r>
  <r>
    <n v="680"/>
    <s v="US-2014-119438"/>
    <x v="3"/>
    <d v="2014-03-19T00:00:00"/>
    <x v="10"/>
    <d v="2014-03-24T00:00:00"/>
    <n v="5"/>
    <x v="1"/>
    <s v="CD-11980"/>
    <s v="Carol Darley"/>
    <x v="0"/>
    <s v="United States"/>
    <s v="Tyler"/>
    <x v="5"/>
    <n v="75701"/>
    <x v="2"/>
    <s v="OFF-BI-10004632"/>
    <x v="1"/>
    <x v="8"/>
    <s v="Ibico Hi-Tech Manual Binding System"/>
    <n v="182.99399999999997"/>
    <n v="3"/>
    <n v="0.8"/>
    <n v="7"/>
    <n v="302.28571428571399"/>
    <n v="-320.23950000000013"/>
  </r>
  <r>
    <n v="681"/>
    <s v="CA-2013-164511"/>
    <x v="0"/>
    <d v="2013-11-20T00:00:00"/>
    <x v="0"/>
    <d v="2013-11-25T00:00:00"/>
    <n v="5"/>
    <x v="1"/>
    <s v="DJ-13630"/>
    <s v="Doug Jacobs"/>
    <x v="0"/>
    <s v="United States"/>
    <s v="New York City"/>
    <x v="15"/>
    <n v="10024"/>
    <x v="3"/>
    <s v="OFF-BI-10003305"/>
    <x v="1"/>
    <x v="8"/>
    <s v="Avery Hanging File Binders"/>
    <n v="14.352000000000002"/>
    <n v="3"/>
    <n v="0.2"/>
    <n v="7"/>
    <n v="300.24999999999397"/>
    <n v="4.6643999999999988"/>
  </r>
  <r>
    <n v="682"/>
    <s v="CA-2013-164511"/>
    <x v="0"/>
    <d v="2013-11-20T00:00:00"/>
    <x v="0"/>
    <d v="2013-11-25T00:00:00"/>
    <n v="5"/>
    <x v="1"/>
    <s v="DJ-13630"/>
    <s v="Doug Jacobs"/>
    <x v="0"/>
    <s v="United States"/>
    <s v="New York City"/>
    <x v="15"/>
    <n v="10024"/>
    <x v="3"/>
    <s v="OFF-ST-10002583"/>
    <x v="1"/>
    <x v="4"/>
    <s v="Fellowes Neat Ideas Storage Cubes"/>
    <n v="64.959999999999994"/>
    <n v="2"/>
    <n v="0"/>
    <n v="7"/>
    <n v="298.21428571428402"/>
    <n v="2.598399999999998"/>
  </r>
  <r>
    <n v="683"/>
    <s v="CA-2013-164511"/>
    <x v="0"/>
    <d v="2013-11-20T00:00:00"/>
    <x v="0"/>
    <d v="2013-11-25T00:00:00"/>
    <n v="5"/>
    <x v="1"/>
    <s v="DJ-13630"/>
    <s v="Doug Jacobs"/>
    <x v="0"/>
    <s v="United States"/>
    <s v="New York City"/>
    <x v="15"/>
    <n v="10024"/>
    <x v="3"/>
    <s v="OFF-ST-10004507"/>
    <x v="1"/>
    <x v="4"/>
    <s v="Advantus Rolling Storage Box"/>
    <n v="68.599999999999994"/>
    <n v="4"/>
    <n v="0"/>
    <n v="7"/>
    <n v="296.178571428574"/>
    <n v="18.521999999999998"/>
  </r>
  <r>
    <n v="684"/>
    <s v="US-2014-168116"/>
    <x v="3"/>
    <d v="2014-11-05T00:00:00"/>
    <x v="0"/>
    <d v="2014-11-05T00:00:00"/>
    <n v="0"/>
    <x v="3"/>
    <s v="GT-14635"/>
    <s v="Grant Thornton"/>
    <x v="1"/>
    <s v="United States"/>
    <s v="Burlington"/>
    <x v="3"/>
    <n v="27217"/>
    <x v="0"/>
    <s v="TEC-MA-10004125"/>
    <x v="2"/>
    <x v="15"/>
    <s v="Cubify CubeX 3D Printer Triple Head Print"/>
    <n v="7999.98"/>
    <n v="4"/>
    <n v="0.5"/>
    <n v="7"/>
    <n v="294.14285714285398"/>
    <n v="-3839.9903999999988"/>
  </r>
  <r>
    <n v="685"/>
    <s v="US-2014-168116"/>
    <x v="3"/>
    <d v="2014-11-05T00:00:00"/>
    <x v="0"/>
    <d v="2014-11-05T00:00:00"/>
    <n v="0"/>
    <x v="3"/>
    <s v="GT-14635"/>
    <s v="Grant Thornton"/>
    <x v="1"/>
    <s v="United States"/>
    <s v="Burlington"/>
    <x v="3"/>
    <n v="27217"/>
    <x v="0"/>
    <s v="OFF-AP-10002457"/>
    <x v="1"/>
    <x v="9"/>
    <s v="Eureka The Boss Plus 12-Amp Hard Box Upright Vacuum, Red"/>
    <n v="167.44000000000003"/>
    <n v="2"/>
    <n v="0.2"/>
    <n v="7"/>
    <n v="292.10714285714403"/>
    <n v="14.650999999999989"/>
  </r>
  <r>
    <n v="686"/>
    <s v="CA-2011-157784"/>
    <x v="2"/>
    <d v="2011-07-05T00:00:00"/>
    <x v="7"/>
    <d v="2011-07-08T00:00:00"/>
    <n v="3"/>
    <x v="2"/>
    <s v="MC-17845"/>
    <s v="Michael Chen"/>
    <x v="0"/>
    <s v="United States"/>
    <s v="Jackson"/>
    <x v="35"/>
    <n v="39212"/>
    <x v="0"/>
    <s v="TEC-AC-10003911"/>
    <x v="2"/>
    <x v="11"/>
    <s v="NETGEAR AC1750 Dual Band Gigabit Smart WiFi Router"/>
    <n v="479.97"/>
    <n v="3"/>
    <n v="0"/>
    <n v="7"/>
    <n v="290.07142857142401"/>
    <n v="163.18979999999999"/>
  </r>
  <r>
    <n v="687"/>
    <s v="CA-2011-157784"/>
    <x v="2"/>
    <d v="2011-07-05T00:00:00"/>
    <x v="7"/>
    <d v="2011-07-08T00:00:00"/>
    <n v="3"/>
    <x v="2"/>
    <s v="MC-17845"/>
    <s v="Michael Chen"/>
    <x v="0"/>
    <s v="United States"/>
    <s v="Jackson"/>
    <x v="35"/>
    <n v="39212"/>
    <x v="0"/>
    <s v="OFF-LA-10001934"/>
    <x v="1"/>
    <x v="2"/>
    <s v="Avery 516"/>
    <n v="14.62"/>
    <n v="2"/>
    <n v="0"/>
    <n v="7"/>
    <n v="288.03571428571399"/>
    <n v="6.8713999999999995"/>
  </r>
  <r>
    <n v="688"/>
    <s v="CA-2011-157784"/>
    <x v="2"/>
    <d v="2011-07-05T00:00:00"/>
    <x v="7"/>
    <d v="2011-07-08T00:00:00"/>
    <n v="3"/>
    <x v="2"/>
    <s v="MC-17845"/>
    <s v="Michael Chen"/>
    <x v="0"/>
    <s v="United States"/>
    <s v="Jackson"/>
    <x v="35"/>
    <n v="39212"/>
    <x v="0"/>
    <s v="OFF-PA-10000304"/>
    <x v="1"/>
    <x v="10"/>
    <s v="Xerox 1995"/>
    <n v="19.440000000000001"/>
    <n v="3"/>
    <n v="0"/>
    <n v="7"/>
    <n v="285.99999999999397"/>
    <n v="9.3312000000000008"/>
  </r>
  <r>
    <n v="689"/>
    <s v="CA-2014-161480"/>
    <x v="3"/>
    <d v="2014-12-26T00:00:00"/>
    <x v="4"/>
    <d v="2014-12-30T00:00:00"/>
    <n v="4"/>
    <x v="1"/>
    <s v="RA-19285"/>
    <s v="Ralph Arnett"/>
    <x v="0"/>
    <s v="United States"/>
    <s v="New York City"/>
    <x v="15"/>
    <n v="10035"/>
    <x v="3"/>
    <s v="FUR-BO-10004015"/>
    <x v="0"/>
    <x v="0"/>
    <s v="Bush Andora Bookcase, Maple/Graphite Gray Finish"/>
    <n v="191.98400000000001"/>
    <n v="2"/>
    <n v="0.2"/>
    <n v="7"/>
    <n v="283.96428571428402"/>
    <n v="4.7995999999999768"/>
  </r>
  <r>
    <n v="690"/>
    <s v="US-2011-117135"/>
    <x v="2"/>
    <d v="2011-06-21T00:00:00"/>
    <x v="1"/>
    <d v="2011-06-23T00:00:00"/>
    <n v="2"/>
    <x v="0"/>
    <s v="NP-18325"/>
    <s v="Naresj Patel"/>
    <x v="0"/>
    <s v="United States"/>
    <s v="Waynesboro"/>
    <x v="17"/>
    <n v="22980"/>
    <x v="0"/>
    <s v="FUR-FU-10004071"/>
    <x v="0"/>
    <x v="5"/>
    <s v="Luxo Professional Magnifying Clamp-On Fluorescent Lamps"/>
    <n v="104.01"/>
    <n v="1"/>
    <n v="0"/>
    <n v="7"/>
    <n v="281.928571428574"/>
    <n v="14.561400000000006"/>
  </r>
  <r>
    <n v="691"/>
    <s v="US-2011-117135"/>
    <x v="2"/>
    <d v="2011-06-21T00:00:00"/>
    <x v="1"/>
    <d v="2011-06-23T00:00:00"/>
    <n v="2"/>
    <x v="0"/>
    <s v="NP-18325"/>
    <s v="Naresj Patel"/>
    <x v="0"/>
    <s v="United States"/>
    <s v="Waynesboro"/>
    <x v="17"/>
    <n v="22980"/>
    <x v="0"/>
    <s v="TEC-PH-10002033"/>
    <x v="2"/>
    <x v="7"/>
    <s v="Konftel 250 Conference phone - Charcoal black"/>
    <n v="284.82"/>
    <n v="1"/>
    <n v="0"/>
    <n v="7"/>
    <n v="279.89285714285398"/>
    <n v="74.053200000000004"/>
  </r>
  <r>
    <n v="692"/>
    <s v="US-2011-117135"/>
    <x v="2"/>
    <d v="2011-06-21T00:00:00"/>
    <x v="1"/>
    <d v="2011-06-23T00:00:00"/>
    <n v="2"/>
    <x v="0"/>
    <s v="NP-18325"/>
    <s v="Naresj Patel"/>
    <x v="0"/>
    <s v="United States"/>
    <s v="Waynesboro"/>
    <x v="17"/>
    <n v="22980"/>
    <x v="0"/>
    <s v="OFF-ST-10002444"/>
    <x v="1"/>
    <x v="4"/>
    <s v="Recycled Eldon Regeneration Jumbo File"/>
    <n v="36.839999999999996"/>
    <n v="3"/>
    <n v="0"/>
    <n v="7"/>
    <n v="277.85714285714403"/>
    <n v="10.315199999999999"/>
  </r>
  <r>
    <n v="693"/>
    <s v="CA-2012-131534"/>
    <x v="1"/>
    <d v="2012-03-28T00:00:00"/>
    <x v="10"/>
    <d v="2012-04-02T00:00:00"/>
    <n v="5"/>
    <x v="1"/>
    <s v="AB-10165"/>
    <s v="Alan Barnes"/>
    <x v="0"/>
    <s v="United States"/>
    <s v="Los Angeles"/>
    <x v="1"/>
    <n v="90036"/>
    <x v="1"/>
    <s v="TEC-AC-10002253"/>
    <x v="2"/>
    <x v="11"/>
    <s v="Imation Bio 8GB USB Flash Drive Imation Corp"/>
    <n v="166.24"/>
    <n v="1"/>
    <n v="0"/>
    <n v="7"/>
    <n v="275.82142857142401"/>
    <n v="24.936000000000007"/>
  </r>
  <r>
    <n v="694"/>
    <s v="CA-2012-131534"/>
    <x v="1"/>
    <d v="2012-03-28T00:00:00"/>
    <x v="10"/>
    <d v="2012-04-02T00:00:00"/>
    <n v="5"/>
    <x v="1"/>
    <s v="AB-10165"/>
    <s v="Alan Barnes"/>
    <x v="0"/>
    <s v="United States"/>
    <s v="Los Angeles"/>
    <x v="1"/>
    <n v="90036"/>
    <x v="1"/>
    <s v="OFF-PA-10000743"/>
    <x v="1"/>
    <x v="10"/>
    <s v="Xerox 1977"/>
    <n v="33.4"/>
    <n v="5"/>
    <n v="0"/>
    <n v="7"/>
    <n v="273.78571428571399"/>
    <n v="16.032"/>
  </r>
  <r>
    <n v="695"/>
    <s v="CA-2012-119291"/>
    <x v="1"/>
    <d v="2012-05-14T00:00:00"/>
    <x v="5"/>
    <d v="2012-05-17T00:00:00"/>
    <n v="3"/>
    <x v="2"/>
    <s v="JO-15550"/>
    <s v="Jesus Ocampo"/>
    <x v="2"/>
    <s v="United States"/>
    <s v="Chester"/>
    <x v="9"/>
    <n v="19013"/>
    <x v="3"/>
    <s v="OFF-AR-10003373"/>
    <x v="1"/>
    <x v="6"/>
    <s v="Boston School Pro Electric Pencil Sharpener, 1670"/>
    <n v="198.27200000000002"/>
    <n v="8"/>
    <n v="0.2"/>
    <n v="7"/>
    <n v="271.74999999999397"/>
    <n v="17.34879999999999"/>
  </r>
  <r>
    <n v="696"/>
    <s v="CA-2012-119291"/>
    <x v="1"/>
    <d v="2012-05-14T00:00:00"/>
    <x v="5"/>
    <d v="2012-05-17T00:00:00"/>
    <n v="3"/>
    <x v="2"/>
    <s v="JO-15550"/>
    <s v="Jesus Ocampo"/>
    <x v="2"/>
    <s v="United States"/>
    <s v="Chester"/>
    <x v="9"/>
    <n v="19013"/>
    <x v="3"/>
    <s v="OFF-LA-10002312"/>
    <x v="1"/>
    <x v="2"/>
    <s v="Avery 490"/>
    <n v="47.360000000000007"/>
    <n v="4"/>
    <n v="0.2"/>
    <n v="7"/>
    <n v="269.71428571428402"/>
    <n v="17.759999999999998"/>
  </r>
  <r>
    <n v="697"/>
    <s v="CA-2012-119291"/>
    <x v="1"/>
    <d v="2012-05-14T00:00:00"/>
    <x v="5"/>
    <d v="2012-05-17T00:00:00"/>
    <n v="3"/>
    <x v="2"/>
    <s v="JO-15550"/>
    <s v="Jesus Ocampo"/>
    <x v="2"/>
    <s v="United States"/>
    <s v="Chester"/>
    <x v="9"/>
    <n v="19013"/>
    <x v="3"/>
    <s v="OFF-EN-10000927"/>
    <x v="1"/>
    <x v="12"/>
    <s v="Jet-Pak Recycled Peel 'N' Seal Padded Mailers"/>
    <n v="200.98400000000004"/>
    <n v="7"/>
    <n v="0.2"/>
    <n v="7"/>
    <n v="267.678571428574"/>
    <n v="62.807499999999976"/>
  </r>
  <r>
    <n v="698"/>
    <s v="CA-2012-119291"/>
    <x v="1"/>
    <d v="2012-05-14T00:00:00"/>
    <x v="5"/>
    <d v="2012-05-17T00:00:00"/>
    <n v="3"/>
    <x v="2"/>
    <s v="JO-15550"/>
    <s v="Jesus Ocampo"/>
    <x v="2"/>
    <s v="United States"/>
    <s v="Chester"/>
    <x v="9"/>
    <n v="19013"/>
    <x v="3"/>
    <s v="OFF-LA-10003510"/>
    <x v="1"/>
    <x v="2"/>
    <s v="Avery 4027 File Folder Labels for Dot Matrix Printers, 5000 Labels per Box, White"/>
    <n v="97.696000000000012"/>
    <n v="4"/>
    <n v="0.2"/>
    <n v="7"/>
    <n v="265.64285714285398"/>
    <n v="31.751200000000001"/>
  </r>
  <r>
    <n v="699"/>
    <s v="CA-2012-119291"/>
    <x v="1"/>
    <d v="2012-05-14T00:00:00"/>
    <x v="5"/>
    <d v="2012-05-17T00:00:00"/>
    <n v="3"/>
    <x v="2"/>
    <s v="JO-15550"/>
    <s v="Jesus Ocampo"/>
    <x v="2"/>
    <s v="United States"/>
    <s v="Chester"/>
    <x v="9"/>
    <n v="19013"/>
    <x v="3"/>
    <s v="OFF-AR-10001118"/>
    <x v="1"/>
    <x v="6"/>
    <s v="Binney &amp; Smith Crayola Metallic Crayons, 16-Color Pack"/>
    <n v="2.6960000000000002"/>
    <n v="1"/>
    <n v="0.2"/>
    <n v="7"/>
    <n v="263.60714285714403"/>
    <n v="0.8088000000000003"/>
  </r>
  <r>
    <n v="700"/>
    <s v="CA-2012-119291"/>
    <x v="1"/>
    <d v="2012-05-14T00:00:00"/>
    <x v="5"/>
    <d v="2012-05-17T00:00:00"/>
    <n v="3"/>
    <x v="2"/>
    <s v="JO-15550"/>
    <s v="Jesus Ocampo"/>
    <x v="2"/>
    <s v="United States"/>
    <s v="Chester"/>
    <x v="9"/>
    <n v="19013"/>
    <x v="3"/>
    <s v="OFF-BI-10001575"/>
    <x v="1"/>
    <x v="8"/>
    <s v="GBC Linen Binding Covers"/>
    <n v="18.588000000000005"/>
    <n v="2"/>
    <n v="0.7"/>
    <n v="7"/>
    <n v="261.57142857142401"/>
    <n v="-13.6312"/>
  </r>
  <r>
    <n v="701"/>
    <s v="CA-2012-119291"/>
    <x v="1"/>
    <d v="2012-05-14T00:00:00"/>
    <x v="5"/>
    <d v="2012-05-17T00:00:00"/>
    <n v="3"/>
    <x v="2"/>
    <s v="JO-15550"/>
    <s v="Jesus Ocampo"/>
    <x v="2"/>
    <s v="United States"/>
    <s v="Chester"/>
    <x v="9"/>
    <n v="19013"/>
    <x v="3"/>
    <s v="OFF-BI-10001982"/>
    <x v="1"/>
    <x v="8"/>
    <s v="Wilson Jones Custom Binder Spines &amp; Labels"/>
    <n v="4.8960000000000008"/>
    <n v="3"/>
    <n v="0.7"/>
    <n v="7"/>
    <n v="259.53571428571399"/>
    <n v="-3.4271999999999991"/>
  </r>
  <r>
    <n v="702"/>
    <s v="CA-2014-114552"/>
    <x v="3"/>
    <d v="2014-09-03T00:00:00"/>
    <x v="8"/>
    <d v="2014-09-09T00:00:00"/>
    <n v="6"/>
    <x v="1"/>
    <s v="Dl-13600"/>
    <s v="Dorris liebe"/>
    <x v="1"/>
    <s v="United States"/>
    <s v="Cleveland"/>
    <x v="24"/>
    <n v="44105"/>
    <x v="3"/>
    <s v="FUR-FU-10002960"/>
    <x v="0"/>
    <x v="5"/>
    <s v="Eldon 200 Class Desk Accessories, Burgundy"/>
    <n v="15.072000000000003"/>
    <n v="3"/>
    <n v="0.2"/>
    <n v="7"/>
    <n v="257.49999999999397"/>
    <n v="4.1448"/>
  </r>
  <r>
    <n v="703"/>
    <s v="CA-2013-163755"/>
    <x v="0"/>
    <d v="2013-11-05T00:00:00"/>
    <x v="0"/>
    <d v="2013-11-09T00:00:00"/>
    <n v="4"/>
    <x v="0"/>
    <s v="AS-10285"/>
    <s v="Alejandro Savely"/>
    <x v="1"/>
    <s v="United States"/>
    <s v="Seattle"/>
    <x v="4"/>
    <n v="98103"/>
    <x v="1"/>
    <s v="FUR-FU-10003394"/>
    <x v="0"/>
    <x v="5"/>
    <s v="Tenex &quot;The Solids&quot; Textured Chair Mats"/>
    <n v="209.88"/>
    <n v="3"/>
    <n v="0"/>
    <n v="7"/>
    <n v="255.46428571428399"/>
    <n v="35.679599999999979"/>
  </r>
  <r>
    <n v="704"/>
    <s v="CA-2012-142027"/>
    <x v="1"/>
    <d v="2012-04-09T00:00:00"/>
    <x v="3"/>
    <d v="2012-04-14T00:00:00"/>
    <n v="5"/>
    <x v="1"/>
    <s v="JK-15370"/>
    <s v="Jay Kimmel"/>
    <x v="0"/>
    <s v="United States"/>
    <s v="Long Beach"/>
    <x v="1"/>
    <n v="90805"/>
    <x v="1"/>
    <s v="FUR-TA-10002774"/>
    <x v="0"/>
    <x v="3"/>
    <s v="Laminate Occasional Tables"/>
    <n v="369.91200000000003"/>
    <n v="3"/>
    <n v="0.2"/>
    <n v="7"/>
    <n v="253.428571428574"/>
    <n v="-13.871700000000047"/>
  </r>
  <r>
    <n v="705"/>
    <s v="CA-2011-138527"/>
    <x v="2"/>
    <d v="2011-09-12T00:00:00"/>
    <x v="8"/>
    <d v="2011-09-17T00:00:00"/>
    <n v="5"/>
    <x v="1"/>
    <s v="BN-11470"/>
    <s v="Brad Norvell"/>
    <x v="1"/>
    <s v="United States"/>
    <s v="Cary"/>
    <x v="3"/>
    <n v="27511"/>
    <x v="0"/>
    <s v="OFF-PA-10001800"/>
    <x v="1"/>
    <x v="10"/>
    <s v="Xerox 220"/>
    <n v="10.368000000000002"/>
    <n v="2"/>
    <n v="0.2"/>
    <n v="7"/>
    <n v="251.39285714285401"/>
    <n v="3.6288"/>
  </r>
  <r>
    <n v="706"/>
    <s v="CA-2011-138527"/>
    <x v="2"/>
    <d v="2011-09-12T00:00:00"/>
    <x v="8"/>
    <d v="2011-09-17T00:00:00"/>
    <n v="5"/>
    <x v="1"/>
    <s v="BN-11470"/>
    <s v="Brad Norvell"/>
    <x v="1"/>
    <s v="United States"/>
    <s v="Cary"/>
    <x v="3"/>
    <n v="27511"/>
    <x v="0"/>
    <s v="OFF-AP-10001469"/>
    <x v="1"/>
    <x v="9"/>
    <s v="Fellowes 8 Outlet Superior Workstation Surge Protector"/>
    <n v="166.84"/>
    <n v="5"/>
    <n v="0.2"/>
    <n v="7"/>
    <n v="249.357142857144"/>
    <n v="18.769499999999987"/>
  </r>
  <r>
    <n v="707"/>
    <s v="CA-2011-138527"/>
    <x v="2"/>
    <d v="2011-09-12T00:00:00"/>
    <x v="8"/>
    <d v="2011-09-17T00:00:00"/>
    <n v="5"/>
    <x v="1"/>
    <s v="BN-11470"/>
    <s v="Brad Norvell"/>
    <x v="1"/>
    <s v="United States"/>
    <s v="Cary"/>
    <x v="3"/>
    <n v="27511"/>
    <x v="0"/>
    <s v="TEC-AC-10002399"/>
    <x v="2"/>
    <x v="11"/>
    <s v="SanDisk Cruzer 32 GB USB Flash Drive"/>
    <n v="15.216000000000001"/>
    <n v="1"/>
    <n v="0.2"/>
    <n v="7"/>
    <n v="247.32142857142401"/>
    <n v="2.2823999999999991"/>
  </r>
  <r>
    <n v="708"/>
    <s v="CA-2011-112158"/>
    <x v="2"/>
    <d v="2011-12-02T00:00:00"/>
    <x v="4"/>
    <d v="2011-12-04T00:00:00"/>
    <n v="2"/>
    <x v="2"/>
    <s v="DP-13165"/>
    <s v="David Philippe"/>
    <x v="0"/>
    <s v="United States"/>
    <s v="New York City"/>
    <x v="15"/>
    <n v="10035"/>
    <x v="3"/>
    <s v="TEC-AC-10003628"/>
    <x v="2"/>
    <x v="11"/>
    <s v="Logitech 910-002974 M325 Wireless Mouse for Web Scrolling"/>
    <n v="119.96"/>
    <n v="4"/>
    <n v="0"/>
    <n v="7"/>
    <n v="245.28571428571399"/>
    <n v="52.78240000000001"/>
  </r>
  <r>
    <n v="709"/>
    <s v="CA-2011-112158"/>
    <x v="2"/>
    <d v="2011-12-02T00:00:00"/>
    <x v="4"/>
    <d v="2011-12-04T00:00:00"/>
    <n v="2"/>
    <x v="2"/>
    <s v="DP-13165"/>
    <s v="David Philippe"/>
    <x v="0"/>
    <s v="United States"/>
    <s v="New York City"/>
    <x v="15"/>
    <n v="10035"/>
    <x v="3"/>
    <s v="FUR-BO-10003272"/>
    <x v="0"/>
    <x v="0"/>
    <s v="O'Sullivan Living Dimensions 5-Shelf Bookcases"/>
    <n v="883.92"/>
    <n v="5"/>
    <n v="0.2"/>
    <n v="7"/>
    <n v="243.249999999994"/>
    <n v="-110.49000000000007"/>
  </r>
  <r>
    <n v="710"/>
    <s v="CA-2011-112158"/>
    <x v="2"/>
    <d v="2011-12-02T00:00:00"/>
    <x v="4"/>
    <d v="2011-12-04T00:00:00"/>
    <n v="2"/>
    <x v="2"/>
    <s v="DP-13165"/>
    <s v="David Philippe"/>
    <x v="0"/>
    <s v="United States"/>
    <s v="New York City"/>
    <x v="15"/>
    <n v="10035"/>
    <x v="3"/>
    <s v="OFF-BI-10000050"/>
    <x v="1"/>
    <x v="8"/>
    <s v="Angle-D Binders with Locking Rings, Label Holders"/>
    <n v="46.72"/>
    <n v="8"/>
    <n v="0.2"/>
    <n v="7"/>
    <n v="241.21428571428399"/>
    <n v="15.767999999999997"/>
  </r>
  <r>
    <n v="711"/>
    <s v="CA-2011-113887"/>
    <x v="2"/>
    <d v="2011-04-05T00:00:00"/>
    <x v="3"/>
    <d v="2011-04-07T00:00:00"/>
    <n v="2"/>
    <x v="2"/>
    <s v="TH-21550"/>
    <s v="Tracy Hopkins"/>
    <x v="2"/>
    <s v="United States"/>
    <s v="New York City"/>
    <x v="15"/>
    <n v="10035"/>
    <x v="3"/>
    <s v="OFF-PA-10004071"/>
    <x v="1"/>
    <x v="10"/>
    <s v="Eaton Premium Continuous-Feed Paper, 25% Cotton, Letter Size, White, 1000 Shts/Box"/>
    <n v="55.48"/>
    <n v="1"/>
    <n v="0"/>
    <n v="7"/>
    <n v="239.178571428574"/>
    <n v="26.630399999999998"/>
  </r>
  <r>
    <n v="712"/>
    <s v="CA-2014-146136"/>
    <x v="3"/>
    <d v="2014-09-04T00:00:00"/>
    <x v="8"/>
    <d v="2014-09-08T00:00:00"/>
    <n v="4"/>
    <x v="1"/>
    <s v="AP-10915"/>
    <s v="Arthur Prichep"/>
    <x v="0"/>
    <s v="United States"/>
    <s v="Palm Coast"/>
    <x v="2"/>
    <n v="32137"/>
    <x v="0"/>
    <s v="OFF-EN-10001219"/>
    <x v="1"/>
    <x v="12"/>
    <s v="#10- 4 1/8&quot; x 9 1/2&quot; Security-Tint Envelopes"/>
    <n v="24.448"/>
    <n v="4"/>
    <n v="0.2"/>
    <n v="7"/>
    <n v="237.14285714285401"/>
    <n v="8.8623999999999992"/>
  </r>
  <r>
    <n v="713"/>
    <s v="US-2014-100048"/>
    <x v="3"/>
    <d v="2014-05-20T00:00:00"/>
    <x v="5"/>
    <d v="2014-05-25T00:00:00"/>
    <n v="5"/>
    <x v="1"/>
    <s v="RS-19765"/>
    <s v="Roland Schwarz"/>
    <x v="1"/>
    <s v="United States"/>
    <s v="Mount Vernon"/>
    <x v="15"/>
    <n v="10550"/>
    <x v="3"/>
    <s v="OFF-AP-10001154"/>
    <x v="1"/>
    <x v="9"/>
    <s v="Bionaire Personal Warm Mist Humidifier/Vaporizer"/>
    <n v="281.34000000000003"/>
    <n v="6"/>
    <n v="0"/>
    <n v="7"/>
    <n v="235.107142857144"/>
    <n v="109.72260000000001"/>
  </r>
  <r>
    <n v="714"/>
    <s v="US-2014-100048"/>
    <x v="3"/>
    <d v="2014-05-20T00:00:00"/>
    <x v="5"/>
    <d v="2014-05-25T00:00:00"/>
    <n v="5"/>
    <x v="1"/>
    <s v="RS-19765"/>
    <s v="Roland Schwarz"/>
    <x v="1"/>
    <s v="United States"/>
    <s v="Mount Vernon"/>
    <x v="15"/>
    <n v="10550"/>
    <x v="3"/>
    <s v="TEC-PH-10003012"/>
    <x v="2"/>
    <x v="7"/>
    <s v="Nortel Meridian M3904 Professional Digital phone"/>
    <n v="307.98"/>
    <n v="2"/>
    <n v="0"/>
    <n v="7"/>
    <n v="233.07142857142401"/>
    <n v="89.314199999999971"/>
  </r>
  <r>
    <n v="715"/>
    <s v="US-2014-100048"/>
    <x v="3"/>
    <d v="2014-05-20T00:00:00"/>
    <x v="5"/>
    <d v="2014-05-25T00:00:00"/>
    <n v="5"/>
    <x v="1"/>
    <s v="RS-19765"/>
    <s v="Roland Schwarz"/>
    <x v="1"/>
    <s v="United States"/>
    <s v="Mount Vernon"/>
    <x v="15"/>
    <n v="10550"/>
    <x v="3"/>
    <s v="TEC-AC-10001606"/>
    <x v="2"/>
    <x v="11"/>
    <s v="Logitech Wireless Performance Mouse MX for PC and Mac"/>
    <n v="299.96999999999997"/>
    <n v="3"/>
    <n v="0"/>
    <n v="7"/>
    <n v="231.03571428571399"/>
    <n v="113.98860000000001"/>
  </r>
  <r>
    <n v="716"/>
    <s v="CA-2011-153150"/>
    <x v="2"/>
    <d v="2011-07-01T00:00:00"/>
    <x v="7"/>
    <d v="2011-07-06T00:00:00"/>
    <n v="5"/>
    <x v="0"/>
    <s v="Dl-13600"/>
    <s v="Dorris liebe"/>
    <x v="1"/>
    <s v="United States"/>
    <s v="Seattle"/>
    <x v="4"/>
    <n v="98105"/>
    <x v="1"/>
    <s v="OFF-BI-10003355"/>
    <x v="1"/>
    <x v="8"/>
    <s v="Cardinal Holdit Business Card Pockets"/>
    <n v="19.920000000000002"/>
    <n v="5"/>
    <n v="0.2"/>
    <n v="7"/>
    <n v="228.999999999994"/>
    <n v="6.9719999999999995"/>
  </r>
  <r>
    <n v="717"/>
    <s v="CA-2011-130092"/>
    <x v="2"/>
    <d v="2011-01-12T00:00:00"/>
    <x v="9"/>
    <d v="2011-01-15T00:00:00"/>
    <n v="3"/>
    <x v="2"/>
    <s v="SV-20365"/>
    <s v="Seth Vernon"/>
    <x v="0"/>
    <s v="United States"/>
    <s v="Dover"/>
    <x v="13"/>
    <n v="19901"/>
    <x v="3"/>
    <s v="FUR-FU-10000010"/>
    <x v="0"/>
    <x v="5"/>
    <s v="DAX Value U-Channel Document Frames, Easel Back"/>
    <n v="9.94"/>
    <n v="2"/>
    <n v="0"/>
    <n v="7"/>
    <n v="226.96428571428399"/>
    <n v="3.0813999999999995"/>
  </r>
  <r>
    <n v="718"/>
    <s v="CA-2014-108910"/>
    <x v="3"/>
    <d v="2014-09-25T00:00:00"/>
    <x v="8"/>
    <d v="2014-09-30T00:00:00"/>
    <n v="5"/>
    <x v="1"/>
    <s v="KC-16540"/>
    <s v="Kelly Collister"/>
    <x v="0"/>
    <s v="United States"/>
    <s v="Newark"/>
    <x v="24"/>
    <n v="43055"/>
    <x v="3"/>
    <s v="FUR-FU-10002253"/>
    <x v="0"/>
    <x v="5"/>
    <s v="Howard Miller 13&quot; Diameter Pewter Finish Round Wall Clock"/>
    <n v="103.05599999999998"/>
    <n v="3"/>
    <n v="0.2"/>
    <n v="7"/>
    <n v="224.928571428574"/>
    <n v="24.475800000000007"/>
  </r>
  <r>
    <n v="719"/>
    <s v="CA-2011-104472"/>
    <x v="2"/>
    <d v="2011-06-02T00:00:00"/>
    <x v="1"/>
    <d v="2011-06-07T00:00:00"/>
    <n v="5"/>
    <x v="1"/>
    <s v="CK-12325"/>
    <s v="Christine Kargatis"/>
    <x v="2"/>
    <s v="United States"/>
    <s v="Orem"/>
    <x v="7"/>
    <n v="84057"/>
    <x v="1"/>
    <s v="OFF-BI-10001658"/>
    <x v="1"/>
    <x v="8"/>
    <s v="GBC Standard Therm-A-Bind Covers"/>
    <n v="59.808000000000007"/>
    <n v="3"/>
    <n v="0.2"/>
    <n v="7"/>
    <n v="222.89285714285401"/>
    <n v="19.4376"/>
  </r>
  <r>
    <n v="720"/>
    <s v="CA-2011-104472"/>
    <x v="2"/>
    <d v="2011-06-02T00:00:00"/>
    <x v="1"/>
    <d v="2011-06-07T00:00:00"/>
    <n v="5"/>
    <x v="1"/>
    <s v="CK-12325"/>
    <s v="Christine Kargatis"/>
    <x v="2"/>
    <s v="United States"/>
    <s v="Orem"/>
    <x v="7"/>
    <n v="84057"/>
    <x v="1"/>
    <s v="FUR-FU-10000246"/>
    <x v="0"/>
    <x v="5"/>
    <s v="Aluminum Document Frame"/>
    <n v="73.320000000000007"/>
    <n v="6"/>
    <n v="0"/>
    <n v="7"/>
    <n v="220.857142857144"/>
    <n v="21.995999999999992"/>
  </r>
  <r>
    <n v="721"/>
    <s v="CA-2013-112942"/>
    <x v="0"/>
    <d v="2013-02-13T00:00:00"/>
    <x v="11"/>
    <d v="2013-02-18T00:00:00"/>
    <n v="5"/>
    <x v="1"/>
    <s v="RD-19810"/>
    <s v="Ross DeVincentis"/>
    <x v="2"/>
    <s v="United States"/>
    <s v="Los Angeles"/>
    <x v="1"/>
    <n v="90045"/>
    <x v="1"/>
    <s v="OFF-PA-10004092"/>
    <x v="1"/>
    <x v="10"/>
    <s v="Tops Green Bar Computer Printout Paper"/>
    <n v="146.82"/>
    <n v="3"/>
    <n v="0"/>
    <n v="7"/>
    <n v="218.82142857142401"/>
    <n v="73.41"/>
  </r>
  <r>
    <n v="722"/>
    <s v="CA-2013-142335"/>
    <x v="0"/>
    <d v="2013-12-16T00:00:00"/>
    <x v="4"/>
    <d v="2013-12-20T00:00:00"/>
    <n v="4"/>
    <x v="1"/>
    <s v="MP-17965"/>
    <s v="Michael Paige"/>
    <x v="1"/>
    <s v="United States"/>
    <s v="Detroit"/>
    <x v="12"/>
    <n v="48205"/>
    <x v="2"/>
    <s v="FUR-TA-10000198"/>
    <x v="0"/>
    <x v="3"/>
    <s v="Chromcraft Bull-Nose Wood Oval Conference Tables &amp; Bases"/>
    <n v="1652.94"/>
    <n v="3"/>
    <n v="0"/>
    <n v="7"/>
    <n v="216.78571428571399"/>
    <n v="231.41160000000002"/>
  </r>
  <r>
    <n v="723"/>
    <s v="CA-2013-142335"/>
    <x v="0"/>
    <d v="2013-12-16T00:00:00"/>
    <x v="4"/>
    <d v="2013-12-20T00:00:00"/>
    <n v="4"/>
    <x v="1"/>
    <s v="MP-17965"/>
    <s v="Michael Paige"/>
    <x v="1"/>
    <s v="United States"/>
    <s v="Detroit"/>
    <x v="12"/>
    <n v="48205"/>
    <x v="2"/>
    <s v="OFF-ST-10000036"/>
    <x v="1"/>
    <x v="4"/>
    <s v="Recycled Data-Pak for Archival Bound Computer Printouts, 12-1/2 x 12-1/2 x 16"/>
    <n v="296.37"/>
    <n v="3"/>
    <n v="0"/>
    <n v="7"/>
    <n v="214.749999999994"/>
    <n v="80.019899999999993"/>
  </r>
  <r>
    <n v="724"/>
    <s v="CA-2011-117429"/>
    <x v="2"/>
    <d v="2011-10-07T00:00:00"/>
    <x v="2"/>
    <d v="2011-10-13T00:00:00"/>
    <n v="6"/>
    <x v="1"/>
    <s v="MR-17545"/>
    <s v="Mathew Reese"/>
    <x v="2"/>
    <s v="United States"/>
    <s v="Philadelphia"/>
    <x v="9"/>
    <n v="19140"/>
    <x v="3"/>
    <s v="FUR-FU-10000222"/>
    <x v="0"/>
    <x v="5"/>
    <s v="Seth Thomas 16&quot; Steel Case Clock"/>
    <n v="129.91999999999999"/>
    <n v="5"/>
    <n v="0.2"/>
    <n v="7"/>
    <n v="212.71428571428399"/>
    <n v="21.112000000000002"/>
  </r>
  <r>
    <n v="725"/>
    <s v="CA-2013-114713"/>
    <x v="0"/>
    <d v="2013-07-08T00:00:00"/>
    <x v="7"/>
    <d v="2013-07-13T00:00:00"/>
    <n v="5"/>
    <x v="1"/>
    <s v="SC-20695"/>
    <s v="Steve Chapman"/>
    <x v="1"/>
    <s v="United States"/>
    <s v="Hialeah"/>
    <x v="2"/>
    <n v="33012"/>
    <x v="0"/>
    <s v="OFF-SU-10004664"/>
    <x v="1"/>
    <x v="14"/>
    <s v="Acme Softgrip Scissors"/>
    <n v="45.584000000000003"/>
    <n v="7"/>
    <n v="0.2"/>
    <n v="7"/>
    <n v="210.678571428574"/>
    <n v="5.1281999999999996"/>
  </r>
  <r>
    <n v="726"/>
    <s v="CA-2014-144113"/>
    <x v="3"/>
    <d v="2014-09-17T00:00:00"/>
    <x v="8"/>
    <d v="2014-09-21T00:00:00"/>
    <n v="4"/>
    <x v="1"/>
    <s v="JF-15355"/>
    <s v="Jay Fein"/>
    <x v="0"/>
    <s v="United States"/>
    <s v="Austin"/>
    <x v="5"/>
    <n v="78745"/>
    <x v="2"/>
    <s v="OFF-EN-10001141"/>
    <x v="1"/>
    <x v="12"/>
    <s v="Manila Recycled Extra-Heavyweight Clasp Envelopes, 6&quot; x 9&quot;"/>
    <n v="17.568000000000001"/>
    <n v="2"/>
    <n v="0.2"/>
    <n v="7"/>
    <n v="208.64285714285401"/>
    <n v="6.3684000000000003"/>
  </r>
  <r>
    <n v="727"/>
    <s v="CA-2014-144113"/>
    <x v="3"/>
    <d v="2014-09-17T00:00:00"/>
    <x v="8"/>
    <d v="2014-09-21T00:00:00"/>
    <n v="4"/>
    <x v="1"/>
    <s v="JF-15355"/>
    <s v="Jay Fein"/>
    <x v="0"/>
    <s v="United States"/>
    <s v="Austin"/>
    <x v="5"/>
    <n v="78745"/>
    <x v="2"/>
    <s v="TEC-PH-10002170"/>
    <x v="2"/>
    <x v="7"/>
    <s v="ClearSounds CSC500 Amplified Spirit Phone Corded phone"/>
    <n v="55.991999999999997"/>
    <n v="1"/>
    <n v="0.2"/>
    <n v="7"/>
    <n v="206.607142857144"/>
    <n v="5.5992000000000015"/>
  </r>
  <r>
    <n v="728"/>
    <s v="US-2013-150861"/>
    <x v="0"/>
    <d v="2013-12-04T00:00:00"/>
    <x v="4"/>
    <d v="2013-12-07T00:00:00"/>
    <n v="3"/>
    <x v="2"/>
    <s v="EG-13900"/>
    <s v="Emily Grady"/>
    <x v="0"/>
    <s v="United States"/>
    <s v="Oceanside"/>
    <x v="15"/>
    <n v="11572"/>
    <x v="3"/>
    <s v="OFF-PA-10001954"/>
    <x v="1"/>
    <x v="10"/>
    <s v="Xerox 1964"/>
    <n v="182.72"/>
    <n v="8"/>
    <n v="0"/>
    <n v="7"/>
    <n v="204.57142857142401"/>
    <n v="84.051199999999994"/>
  </r>
  <r>
    <n v="729"/>
    <s v="US-2013-150861"/>
    <x v="0"/>
    <d v="2013-12-04T00:00:00"/>
    <x v="4"/>
    <d v="2013-12-07T00:00:00"/>
    <n v="3"/>
    <x v="2"/>
    <s v="EG-13900"/>
    <s v="Emily Grady"/>
    <x v="0"/>
    <s v="United States"/>
    <s v="Oceanside"/>
    <x v="15"/>
    <n v="11572"/>
    <x v="3"/>
    <s v="FUR-TA-10002228"/>
    <x v="0"/>
    <x v="3"/>
    <s v="Bevis Traditional Conference Table Top, Plinth Base"/>
    <n v="400.03199999999998"/>
    <n v="2"/>
    <n v="0.4"/>
    <n v="7"/>
    <n v="202.53571428571399"/>
    <n v="-153.34560000000005"/>
  </r>
  <r>
    <n v="730"/>
    <s v="US-2013-150861"/>
    <x v="0"/>
    <d v="2013-12-04T00:00:00"/>
    <x v="4"/>
    <d v="2013-12-07T00:00:00"/>
    <n v="3"/>
    <x v="2"/>
    <s v="EG-13900"/>
    <s v="Emily Grady"/>
    <x v="0"/>
    <s v="United States"/>
    <s v="Oceanside"/>
    <x v="15"/>
    <n v="11572"/>
    <x v="3"/>
    <s v="OFF-ST-10004634"/>
    <x v="1"/>
    <x v="4"/>
    <s v="Personal Folder Holder, Ebony"/>
    <n v="33.630000000000003"/>
    <n v="3"/>
    <n v="0"/>
    <n v="7"/>
    <n v="200.499999999994"/>
    <n v="10.088999999999999"/>
  </r>
  <r>
    <n v="731"/>
    <s v="US-2013-150861"/>
    <x v="0"/>
    <d v="2013-12-04T00:00:00"/>
    <x v="4"/>
    <d v="2013-12-07T00:00:00"/>
    <n v="3"/>
    <x v="2"/>
    <s v="EG-13900"/>
    <s v="Emily Grady"/>
    <x v="0"/>
    <s v="United States"/>
    <s v="Oceanside"/>
    <x v="15"/>
    <n v="11572"/>
    <x v="3"/>
    <s v="FUR-CH-10002965"/>
    <x v="0"/>
    <x v="1"/>
    <s v="Global Leather Highback Executive Chair with Pneumatic Height Adjustment, Black"/>
    <n v="542.64599999999996"/>
    <n v="3"/>
    <n v="0.1"/>
    <n v="7"/>
    <n v="198.46428571428399"/>
    <n v="102.49980000000001"/>
  </r>
  <r>
    <n v="732"/>
    <s v="US-2013-150861"/>
    <x v="0"/>
    <d v="2013-12-04T00:00:00"/>
    <x v="4"/>
    <d v="2013-12-07T00:00:00"/>
    <n v="3"/>
    <x v="2"/>
    <s v="EG-13900"/>
    <s v="Emily Grady"/>
    <x v="0"/>
    <s v="United States"/>
    <s v="Oceanside"/>
    <x v="15"/>
    <n v="11572"/>
    <x v="3"/>
    <s v="OFF-LA-10001317"/>
    <x v="1"/>
    <x v="2"/>
    <s v="Avery 520"/>
    <n v="6.3"/>
    <n v="2"/>
    <n v="0"/>
    <n v="7"/>
    <n v="196.428571428574"/>
    <n v="3.024"/>
  </r>
  <r>
    <n v="733"/>
    <s v="CA-2014-131954"/>
    <x v="3"/>
    <d v="2014-01-22T00:00:00"/>
    <x v="9"/>
    <d v="2014-01-26T00:00:00"/>
    <n v="4"/>
    <x v="1"/>
    <s v="DS-13030"/>
    <s v="Darrin Sayre"/>
    <x v="2"/>
    <s v="United States"/>
    <s v="Seattle"/>
    <x v="4"/>
    <n v="98115"/>
    <x v="1"/>
    <s v="OFF-ST-10000736"/>
    <x v="1"/>
    <x v="4"/>
    <s v="Carina Double Wide Media Storage Towers in Natural &amp; Black"/>
    <n v="242.94"/>
    <n v="3"/>
    <n v="0"/>
    <n v="7"/>
    <n v="194.39285714285401"/>
    <n v="9.7175999999999902"/>
  </r>
  <r>
    <n v="734"/>
    <s v="CA-2014-131954"/>
    <x v="3"/>
    <d v="2014-01-22T00:00:00"/>
    <x v="9"/>
    <d v="2014-01-26T00:00:00"/>
    <n v="4"/>
    <x v="1"/>
    <s v="DS-13030"/>
    <s v="Darrin Sayre"/>
    <x v="2"/>
    <s v="United States"/>
    <s v="Seattle"/>
    <x v="4"/>
    <n v="98115"/>
    <x v="1"/>
    <s v="TEC-AC-10003610"/>
    <x v="2"/>
    <x v="11"/>
    <s v="Logitech Illuminated - Keyboard"/>
    <n v="179.97"/>
    <n v="3"/>
    <n v="0"/>
    <n v="7"/>
    <n v="192.357142857144"/>
    <n v="86.385600000000011"/>
  </r>
  <r>
    <n v="735"/>
    <s v="CA-2014-131954"/>
    <x v="3"/>
    <d v="2014-01-22T00:00:00"/>
    <x v="9"/>
    <d v="2014-01-26T00:00:00"/>
    <n v="4"/>
    <x v="1"/>
    <s v="DS-13030"/>
    <s v="Darrin Sayre"/>
    <x v="2"/>
    <s v="United States"/>
    <s v="Seattle"/>
    <x v="4"/>
    <n v="98115"/>
    <x v="1"/>
    <s v="OFF-BI-10003982"/>
    <x v="1"/>
    <x v="8"/>
    <s v="Wilson Jones Century Plastic Molded Ring Binders"/>
    <n v="99.695999999999998"/>
    <n v="6"/>
    <n v="0.2"/>
    <n v="7"/>
    <n v="190.32142857142401"/>
    <n v="33.647399999999998"/>
  </r>
  <r>
    <n v="736"/>
    <s v="CA-2014-131954"/>
    <x v="3"/>
    <d v="2014-01-22T00:00:00"/>
    <x v="9"/>
    <d v="2014-01-26T00:00:00"/>
    <n v="4"/>
    <x v="1"/>
    <s v="DS-13030"/>
    <s v="Darrin Sayre"/>
    <x v="2"/>
    <s v="United States"/>
    <s v="Seattle"/>
    <x v="4"/>
    <n v="98115"/>
    <x v="1"/>
    <s v="OFF-BI-10003291"/>
    <x v="1"/>
    <x v="8"/>
    <s v="Wilson Jones Leather-Like Binders with DublLock Round Rings"/>
    <n v="27.936000000000003"/>
    <n v="4"/>
    <n v="0.2"/>
    <n v="7"/>
    <n v="188.28571428571399"/>
    <n v="9.4283999999999963"/>
  </r>
  <r>
    <n v="737"/>
    <s v="CA-2014-131954"/>
    <x v="3"/>
    <d v="2014-01-22T00:00:00"/>
    <x v="9"/>
    <d v="2014-01-26T00:00:00"/>
    <n v="4"/>
    <x v="1"/>
    <s v="DS-13030"/>
    <s v="Darrin Sayre"/>
    <x v="2"/>
    <s v="United States"/>
    <s v="Seattle"/>
    <x v="4"/>
    <n v="98115"/>
    <x v="1"/>
    <s v="FUR-BO-10001619"/>
    <x v="0"/>
    <x v="0"/>
    <s v="O'Sullivan Cherrywood Estates Traditional Bookcase"/>
    <n v="84.98"/>
    <n v="1"/>
    <n v="0"/>
    <n v="7"/>
    <n v="186.249999999994"/>
    <n v="18.695599999999999"/>
  </r>
  <r>
    <n v="738"/>
    <s v="CA-2014-131954"/>
    <x v="3"/>
    <d v="2014-01-22T00:00:00"/>
    <x v="9"/>
    <d v="2014-01-26T00:00:00"/>
    <n v="4"/>
    <x v="1"/>
    <s v="DS-13030"/>
    <s v="Darrin Sayre"/>
    <x v="2"/>
    <s v="United States"/>
    <s v="Seattle"/>
    <x v="4"/>
    <n v="98115"/>
    <x v="1"/>
    <s v="OFF-BI-10000138"/>
    <x v="1"/>
    <x v="8"/>
    <s v="Acco Translucent Poly Ring Binders"/>
    <n v="18.72"/>
    <n v="5"/>
    <n v="0.2"/>
    <n v="7"/>
    <n v="184.21428571428399"/>
    <n v="6.5519999999999996"/>
  </r>
  <r>
    <n v="739"/>
    <s v="CA-2011-132500"/>
    <x v="2"/>
    <d v="2011-09-08T00:00:00"/>
    <x v="8"/>
    <d v="2011-09-12T00:00:00"/>
    <n v="4"/>
    <x v="1"/>
    <s v="GZ-14470"/>
    <s v="Gary Zandusky"/>
    <x v="0"/>
    <s v="United States"/>
    <s v="San Francisco"/>
    <x v="1"/>
    <n v="94110"/>
    <x v="1"/>
    <s v="TEC-AC-10001383"/>
    <x v="2"/>
    <x v="11"/>
    <s v="Logitech Wireless Touch Keyboard K400"/>
    <n v="49.98"/>
    <n v="2"/>
    <n v="0"/>
    <n v="7"/>
    <n v="182.178571428574"/>
    <n v="8.4965999999999937"/>
  </r>
  <r>
    <n v="740"/>
    <s v="CA-2011-112326"/>
    <x v="2"/>
    <d v="2011-01-05T00:00:00"/>
    <x v="9"/>
    <d v="2011-01-09T00:00:00"/>
    <n v="4"/>
    <x v="1"/>
    <s v="PO-19195"/>
    <s v="Phillina Ober"/>
    <x v="2"/>
    <s v="United States"/>
    <s v="Naperville"/>
    <x v="10"/>
    <n v="60540"/>
    <x v="2"/>
    <s v="OFF-LA-10003223"/>
    <x v="1"/>
    <x v="2"/>
    <s v="Avery 508"/>
    <n v="11.784000000000001"/>
    <n v="3"/>
    <n v="0.2"/>
    <n v="7"/>
    <n v="180.14285714285401"/>
    <n v="4.2716999999999992"/>
  </r>
  <r>
    <n v="741"/>
    <s v="CA-2011-112326"/>
    <x v="2"/>
    <d v="2011-01-05T00:00:00"/>
    <x v="9"/>
    <d v="2011-01-09T00:00:00"/>
    <n v="4"/>
    <x v="1"/>
    <s v="PO-19195"/>
    <s v="Phillina Ober"/>
    <x v="2"/>
    <s v="United States"/>
    <s v="Naperville"/>
    <x v="10"/>
    <n v="60540"/>
    <x v="2"/>
    <s v="OFF-ST-10002743"/>
    <x v="1"/>
    <x v="4"/>
    <s v="SAFCO Boltless Steel Shelving"/>
    <n v="272.73599999999999"/>
    <n v="3"/>
    <n v="0.2"/>
    <n v="7"/>
    <n v="178.107142857144"/>
    <n v="-64.774800000000013"/>
  </r>
  <r>
    <n v="742"/>
    <s v="CA-2011-112326"/>
    <x v="2"/>
    <d v="2011-01-05T00:00:00"/>
    <x v="9"/>
    <d v="2011-01-09T00:00:00"/>
    <n v="4"/>
    <x v="1"/>
    <s v="PO-19195"/>
    <s v="Phillina Ober"/>
    <x v="2"/>
    <s v="United States"/>
    <s v="Naperville"/>
    <x v="10"/>
    <n v="60540"/>
    <x v="2"/>
    <s v="OFF-BI-10004094"/>
    <x v="1"/>
    <x v="8"/>
    <s v="GBC Standard Plastic Binding Systems Combs"/>
    <n v="3.5399999999999991"/>
    <n v="2"/>
    <n v="0.8"/>
    <n v="7"/>
    <n v="176.07142857142401"/>
    <n v="-5.4870000000000001"/>
  </r>
  <r>
    <n v="743"/>
    <s v="US-2013-146710"/>
    <x v="0"/>
    <d v="2013-08-28T00:00:00"/>
    <x v="6"/>
    <d v="2013-09-02T00:00:00"/>
    <n v="5"/>
    <x v="1"/>
    <s v="SS-20875"/>
    <s v="Sung Shariari"/>
    <x v="0"/>
    <s v="United States"/>
    <s v="Dallas"/>
    <x v="5"/>
    <n v="75220"/>
    <x v="2"/>
    <s v="OFF-SU-10004498"/>
    <x v="1"/>
    <x v="14"/>
    <s v="Martin-Yale Premier Letter Opener"/>
    <n v="51.52000000000001"/>
    <n v="5"/>
    <n v="0.2"/>
    <n v="7"/>
    <n v="174.03571428571399"/>
    <n v="-10.948000000000002"/>
  </r>
  <r>
    <n v="744"/>
    <s v="US-2013-146710"/>
    <x v="0"/>
    <d v="2013-08-28T00:00:00"/>
    <x v="6"/>
    <d v="2013-09-02T00:00:00"/>
    <n v="5"/>
    <x v="1"/>
    <s v="SS-20875"/>
    <s v="Sung Shariari"/>
    <x v="0"/>
    <s v="United States"/>
    <s v="Dallas"/>
    <x v="5"/>
    <n v="75220"/>
    <x v="2"/>
    <s v="OFF-PA-10002615"/>
    <x v="1"/>
    <x v="10"/>
    <s v="Ampad Gold Fibre Wirebound Steno Books, 6&quot; x 9&quot;, Gregg Ruled"/>
    <n v="3.5280000000000005"/>
    <n v="1"/>
    <n v="0.2"/>
    <n v="7"/>
    <n v="171.999999999994"/>
    <n v="1.1465999999999998"/>
  </r>
  <r>
    <n v="745"/>
    <s v="US-2013-146710"/>
    <x v="0"/>
    <d v="2013-08-28T00:00:00"/>
    <x v="6"/>
    <d v="2013-09-02T00:00:00"/>
    <n v="5"/>
    <x v="1"/>
    <s v="SS-20875"/>
    <s v="Sung Shariari"/>
    <x v="0"/>
    <s v="United States"/>
    <s v="Dallas"/>
    <x v="5"/>
    <n v="75220"/>
    <x v="2"/>
    <s v="OFF-PA-10004971"/>
    <x v="1"/>
    <x v="10"/>
    <s v="Xerox 196"/>
    <n v="4.6240000000000006"/>
    <n v="1"/>
    <n v="0.2"/>
    <n v="7"/>
    <n v="169.96428571428399"/>
    <n v="1.6762000000000001"/>
  </r>
  <r>
    <n v="746"/>
    <s v="US-2013-146710"/>
    <x v="0"/>
    <d v="2013-08-28T00:00:00"/>
    <x v="6"/>
    <d v="2013-09-02T00:00:00"/>
    <n v="5"/>
    <x v="1"/>
    <s v="SS-20875"/>
    <s v="Sung Shariari"/>
    <x v="0"/>
    <s v="United States"/>
    <s v="Dallas"/>
    <x v="5"/>
    <n v="75220"/>
    <x v="2"/>
    <s v="OFF-SU-10004261"/>
    <x v="1"/>
    <x v="14"/>
    <s v="Fiskars 8&quot; Scissors, 2/Pack"/>
    <n v="55.167999999999999"/>
    <n v="4"/>
    <n v="0.2"/>
    <n v="7"/>
    <n v="167.928571428574"/>
    <n v="6.2063999999999897"/>
  </r>
  <r>
    <n v="747"/>
    <s v="CA-2011-124429"/>
    <x v="2"/>
    <d v="2011-05-27T00:00:00"/>
    <x v="5"/>
    <d v="2011-05-27T00:00:00"/>
    <n v="0"/>
    <x v="3"/>
    <s v="MH-17785"/>
    <s v="Maya Herman"/>
    <x v="1"/>
    <s v="United States"/>
    <s v="San Diego"/>
    <x v="1"/>
    <n v="92105"/>
    <x v="1"/>
    <s v="FUR-TA-10002607"/>
    <x v="0"/>
    <x v="3"/>
    <s v="KI Conference Tables"/>
    <n v="567.12"/>
    <n v="10"/>
    <n v="0.2"/>
    <n v="7"/>
    <n v="165.89285714285401"/>
    <n v="-28.355999999999952"/>
  </r>
  <r>
    <n v="748"/>
    <s v="CA-2011-124429"/>
    <x v="2"/>
    <d v="2011-05-27T00:00:00"/>
    <x v="5"/>
    <d v="2011-05-27T00:00:00"/>
    <n v="0"/>
    <x v="3"/>
    <s v="MH-17785"/>
    <s v="Maya Herman"/>
    <x v="1"/>
    <s v="United States"/>
    <s v="San Diego"/>
    <x v="1"/>
    <n v="92105"/>
    <x v="1"/>
    <s v="OFF-ST-10001809"/>
    <x v="1"/>
    <x v="4"/>
    <s v="Fellowes Officeware Wire Shelving"/>
    <n v="359.32"/>
    <n v="4"/>
    <n v="0"/>
    <n v="7"/>
    <n v="163.857142857144"/>
    <n v="7.1863999999999919"/>
  </r>
  <r>
    <n v="749"/>
    <s v="CA-2013-150889"/>
    <x v="0"/>
    <d v="2013-03-21T00:00:00"/>
    <x v="10"/>
    <d v="2013-03-23T00:00:00"/>
    <n v="2"/>
    <x v="0"/>
    <s v="PB-19105"/>
    <s v="Peter Bühler"/>
    <x v="0"/>
    <s v="United States"/>
    <s v="Evanston"/>
    <x v="10"/>
    <n v="60201"/>
    <x v="2"/>
    <s v="TEC-PH-10000004"/>
    <x v="2"/>
    <x v="7"/>
    <s v="Belkin iPhone and iPad Lightning Cable"/>
    <n v="11.992000000000001"/>
    <n v="1"/>
    <n v="0.2"/>
    <n v="7"/>
    <n v="161.82142857142401"/>
    <n v="0.89939999999999909"/>
  </r>
  <r>
    <n v="750"/>
    <s v="CA-2014-126074"/>
    <x v="3"/>
    <d v="2014-10-03T00:00:00"/>
    <x v="2"/>
    <d v="2014-10-07T00:00:00"/>
    <n v="4"/>
    <x v="1"/>
    <s v="RF-19735"/>
    <s v="Roland Fjeld"/>
    <x v="0"/>
    <s v="United States"/>
    <s v="Trenton"/>
    <x v="12"/>
    <n v="48183"/>
    <x v="2"/>
    <s v="OFF-BI-10003638"/>
    <x v="1"/>
    <x v="8"/>
    <s v="GBC Durable Plastic Covers"/>
    <n v="58.050000000000004"/>
    <n v="3"/>
    <n v="0"/>
    <n v="7"/>
    <n v="159.78571428571399"/>
    <n v="26.702999999999999"/>
  </r>
  <r>
    <n v="751"/>
    <s v="CA-2014-126074"/>
    <x v="3"/>
    <d v="2014-10-03T00:00:00"/>
    <x v="2"/>
    <d v="2014-10-07T00:00:00"/>
    <n v="4"/>
    <x v="1"/>
    <s v="RF-19735"/>
    <s v="Roland Fjeld"/>
    <x v="0"/>
    <s v="United States"/>
    <s v="Trenton"/>
    <x v="12"/>
    <n v="48183"/>
    <x v="2"/>
    <s v="FUR-FU-10003577"/>
    <x v="0"/>
    <x v="5"/>
    <s v="Nu-Dell Leatherette Frames"/>
    <n v="157.74"/>
    <n v="11"/>
    <n v="0"/>
    <n v="7"/>
    <n v="157.749999999994"/>
    <n v="56.7864"/>
  </r>
  <r>
    <n v="752"/>
    <s v="CA-2014-126074"/>
    <x v="3"/>
    <d v="2014-10-03T00:00:00"/>
    <x v="2"/>
    <d v="2014-10-07T00:00:00"/>
    <n v="4"/>
    <x v="1"/>
    <s v="RF-19735"/>
    <s v="Roland Fjeld"/>
    <x v="0"/>
    <s v="United States"/>
    <s v="Trenton"/>
    <x v="12"/>
    <n v="48183"/>
    <x v="2"/>
    <s v="OFF-AR-10003478"/>
    <x v="1"/>
    <x v="6"/>
    <s v="Avery Hi-Liter EverBold Pen Style Fluorescent Highlighters, 4/Pack"/>
    <n v="56.980000000000004"/>
    <n v="7"/>
    <n v="0"/>
    <n v="7"/>
    <n v="155.71428571428399"/>
    <n v="22.792000000000002"/>
  </r>
  <r>
    <n v="753"/>
    <s v="CA-2014-126074"/>
    <x v="3"/>
    <d v="2014-10-03T00:00:00"/>
    <x v="2"/>
    <d v="2014-10-07T00:00:00"/>
    <n v="4"/>
    <x v="1"/>
    <s v="RF-19735"/>
    <s v="Roland Fjeld"/>
    <x v="0"/>
    <s v="United States"/>
    <s v="Trenton"/>
    <x v="12"/>
    <n v="48183"/>
    <x v="2"/>
    <s v="OFF-BI-10000546"/>
    <x v="1"/>
    <x v="8"/>
    <s v="Avery Durable Binders"/>
    <n v="2.88"/>
    <n v="1"/>
    <n v="0"/>
    <n v="7"/>
    <n v="153.678571428574"/>
    <n v="1.4112"/>
  </r>
  <r>
    <n v="754"/>
    <s v="CA-2013-110499"/>
    <x v="0"/>
    <d v="2013-04-08T00:00:00"/>
    <x v="3"/>
    <d v="2013-04-10T00:00:00"/>
    <n v="2"/>
    <x v="2"/>
    <s v="YC-21895"/>
    <s v="Yoseph Carroll"/>
    <x v="1"/>
    <s v="United States"/>
    <s v="San Francisco"/>
    <x v="1"/>
    <n v="94110"/>
    <x v="1"/>
    <s v="TEC-CO-10002095"/>
    <x v="2"/>
    <x v="16"/>
    <s v="Hewlett Packard 610 Color Digital Copier / Printer"/>
    <n v="1199.9760000000001"/>
    <n v="3"/>
    <n v="0.2"/>
    <n v="7"/>
    <n v="151.64285714285401"/>
    <n v="374.99249999999995"/>
  </r>
  <r>
    <n v="755"/>
    <s v="CA-2012-135272"/>
    <x v="1"/>
    <d v="2012-12-07T00:00:00"/>
    <x v="4"/>
    <d v="2012-12-12T00:00:00"/>
    <n v="5"/>
    <x v="1"/>
    <s v="MS-17830"/>
    <s v="Melanie Seite"/>
    <x v="0"/>
    <s v="United States"/>
    <s v="Los Angeles"/>
    <x v="1"/>
    <n v="90036"/>
    <x v="1"/>
    <s v="FUR-FU-10002759"/>
    <x v="0"/>
    <x v="5"/>
    <s v="12-1/2 Diameter Round Wall Clock"/>
    <n v="79.92"/>
    <n v="4"/>
    <n v="0"/>
    <n v="7"/>
    <n v="149.607142857144"/>
    <n v="28.7712"/>
  </r>
  <r>
    <n v="756"/>
    <s v="CA-2013-140928"/>
    <x v="0"/>
    <d v="2013-09-19T00:00:00"/>
    <x v="8"/>
    <d v="2013-09-23T00:00:00"/>
    <n v="4"/>
    <x v="1"/>
    <s v="NB-18655"/>
    <s v="Nona Balk"/>
    <x v="1"/>
    <s v="United States"/>
    <s v="Jacksonville"/>
    <x v="2"/>
    <n v="32216"/>
    <x v="0"/>
    <s v="FUR-TA-10001095"/>
    <x v="0"/>
    <x v="3"/>
    <s v="Chromcraft Round Conference Tables"/>
    <n v="383.43799999999999"/>
    <n v="4"/>
    <n v="0.45"/>
    <n v="7"/>
    <n v="147.57142857142401"/>
    <n v="-167.3184"/>
  </r>
  <r>
    <n v="757"/>
    <s v="CA-2011-106803"/>
    <x v="2"/>
    <d v="2011-12-29T00:00:00"/>
    <x v="4"/>
    <d v="2012-01-02T00:00:00"/>
    <n v="4"/>
    <x v="1"/>
    <s v="DC-13285"/>
    <s v="Debra Catini"/>
    <x v="0"/>
    <s v="United States"/>
    <s v="Cottage Grove"/>
    <x v="11"/>
    <n v="55016"/>
    <x v="2"/>
    <s v="OFF-ST-10002444"/>
    <x v="1"/>
    <x v="4"/>
    <s v="Recycled Eldon Regeneration Jumbo File"/>
    <n v="24.56"/>
    <n v="2"/>
    <n v="0"/>
    <n v="7"/>
    <n v="145.53571428571399"/>
    <n v="6.8767999999999994"/>
  </r>
  <r>
    <n v="758"/>
    <s v="CA-2011-106803"/>
    <x v="2"/>
    <d v="2011-12-29T00:00:00"/>
    <x v="4"/>
    <d v="2012-01-02T00:00:00"/>
    <n v="4"/>
    <x v="1"/>
    <s v="DC-13285"/>
    <s v="Debra Catini"/>
    <x v="0"/>
    <s v="United States"/>
    <s v="Cottage Grove"/>
    <x v="11"/>
    <n v="55016"/>
    <x v="2"/>
    <s v="TEC-AC-10001267"/>
    <x v="2"/>
    <x v="11"/>
    <s v="Imation 32GB Pocket Pro USB 3.0 Flash Drive - 32 GB - Black - 1 P ..."/>
    <n v="119.8"/>
    <n v="4"/>
    <n v="0"/>
    <n v="7"/>
    <n v="143.499999999994"/>
    <n v="47.92"/>
  </r>
  <r>
    <n v="759"/>
    <s v="CA-2014-117240"/>
    <x v="3"/>
    <d v="2014-07-24T00:00:00"/>
    <x v="7"/>
    <d v="2014-07-29T00:00:00"/>
    <n v="5"/>
    <x v="1"/>
    <s v="CP-12340"/>
    <s v="Christine Phan"/>
    <x v="1"/>
    <s v="United States"/>
    <s v="New York City"/>
    <x v="15"/>
    <n v="10009"/>
    <x v="3"/>
    <s v="OFF-BI-10000848"/>
    <x v="1"/>
    <x v="8"/>
    <s v="Angle-D Ring Binders"/>
    <n v="13.128"/>
    <n v="3"/>
    <n v="0.2"/>
    <n v="7"/>
    <n v="141.46428571428399"/>
    <n v="4.2665999999999986"/>
  </r>
  <r>
    <n v="760"/>
    <s v="CA-2014-133333"/>
    <x v="3"/>
    <d v="2014-09-19T00:00:00"/>
    <x v="8"/>
    <d v="2014-09-23T00:00:00"/>
    <n v="4"/>
    <x v="1"/>
    <s v="BF-11020"/>
    <s v="Barry Französisch"/>
    <x v="1"/>
    <s v="United States"/>
    <s v="Green Bay"/>
    <x v="6"/>
    <n v="54302"/>
    <x v="2"/>
    <s v="OFF-PA-10002377"/>
    <x v="1"/>
    <x v="10"/>
    <s v="Adams Telephone Message Book W/Dividers/Space For Phone Numbers, 5 1/4&quot;X8 1/2&quot;, 200/Messages"/>
    <n v="22.72"/>
    <n v="4"/>
    <n v="0"/>
    <n v="7"/>
    <n v="139.428571428574"/>
    <n v="10.223999999999998"/>
  </r>
  <r>
    <n v="761"/>
    <s v="CA-2012-112319"/>
    <x v="1"/>
    <d v="2012-08-31T00:00:00"/>
    <x v="6"/>
    <d v="2012-09-05T00:00:00"/>
    <n v="5"/>
    <x v="1"/>
    <s v="AR-10510"/>
    <s v="Andrew Roberts"/>
    <x v="0"/>
    <s v="United States"/>
    <s v="Los Angeles"/>
    <x v="1"/>
    <n v="90004"/>
    <x v="1"/>
    <s v="OFF-PA-10003441"/>
    <x v="1"/>
    <x v="10"/>
    <s v="Xerox 226"/>
    <n v="58.320000000000007"/>
    <n v="9"/>
    <n v="0"/>
    <n v="7"/>
    <n v="137.39285714285401"/>
    <n v="27.993600000000001"/>
  </r>
  <r>
    <n v="762"/>
    <s v="CA-2014-126046"/>
    <x v="3"/>
    <d v="2014-11-04T00:00:00"/>
    <x v="0"/>
    <d v="2014-11-08T00:00:00"/>
    <n v="4"/>
    <x v="1"/>
    <s v="JC-16105"/>
    <s v="Julie Creighton"/>
    <x v="1"/>
    <s v="United States"/>
    <s v="Atlanta"/>
    <x v="32"/>
    <n v="30318"/>
    <x v="0"/>
    <s v="OFF-LA-10004484"/>
    <x v="1"/>
    <x v="2"/>
    <s v="Avery 476"/>
    <n v="12.39"/>
    <n v="3"/>
    <n v="0"/>
    <n v="7"/>
    <n v="135.357142857144"/>
    <n v="5.6993999999999998"/>
  </r>
  <r>
    <n v="763"/>
    <s v="CA-2012-114923"/>
    <x v="1"/>
    <d v="2012-02-08T00:00:00"/>
    <x v="11"/>
    <d v="2012-02-13T00:00:00"/>
    <n v="5"/>
    <x v="1"/>
    <s v="LH-17020"/>
    <s v="Lisa Hazard"/>
    <x v="0"/>
    <s v="United States"/>
    <s v="Columbus"/>
    <x v="24"/>
    <n v="43229"/>
    <x v="3"/>
    <s v="TEC-PH-10003931"/>
    <x v="2"/>
    <x v="7"/>
    <s v="JBL Micro Wireless Portable Bluetooth Speaker"/>
    <n v="107.982"/>
    <n v="3"/>
    <n v="0.4"/>
    <n v="7"/>
    <n v="133.32142857142401"/>
    <n v="-26.995499999999993"/>
  </r>
  <r>
    <n v="764"/>
    <s v="CA-2011-162775"/>
    <x v="2"/>
    <d v="2011-01-14T00:00:00"/>
    <x v="9"/>
    <d v="2011-01-16T00:00:00"/>
    <n v="2"/>
    <x v="0"/>
    <s v="CS-12250"/>
    <s v="Chris Selesnick"/>
    <x v="1"/>
    <s v="United States"/>
    <s v="Bossier City"/>
    <x v="28"/>
    <n v="71111"/>
    <x v="0"/>
    <s v="OFF-EN-10001990"/>
    <x v="1"/>
    <x v="12"/>
    <s v="Staples"/>
    <n v="11.36"/>
    <n v="2"/>
    <n v="0"/>
    <n v="7"/>
    <n v="131.28571428571399"/>
    <n v="5.3391999999999991"/>
  </r>
  <r>
    <n v="765"/>
    <s v="CA-2011-162775"/>
    <x v="2"/>
    <d v="2011-01-14T00:00:00"/>
    <x v="9"/>
    <d v="2011-01-16T00:00:00"/>
    <n v="2"/>
    <x v="0"/>
    <s v="CS-12250"/>
    <s v="Chris Selesnick"/>
    <x v="1"/>
    <s v="United States"/>
    <s v="Bossier City"/>
    <x v="28"/>
    <n v="71111"/>
    <x v="0"/>
    <s v="OFF-EN-10001532"/>
    <x v="1"/>
    <x v="12"/>
    <s v="Brown Kraft Recycled Envelopes"/>
    <n v="50.94"/>
    <n v="3"/>
    <n v="0"/>
    <n v="7"/>
    <n v="129.249999999994"/>
    <n v="25.47"/>
  </r>
  <r>
    <n v="766"/>
    <s v="CA-2011-162775"/>
    <x v="2"/>
    <d v="2011-01-14T00:00:00"/>
    <x v="9"/>
    <d v="2011-01-16T00:00:00"/>
    <n v="2"/>
    <x v="0"/>
    <s v="CS-12250"/>
    <s v="Chris Selesnick"/>
    <x v="1"/>
    <s v="United States"/>
    <s v="Bossier City"/>
    <x v="28"/>
    <n v="71111"/>
    <x v="0"/>
    <s v="TEC-AC-10003174"/>
    <x v="2"/>
    <x v="11"/>
    <s v="Plantronics S12 Corded Telephone Headset System"/>
    <n v="646.74"/>
    <n v="6"/>
    <n v="0"/>
    <n v="7"/>
    <n v="127.214285714284"/>
    <n v="258.69600000000003"/>
  </r>
  <r>
    <n v="767"/>
    <s v="CA-2011-162775"/>
    <x v="2"/>
    <d v="2011-01-14T00:00:00"/>
    <x v="9"/>
    <d v="2011-01-16T00:00:00"/>
    <n v="2"/>
    <x v="0"/>
    <s v="CS-12250"/>
    <s v="Chris Selesnick"/>
    <x v="1"/>
    <s v="United States"/>
    <s v="Bossier City"/>
    <x v="28"/>
    <n v="71111"/>
    <x v="0"/>
    <s v="OFF-BI-10004187"/>
    <x v="1"/>
    <x v="8"/>
    <s v="Staples"/>
    <n v="5.64"/>
    <n v="3"/>
    <n v="0"/>
    <n v="7"/>
    <n v="125.178571428574"/>
    <n v="2.7071999999999994"/>
  </r>
  <r>
    <n v="768"/>
    <s v="CA-2011-162775"/>
    <x v="2"/>
    <d v="2011-01-14T00:00:00"/>
    <x v="9"/>
    <d v="2011-01-16T00:00:00"/>
    <n v="2"/>
    <x v="0"/>
    <s v="CS-12250"/>
    <s v="Chris Selesnick"/>
    <x v="1"/>
    <s v="United States"/>
    <s v="Bossier City"/>
    <x v="28"/>
    <n v="71111"/>
    <x v="0"/>
    <s v="OFF-ST-10000025"/>
    <x v="1"/>
    <x v="4"/>
    <s v="Fellowes Stor/Drawer Steel Plus Storage Drawers"/>
    <n v="572.58000000000004"/>
    <n v="6"/>
    <n v="0"/>
    <n v="7"/>
    <n v="123.142857142854"/>
    <n v="34.354799999999955"/>
  </r>
  <r>
    <n v="769"/>
    <s v="CA-2011-106810"/>
    <x v="2"/>
    <d v="2011-05-14T00:00:00"/>
    <x v="5"/>
    <d v="2011-05-20T00:00:00"/>
    <n v="6"/>
    <x v="1"/>
    <s v="AJ-10795"/>
    <s v="Anthony Johnson"/>
    <x v="1"/>
    <s v="United States"/>
    <s v="Saint Petersburg"/>
    <x v="2"/>
    <n v="33710"/>
    <x v="0"/>
    <s v="FUR-FU-10004306"/>
    <x v="0"/>
    <x v="5"/>
    <s v="Electrix Halogen Magnifier Lamp"/>
    <n v="310.88000000000005"/>
    <n v="2"/>
    <n v="0.2"/>
    <n v="7"/>
    <n v="121.107142857144"/>
    <n v="23.315999999999988"/>
  </r>
  <r>
    <n v="770"/>
    <s v="CA-2013-157245"/>
    <x v="0"/>
    <d v="2013-05-20T00:00:00"/>
    <x v="5"/>
    <d v="2013-05-25T00:00:00"/>
    <n v="5"/>
    <x v="1"/>
    <s v="LE-16810"/>
    <s v="Laurel Elliston"/>
    <x v="0"/>
    <s v="United States"/>
    <s v="Arlington"/>
    <x v="17"/>
    <n v="22204"/>
    <x v="0"/>
    <s v="FUR-CH-10003746"/>
    <x v="0"/>
    <x v="1"/>
    <s v="Hon 4070 Series Pagoda Round Back Stacking Chairs"/>
    <n v="641.96"/>
    <n v="2"/>
    <n v="0"/>
    <n v="7"/>
    <n v="119.07142857142399"/>
    <n v="179.74880000000002"/>
  </r>
  <r>
    <n v="771"/>
    <s v="CA-2014-104220"/>
    <x v="3"/>
    <d v="2014-01-31T00:00:00"/>
    <x v="9"/>
    <d v="2014-02-06T00:00:00"/>
    <n v="6"/>
    <x v="1"/>
    <s v="BV-11245"/>
    <s v="Benjamin Venier"/>
    <x v="1"/>
    <s v="United States"/>
    <s v="Des Moines"/>
    <x v="23"/>
    <n v="50315"/>
    <x v="2"/>
    <s v="OFF-BI-10001036"/>
    <x v="1"/>
    <x v="8"/>
    <s v="Cardinal EasyOpen D-Ring Binders"/>
    <n v="18.28"/>
    <n v="2"/>
    <n v="0"/>
    <n v="7"/>
    <n v="117.03571428571399"/>
    <n v="9.14"/>
  </r>
  <r>
    <n v="772"/>
    <s v="CA-2014-104220"/>
    <x v="3"/>
    <d v="2014-01-31T00:00:00"/>
    <x v="9"/>
    <d v="2014-02-06T00:00:00"/>
    <n v="6"/>
    <x v="1"/>
    <s v="BV-11245"/>
    <s v="Benjamin Venier"/>
    <x v="1"/>
    <s v="United States"/>
    <s v="Des Moines"/>
    <x v="23"/>
    <n v="50315"/>
    <x v="2"/>
    <s v="TEC-PH-10004614"/>
    <x v="2"/>
    <x v="7"/>
    <s v="AT&amp;T 841000 Phone"/>
    <n v="207"/>
    <n v="3"/>
    <n v="0"/>
    <n v="7"/>
    <n v="114.999999999994"/>
    <n v="51.75"/>
  </r>
  <r>
    <n v="773"/>
    <s v="CA-2014-104220"/>
    <x v="3"/>
    <d v="2014-01-31T00:00:00"/>
    <x v="9"/>
    <d v="2014-02-06T00:00:00"/>
    <n v="6"/>
    <x v="1"/>
    <s v="BV-11245"/>
    <s v="Benjamin Venier"/>
    <x v="1"/>
    <s v="United States"/>
    <s v="Des Moines"/>
    <x v="23"/>
    <n v="50315"/>
    <x v="2"/>
    <s v="OFF-BI-10000301"/>
    <x v="1"/>
    <x v="8"/>
    <s v="GBC Instant Report Kit"/>
    <n v="32.35"/>
    <n v="5"/>
    <n v="0"/>
    <n v="7"/>
    <n v="112.964285714284"/>
    <n v="16.175000000000001"/>
  </r>
  <r>
    <n v="774"/>
    <s v="CA-2014-104220"/>
    <x v="3"/>
    <d v="2014-01-31T00:00:00"/>
    <x v="9"/>
    <d v="2014-02-06T00:00:00"/>
    <n v="6"/>
    <x v="1"/>
    <s v="BV-11245"/>
    <s v="Benjamin Venier"/>
    <x v="1"/>
    <s v="United States"/>
    <s v="Des Moines"/>
    <x v="23"/>
    <n v="50315"/>
    <x v="2"/>
    <s v="OFF-BI-10003910"/>
    <x v="1"/>
    <x v="8"/>
    <s v="DXL Angle-View Binders with Locking Rings by Samsill"/>
    <n v="7.71"/>
    <n v="1"/>
    <n v="0"/>
    <n v="7"/>
    <n v="1110.92857142857"/>
    <n v="3.4695"/>
  </r>
  <r>
    <n v="775"/>
    <s v="CA-2014-104220"/>
    <x v="3"/>
    <d v="2014-01-31T00:00:00"/>
    <x v="9"/>
    <d v="2014-02-06T00:00:00"/>
    <n v="6"/>
    <x v="1"/>
    <s v="BV-11245"/>
    <s v="Benjamin Venier"/>
    <x v="1"/>
    <s v="United States"/>
    <s v="Des Moines"/>
    <x v="23"/>
    <n v="50315"/>
    <x v="2"/>
    <s v="OFF-AR-10004648"/>
    <x v="1"/>
    <x v="6"/>
    <s v="Boston 19500 Mighty Mite Electric Pencil Sharpener"/>
    <n v="40.299999999999997"/>
    <n v="2"/>
    <n v="0"/>
    <n v="7"/>
    <n v="1108.8928571428501"/>
    <n v="10.881"/>
  </r>
  <r>
    <n v="776"/>
    <s v="CA-2014-104220"/>
    <x v="3"/>
    <d v="2014-01-31T00:00:00"/>
    <x v="9"/>
    <d v="2014-02-06T00:00:00"/>
    <n v="6"/>
    <x v="1"/>
    <s v="BV-11245"/>
    <s v="Benjamin Venier"/>
    <x v="1"/>
    <s v="United States"/>
    <s v="Des Moines"/>
    <x v="23"/>
    <n v="50315"/>
    <x v="2"/>
    <s v="FUR-FU-10002597"/>
    <x v="0"/>
    <x v="5"/>
    <s v="C-Line Magnetic Cubicle Keepers, Clear Polypropylene"/>
    <n v="34.580000000000005"/>
    <n v="7"/>
    <n v="0"/>
    <n v="7"/>
    <n v="1106.8571428571399"/>
    <n v="14.523600000000002"/>
  </r>
  <r>
    <n v="777"/>
    <s v="CA-2011-165974"/>
    <x v="2"/>
    <d v="2011-06-29T00:00:00"/>
    <x v="1"/>
    <d v="2011-07-06T00:00:00"/>
    <n v="7"/>
    <x v="1"/>
    <s v="DL-12865"/>
    <s v="Dan Lawera"/>
    <x v="0"/>
    <s v="United States"/>
    <s v="Cincinnati"/>
    <x v="24"/>
    <n v="45231"/>
    <x v="3"/>
    <s v="OFF-AR-10003405"/>
    <x v="1"/>
    <x v="6"/>
    <s v="Dixon My First Ticonderoga Pencil, #2"/>
    <n v="32.76"/>
    <n v="7"/>
    <n v="0.2"/>
    <n v="7"/>
    <n v="1145.2142857142401"/>
    <n v="3.6854999999999958"/>
  </r>
  <r>
    <n v="778"/>
    <s v="CA-2012-144267"/>
    <x v="1"/>
    <d v="2012-08-21T00:00:00"/>
    <x v="6"/>
    <d v="2012-08-23T00:00:00"/>
    <n v="2"/>
    <x v="2"/>
    <s v="NZ-18565"/>
    <s v="Nick Zandusky"/>
    <x v="2"/>
    <s v="United States"/>
    <s v="San Francisco"/>
    <x v="1"/>
    <n v="94110"/>
    <x v="1"/>
    <s v="FUR-CH-10002335"/>
    <x v="0"/>
    <x v="1"/>
    <s v="Hon GuestStacker Chair"/>
    <n v="544.00800000000004"/>
    <n v="3"/>
    <n v="0.2"/>
    <n v="7"/>
    <n v="1227.8571428571399"/>
    <n v="40.800600000000003"/>
  </r>
  <r>
    <n v="779"/>
    <s v="CA-2012-144267"/>
    <x v="1"/>
    <d v="2012-08-21T00:00:00"/>
    <x v="6"/>
    <d v="2012-08-23T00:00:00"/>
    <n v="2"/>
    <x v="2"/>
    <s v="NZ-18565"/>
    <s v="Nick Zandusky"/>
    <x v="2"/>
    <s v="United States"/>
    <s v="San Francisco"/>
    <x v="1"/>
    <n v="94110"/>
    <x v="1"/>
    <s v="OFF-PA-10000157"/>
    <x v="1"/>
    <x v="10"/>
    <s v="Xerox 191"/>
    <n v="59.94"/>
    <n v="3"/>
    <n v="0"/>
    <n v="7"/>
    <n v="1300.74999999999"/>
    <n v="28.171799999999998"/>
  </r>
  <r>
    <n v="780"/>
    <s v="CA-2012-144267"/>
    <x v="1"/>
    <d v="2012-08-21T00:00:00"/>
    <x v="6"/>
    <d v="2012-08-23T00:00:00"/>
    <n v="2"/>
    <x v="2"/>
    <s v="NZ-18565"/>
    <s v="Nick Zandusky"/>
    <x v="2"/>
    <s v="United States"/>
    <s v="San Francisco"/>
    <x v="1"/>
    <n v="94110"/>
    <x v="1"/>
    <s v="OFF-PA-10001947"/>
    <x v="1"/>
    <x v="10"/>
    <s v="Xerox 1974"/>
    <n v="23.92"/>
    <n v="4"/>
    <n v="0"/>
    <n v="7"/>
    <n v="1298.7142857142801"/>
    <n v="11.720800000000001"/>
  </r>
  <r>
    <n v="781"/>
    <s v="CA-2012-144267"/>
    <x v="1"/>
    <d v="2012-08-21T00:00:00"/>
    <x v="6"/>
    <d v="2012-08-23T00:00:00"/>
    <n v="2"/>
    <x v="2"/>
    <s v="NZ-18565"/>
    <s v="Nick Zandusky"/>
    <x v="2"/>
    <s v="United States"/>
    <s v="San Francisco"/>
    <x v="1"/>
    <n v="94110"/>
    <x v="1"/>
    <s v="OFF-PA-10003657"/>
    <x v="1"/>
    <x v="10"/>
    <s v="Xerox 1927"/>
    <n v="4.28"/>
    <n v="1"/>
    <n v="0"/>
    <n v="7"/>
    <n v="1338.18367346937"/>
    <n v="1.9259999999999997"/>
  </r>
  <r>
    <n v="782"/>
    <s v="US-2012-157014"/>
    <x v="1"/>
    <d v="2012-10-03T00:00:00"/>
    <x v="2"/>
    <d v="2012-10-06T00:00:00"/>
    <n v="3"/>
    <x v="0"/>
    <s v="BM-11785"/>
    <s v="Bryan Mills"/>
    <x v="0"/>
    <s v="United States"/>
    <s v="Columbus"/>
    <x v="24"/>
    <n v="43229"/>
    <x v="3"/>
    <s v="OFF-BI-10001098"/>
    <x v="1"/>
    <x v="8"/>
    <s v="Acco D-Ring Binder w/DublLock"/>
    <n v="32.07"/>
    <n v="5"/>
    <n v="0.7"/>
    <n v="7"/>
    <n v="1376.3290816326401"/>
    <n v="-22.448999999999991"/>
  </r>
  <r>
    <n v="783"/>
    <s v="US-2012-157014"/>
    <x v="1"/>
    <d v="2012-10-03T00:00:00"/>
    <x v="2"/>
    <d v="2012-10-06T00:00:00"/>
    <n v="3"/>
    <x v="0"/>
    <s v="BM-11785"/>
    <s v="Bryan Mills"/>
    <x v="0"/>
    <s v="United States"/>
    <s v="Columbus"/>
    <x v="24"/>
    <n v="43229"/>
    <x v="3"/>
    <s v="TEC-AC-10002167"/>
    <x v="2"/>
    <x v="11"/>
    <s v="Imation 8gb Micro Traveldrive Usb 2.0 Flash Drive"/>
    <n v="24"/>
    <n v="2"/>
    <n v="0.2"/>
    <n v="7"/>
    <n v="1414.4744897958999"/>
    <n v="-2.6999999999999993"/>
  </r>
  <r>
    <n v="784"/>
    <s v="US-2012-157014"/>
    <x v="1"/>
    <d v="2012-10-03T00:00:00"/>
    <x v="2"/>
    <d v="2012-10-06T00:00:00"/>
    <n v="3"/>
    <x v="0"/>
    <s v="BM-11785"/>
    <s v="Bryan Mills"/>
    <x v="0"/>
    <s v="United States"/>
    <s v="Columbus"/>
    <x v="24"/>
    <n v="43229"/>
    <x v="3"/>
    <s v="FUR-BO-10004409"/>
    <x v="0"/>
    <x v="0"/>
    <s v="Safco Value Mate Series Steel Bookcases, Baked Enamel Finish on Steel, Gray"/>
    <n v="35.49"/>
    <n v="1"/>
    <n v="0.5"/>
    <n v="7"/>
    <n v="1452.61989795917"/>
    <n v="-15.615600000000001"/>
  </r>
  <r>
    <n v="785"/>
    <s v="US-2012-157014"/>
    <x v="1"/>
    <d v="2012-10-03T00:00:00"/>
    <x v="2"/>
    <d v="2012-10-06T00:00:00"/>
    <n v="3"/>
    <x v="0"/>
    <s v="BM-11785"/>
    <s v="Bryan Mills"/>
    <x v="0"/>
    <s v="United States"/>
    <s v="Columbus"/>
    <x v="24"/>
    <n v="43229"/>
    <x v="3"/>
    <s v="TEC-AC-10000057"/>
    <x v="2"/>
    <x v="11"/>
    <s v="Microsoft Natural Ergonomic Keyboard 4000"/>
    <n v="47.984000000000002"/>
    <n v="2"/>
    <n v="0.2"/>
    <n v="7"/>
    <n v="1490.76530612243"/>
    <n v="0.59979999999999656"/>
  </r>
  <r>
    <n v="786"/>
    <s v="CA-2012-154921"/>
    <x v="1"/>
    <d v="2012-05-23T00:00:00"/>
    <x v="5"/>
    <d v="2012-05-28T00:00:00"/>
    <n v="5"/>
    <x v="1"/>
    <s v="EA-14035"/>
    <s v="Erin Ashbrook"/>
    <x v="1"/>
    <s v="United States"/>
    <s v="Columbia"/>
    <x v="20"/>
    <n v="29203"/>
    <x v="0"/>
    <s v="OFF-EN-10000056"/>
    <x v="1"/>
    <x v="12"/>
    <s v="Cameo Buff Policy Envelopes"/>
    <n v="186.69"/>
    <n v="3"/>
    <n v="0"/>
    <n v="7"/>
    <n v="1528.9107142856999"/>
    <n v="87.744299999999981"/>
  </r>
  <r>
    <n v="787"/>
    <s v="CA-2014-129567"/>
    <x v="3"/>
    <d v="2014-03-18T00:00:00"/>
    <x v="10"/>
    <d v="2014-03-22T00:00:00"/>
    <n v="4"/>
    <x v="0"/>
    <s v="CL-12565"/>
    <s v="Clay Ludtke"/>
    <x v="0"/>
    <s v="United States"/>
    <s v="Lancaster"/>
    <x v="1"/>
    <n v="93534"/>
    <x v="1"/>
    <s v="OFF-BI-10000014"/>
    <x v="1"/>
    <x v="8"/>
    <s v="Heavy-Duty E-Z-D Binders"/>
    <n v="17.456"/>
    <n v="2"/>
    <n v="0.2"/>
    <n v="7"/>
    <n v="1567.05612244896"/>
    <n v="5.8914"/>
  </r>
  <r>
    <n v="788"/>
    <s v="CA-2012-154620"/>
    <x v="1"/>
    <d v="2012-12-12T00:00:00"/>
    <x v="4"/>
    <d v="2012-12-16T00:00:00"/>
    <n v="4"/>
    <x v="1"/>
    <s v="LT-17110"/>
    <s v="Liz Thompson"/>
    <x v="0"/>
    <s v="United States"/>
    <s v="Lancaster"/>
    <x v="1"/>
    <n v="93534"/>
    <x v="1"/>
    <s v="FUR-CH-10004675"/>
    <x v="0"/>
    <x v="1"/>
    <s v="Lifetime Advantage Folding Chairs, 4/Carton"/>
    <n v="348.92800000000005"/>
    <n v="2"/>
    <n v="0.2"/>
    <n v="7"/>
    <n v="1605.20153061223"/>
    <n v="34.89279999999998"/>
  </r>
  <r>
    <n v="789"/>
    <s v="CA-2012-115938"/>
    <x v="1"/>
    <d v="2012-06-26T00:00:00"/>
    <x v="1"/>
    <d v="2012-06-30T00:00:00"/>
    <n v="4"/>
    <x v="1"/>
    <s v="SA-20830"/>
    <s v="Sue Ann Reed"/>
    <x v="0"/>
    <s v="United States"/>
    <s v="Richmond"/>
    <x v="17"/>
    <n v="23223"/>
    <x v="0"/>
    <s v="OFF-BI-10001543"/>
    <x v="1"/>
    <x v="8"/>
    <s v="GBC VeloBinder Manual Binding System"/>
    <n v="143.96"/>
    <n v="4"/>
    <n v="0"/>
    <n v="7"/>
    <n v="1643.3469387754899"/>
    <n v="69.100800000000007"/>
  </r>
  <r>
    <n v="790"/>
    <s v="CA-2012-115938"/>
    <x v="1"/>
    <d v="2012-06-26T00:00:00"/>
    <x v="1"/>
    <d v="2012-06-30T00:00:00"/>
    <n v="4"/>
    <x v="1"/>
    <s v="SA-20830"/>
    <s v="Sue Ann Reed"/>
    <x v="0"/>
    <s v="United States"/>
    <s v="Richmond"/>
    <x v="17"/>
    <n v="23223"/>
    <x v="0"/>
    <s v="OFF-ST-10001321"/>
    <x v="1"/>
    <x v="4"/>
    <s v="Decoflex Hanging Personal Folder File, Blue"/>
    <n v="15.42"/>
    <n v="1"/>
    <n v="0"/>
    <n v="7"/>
    <n v="1681.49234693876"/>
    <n v="4.1634000000000011"/>
  </r>
  <r>
    <n v="791"/>
    <s v="CA-2012-115938"/>
    <x v="1"/>
    <d v="2012-06-26T00:00:00"/>
    <x v="1"/>
    <d v="2012-06-30T00:00:00"/>
    <n v="4"/>
    <x v="1"/>
    <s v="SA-20830"/>
    <s v="Sue Ann Reed"/>
    <x v="0"/>
    <s v="United States"/>
    <s v="Richmond"/>
    <x v="17"/>
    <n v="23223"/>
    <x v="0"/>
    <s v="OFF-BI-10001132"/>
    <x v="1"/>
    <x v="8"/>
    <s v="Acco PRESSTEX Data Binder with Storage Hooks, Dark Blue, 9 1/2&quot; X 11&quot;"/>
    <n v="43.04"/>
    <n v="8"/>
    <n v="0"/>
    <n v="7"/>
    <n v="1719.63775510202"/>
    <n v="21.089600000000001"/>
  </r>
  <r>
    <n v="792"/>
    <s v="CA-2012-115938"/>
    <x v="1"/>
    <d v="2012-06-26T00:00:00"/>
    <x v="1"/>
    <d v="2012-06-30T00:00:00"/>
    <n v="4"/>
    <x v="1"/>
    <s v="SA-20830"/>
    <s v="Sue Ann Reed"/>
    <x v="0"/>
    <s v="United States"/>
    <s v="Richmond"/>
    <x v="17"/>
    <n v="23223"/>
    <x v="0"/>
    <s v="FUR-CH-10003199"/>
    <x v="0"/>
    <x v="1"/>
    <s v="Office Star - Contemporary Task Swivel Chair"/>
    <n v="332.94"/>
    <n v="3"/>
    <n v="0"/>
    <n v="7"/>
    <n v="1757.7831632652901"/>
    <n v="79.905599999999993"/>
  </r>
  <r>
    <n v="793"/>
    <s v="CA-2013-105256"/>
    <x v="0"/>
    <d v="2013-05-21T00:00:00"/>
    <x v="5"/>
    <d v="2013-05-21T00:00:00"/>
    <n v="0"/>
    <x v="3"/>
    <s v="JK-15730"/>
    <s v="Joe Kamberova"/>
    <x v="0"/>
    <s v="United States"/>
    <s v="Asheville"/>
    <x v="3"/>
    <n v="28806"/>
    <x v="0"/>
    <s v="TEC-PH-10001530"/>
    <x v="2"/>
    <x v="7"/>
    <s v="Cisco Unified IP Phone 7945G VoIP phone"/>
    <n v="1363.96"/>
    <n v="5"/>
    <n v="0.2"/>
    <n v="7"/>
    <n v="1795.92857142855"/>
    <n v="85.247500000000002"/>
  </r>
  <r>
    <n v="794"/>
    <s v="CA-2011-156433"/>
    <x v="2"/>
    <d v="2011-09-20T00:00:00"/>
    <x v="8"/>
    <d v="2011-09-26T00:00:00"/>
    <n v="6"/>
    <x v="1"/>
    <s v="ES-14020"/>
    <s v="Erica Smith"/>
    <x v="0"/>
    <s v="United States"/>
    <s v="San Francisco"/>
    <x v="1"/>
    <n v="94110"/>
    <x v="1"/>
    <s v="OFF-LA-10001569"/>
    <x v="1"/>
    <x v="2"/>
    <s v="Avery 499"/>
    <n v="9.9600000000000009"/>
    <n v="2"/>
    <n v="0"/>
    <n v="7"/>
    <n v="1834.07397959181"/>
    <n v="4.5815999999999999"/>
  </r>
  <r>
    <n v="795"/>
    <s v="CA-2011-156433"/>
    <x v="2"/>
    <d v="2011-09-20T00:00:00"/>
    <x v="8"/>
    <d v="2011-09-26T00:00:00"/>
    <n v="6"/>
    <x v="1"/>
    <s v="ES-14020"/>
    <s v="Erica Smith"/>
    <x v="0"/>
    <s v="United States"/>
    <s v="San Francisco"/>
    <x v="1"/>
    <n v="94110"/>
    <x v="1"/>
    <s v="OFF-PA-10003724"/>
    <x v="1"/>
    <x v="10"/>
    <s v="Wirebound Message Book, 4 per Page"/>
    <n v="21.72"/>
    <n v="4"/>
    <n v="0"/>
    <n v="7"/>
    <n v="1872.2193877550801"/>
    <n v="10.642799999999999"/>
  </r>
  <r>
    <n v="796"/>
    <s v="CA-2014-151428"/>
    <x v="3"/>
    <d v="2014-09-22T00:00:00"/>
    <x v="8"/>
    <d v="2014-09-27T00:00:00"/>
    <n v="5"/>
    <x v="1"/>
    <s v="RH-19495"/>
    <s v="Rick Hansen"/>
    <x v="0"/>
    <s v="United States"/>
    <s v="Rochester"/>
    <x v="11"/>
    <n v="55901"/>
    <x v="2"/>
    <s v="OFF-BI-10000546"/>
    <x v="1"/>
    <x v="8"/>
    <s v="Avery Durable Binders"/>
    <n v="20.16"/>
    <n v="7"/>
    <n v="0"/>
    <n v="7"/>
    <n v="1910.36479591834"/>
    <n v="9.8783999999999992"/>
  </r>
  <r>
    <n v="797"/>
    <s v="CA-2012-124653"/>
    <x v="1"/>
    <d v="2012-12-24T00:00:00"/>
    <x v="4"/>
    <d v="2012-12-26T00:00:00"/>
    <n v="2"/>
    <x v="2"/>
    <s v="DB-13120"/>
    <s v="David Bremer"/>
    <x v="1"/>
    <s v="United States"/>
    <s v="Rochester"/>
    <x v="15"/>
    <n v="14609"/>
    <x v="3"/>
    <s v="OFF-PA-10000176"/>
    <x v="1"/>
    <x v="10"/>
    <s v="Xerox 1887"/>
    <n v="132.79"/>
    <n v="7"/>
    <n v="0"/>
    <n v="7"/>
    <n v="1948.51020408161"/>
    <n v="63.739199999999997"/>
  </r>
  <r>
    <n v="798"/>
    <s v="CA-2012-124653"/>
    <x v="1"/>
    <d v="2012-12-24T00:00:00"/>
    <x v="4"/>
    <d v="2012-12-26T00:00:00"/>
    <n v="2"/>
    <x v="2"/>
    <s v="DB-13120"/>
    <s v="David Bremer"/>
    <x v="1"/>
    <s v="United States"/>
    <s v="Rochester"/>
    <x v="15"/>
    <n v="14609"/>
    <x v="3"/>
    <s v="OFF-PA-10002365"/>
    <x v="1"/>
    <x v="10"/>
    <s v="Xerox 1967"/>
    <n v="12.96"/>
    <n v="2"/>
    <n v="0"/>
    <n v="7"/>
    <n v="1986.6556122448701"/>
    <n v="6.2208000000000006"/>
  </r>
  <r>
    <n v="799"/>
    <s v="CA-2012-124653"/>
    <x v="1"/>
    <d v="2012-12-24T00:00:00"/>
    <x v="4"/>
    <d v="2012-12-26T00:00:00"/>
    <n v="2"/>
    <x v="2"/>
    <s v="DB-13120"/>
    <s v="David Bremer"/>
    <x v="1"/>
    <s v="United States"/>
    <s v="Rochester"/>
    <x v="15"/>
    <n v="14609"/>
    <x v="3"/>
    <s v="OFF-LA-10002271"/>
    <x v="1"/>
    <x v="2"/>
    <s v="Smead Alpha-Z Color-Coded Second Alphabetical Labels and Starter Set"/>
    <n v="21.560000000000002"/>
    <n v="7"/>
    <n v="0"/>
    <n v="7"/>
    <n v="2024.8010204081399"/>
    <n v="10.348799999999999"/>
  </r>
  <r>
    <n v="800"/>
    <s v="CA-2012-101910"/>
    <x v="1"/>
    <d v="2012-11-27T00:00:00"/>
    <x v="0"/>
    <d v="2012-12-03T00:00:00"/>
    <n v="6"/>
    <x v="1"/>
    <s v="CD-11920"/>
    <s v="Carlos Daly"/>
    <x v="0"/>
    <s v="United States"/>
    <s v="Lake Elsinore"/>
    <x v="1"/>
    <n v="92530"/>
    <x v="1"/>
    <s v="FUR-CH-10002647"/>
    <x v="0"/>
    <x v="1"/>
    <s v="Situations Contoured Folding Chairs, 4/Set"/>
    <n v="283.92"/>
    <n v="5"/>
    <n v="0.2"/>
    <n v="7"/>
    <n v="2062.9464285713998"/>
    <n v="17.745000000000019"/>
  </r>
  <r>
    <n v="801"/>
    <s v="CA-2014-105809"/>
    <x v="3"/>
    <d v="2014-02-21T00:00:00"/>
    <x v="11"/>
    <d v="2014-02-24T00:00:00"/>
    <n v="3"/>
    <x v="2"/>
    <s v="HW-14935"/>
    <s v="Helen Wasserman"/>
    <x v="1"/>
    <s v="United States"/>
    <s v="San Diego"/>
    <x v="1"/>
    <n v="92105"/>
    <x v="1"/>
    <s v="FUR-FU-10004090"/>
    <x v="0"/>
    <x v="5"/>
    <s v="Executive Impressions 14&quot; Contract Wall Clock"/>
    <n v="22.23"/>
    <n v="1"/>
    <n v="0"/>
    <n v="7"/>
    <n v="2101.0918367346699"/>
    <n v="7.3358999999999988"/>
  </r>
  <r>
    <n v="802"/>
    <s v="CA-2014-105809"/>
    <x v="3"/>
    <d v="2014-02-21T00:00:00"/>
    <x v="11"/>
    <d v="2014-02-24T00:00:00"/>
    <n v="3"/>
    <x v="2"/>
    <s v="HW-14935"/>
    <s v="Helen Wasserman"/>
    <x v="1"/>
    <s v="United States"/>
    <s v="San Diego"/>
    <x v="1"/>
    <n v="92105"/>
    <x v="1"/>
    <s v="TEC-PH-10001580"/>
    <x v="2"/>
    <x v="7"/>
    <s v="Logitech Mobile Speakerphone P710e - speaker phone"/>
    <n v="215.96799999999999"/>
    <n v="2"/>
    <n v="0.2"/>
    <n v="7"/>
    <n v="2139.2372448979299"/>
    <n v="18.897199999999991"/>
  </r>
  <r>
    <n v="803"/>
    <s v="CA-2013-136133"/>
    <x v="0"/>
    <d v="2013-08-19T00:00:00"/>
    <x v="6"/>
    <d v="2013-08-24T00:00:00"/>
    <n v="5"/>
    <x v="0"/>
    <s v="HW-14935"/>
    <s v="Helen Wasserman"/>
    <x v="1"/>
    <s v="United States"/>
    <s v="New York City"/>
    <x v="15"/>
    <n v="10024"/>
    <x v="3"/>
    <s v="OFF-AP-10000576"/>
    <x v="1"/>
    <x v="9"/>
    <s v="Belkin 7 Outlet SurgeMaster II"/>
    <n v="355.32"/>
    <n v="9"/>
    <n v="0"/>
    <n v="7"/>
    <n v="2177.38265306119"/>
    <n v="99.48960000000001"/>
  </r>
  <r>
    <n v="804"/>
    <s v="CA-2013-115504"/>
    <x v="0"/>
    <d v="2013-03-13T00:00:00"/>
    <x v="10"/>
    <d v="2013-03-18T00:00:00"/>
    <n v="5"/>
    <x v="1"/>
    <s v="MC-18130"/>
    <s v="Mike Caudle"/>
    <x v="1"/>
    <s v="United States"/>
    <s v="Monroe"/>
    <x v="28"/>
    <n v="71203"/>
    <x v="0"/>
    <s v="OFF-PA-10003953"/>
    <x v="1"/>
    <x v="10"/>
    <s v="Xerox 218"/>
    <n v="12.96"/>
    <n v="2"/>
    <n v="0"/>
    <n v="7"/>
    <n v="2215.5280612244601"/>
    <n v="6.2208000000000006"/>
  </r>
  <r>
    <n v="805"/>
    <s v="CA-2014-135783"/>
    <x v="3"/>
    <d v="2014-04-23T00:00:00"/>
    <x v="3"/>
    <d v="2014-04-25T00:00:00"/>
    <n v="2"/>
    <x v="2"/>
    <s v="GM-14440"/>
    <s v="Gary McGarr"/>
    <x v="0"/>
    <s v="United States"/>
    <s v="San Francisco"/>
    <x v="1"/>
    <n v="94122"/>
    <x v="1"/>
    <s v="FUR-FU-10000794"/>
    <x v="0"/>
    <x v="5"/>
    <s v="Eldon Stackable Tray, Side-Load, Legal, Smoke"/>
    <n v="18.28"/>
    <n v="2"/>
    <n v="0"/>
    <n v="7"/>
    <n v="2253.6734693877202"/>
    <n v="6.2151999999999994"/>
  </r>
  <r>
    <n v="806"/>
    <s v="CA-2011-134313"/>
    <x v="2"/>
    <d v="2011-11-01T00:00:00"/>
    <x v="0"/>
    <d v="2011-11-07T00:00:00"/>
    <n v="6"/>
    <x v="1"/>
    <s v="RA-19915"/>
    <s v="Russell Applegate"/>
    <x v="0"/>
    <s v="United States"/>
    <s v="Denver"/>
    <x v="22"/>
    <n v="80219"/>
    <x v="1"/>
    <s v="OFF-AR-10001897"/>
    <x v="1"/>
    <x v="6"/>
    <s v="Model L Table or Wall-Mount Pencil Sharpener"/>
    <n v="43.176000000000002"/>
    <n v="3"/>
    <n v="0.2"/>
    <n v="7"/>
    <n v="2291.8188775509898"/>
    <n v="4.3176000000000005"/>
  </r>
  <r>
    <n v="807"/>
    <s v="CA-2011-134313"/>
    <x v="2"/>
    <d v="2011-11-01T00:00:00"/>
    <x v="0"/>
    <d v="2011-11-07T00:00:00"/>
    <n v="6"/>
    <x v="1"/>
    <s v="RA-19915"/>
    <s v="Russell Applegate"/>
    <x v="0"/>
    <s v="United States"/>
    <s v="Denver"/>
    <x v="22"/>
    <n v="80219"/>
    <x v="1"/>
    <s v="TEC-PH-10001795"/>
    <x v="2"/>
    <x v="7"/>
    <s v="ClearOne CHATAttach 160 - speaker phone"/>
    <n v="1983.9680000000001"/>
    <n v="4"/>
    <n v="0.2"/>
    <n v="7"/>
    <n v="2329.9642857142499"/>
    <n v="247.99599999999981"/>
  </r>
  <r>
    <n v="808"/>
    <s v="CA-2012-140921"/>
    <x v="1"/>
    <d v="2012-02-03T00:00:00"/>
    <x v="11"/>
    <d v="2012-02-05T00:00:00"/>
    <n v="2"/>
    <x v="2"/>
    <s v="AA-10375"/>
    <s v="Allen Armold"/>
    <x v="0"/>
    <s v="United States"/>
    <s v="Omaha"/>
    <x v="8"/>
    <n v="68104"/>
    <x v="2"/>
    <s v="FUR-FU-10003347"/>
    <x v="0"/>
    <x v="5"/>
    <s v="Coloredge Poster Frame"/>
    <n v="28.4"/>
    <n v="2"/>
    <n v="0"/>
    <n v="7"/>
    <n v="2368.1096938775199"/>
    <n v="11.076000000000001"/>
  </r>
  <r>
    <n v="809"/>
    <s v="CA-2012-140921"/>
    <x v="1"/>
    <d v="2012-02-03T00:00:00"/>
    <x v="11"/>
    <d v="2012-02-05T00:00:00"/>
    <n v="2"/>
    <x v="2"/>
    <s v="AA-10375"/>
    <s v="Allen Armold"/>
    <x v="0"/>
    <s v="United States"/>
    <s v="Omaha"/>
    <x v="8"/>
    <n v="68104"/>
    <x v="2"/>
    <s v="TEC-AC-10004901"/>
    <x v="2"/>
    <x v="11"/>
    <s v="Kensington SlimBlade Notebook Wireless Mouse with Nano Receiver "/>
    <n v="149.97"/>
    <n v="3"/>
    <n v="0"/>
    <n v="7"/>
    <n v="2406.25510204078"/>
    <n v="50.989800000000002"/>
  </r>
  <r>
    <n v="810"/>
    <s v="CA-2011-151995"/>
    <x v="2"/>
    <d v="2011-10-13T00:00:00"/>
    <x v="2"/>
    <d v="2011-10-15T00:00:00"/>
    <n v="2"/>
    <x v="2"/>
    <s v="ZC-21910"/>
    <s v="Zuschuss Carroll"/>
    <x v="0"/>
    <s v="United States"/>
    <s v="Edmonds"/>
    <x v="4"/>
    <n v="98026"/>
    <x v="1"/>
    <s v="OFF-AR-10003190"/>
    <x v="1"/>
    <x v="6"/>
    <s v="Newell 32"/>
    <n v="11.52"/>
    <n v="4"/>
    <n v="0"/>
    <n v="7"/>
    <n v="2444.4005102040501"/>
    <n v="3.2256"/>
  </r>
  <r>
    <n v="811"/>
    <s v="CA-2011-151995"/>
    <x v="2"/>
    <d v="2011-10-13T00:00:00"/>
    <x v="2"/>
    <d v="2011-10-15T00:00:00"/>
    <n v="2"/>
    <x v="2"/>
    <s v="ZC-21910"/>
    <s v="Zuschuss Carroll"/>
    <x v="0"/>
    <s v="United States"/>
    <s v="Edmonds"/>
    <x v="4"/>
    <n v="98026"/>
    <x v="1"/>
    <s v="FUR-TA-10002903"/>
    <x v="0"/>
    <x v="3"/>
    <s v="Bevis Round Bullnose 29&quot; High Table Top"/>
    <n v="1298.55"/>
    <n v="5"/>
    <n v="0"/>
    <n v="7"/>
    <n v="2482.5459183673102"/>
    <n v="311.65199999999999"/>
  </r>
  <r>
    <n v="812"/>
    <s v="CA-2011-151995"/>
    <x v="2"/>
    <d v="2011-10-13T00:00:00"/>
    <x v="2"/>
    <d v="2011-10-15T00:00:00"/>
    <n v="2"/>
    <x v="2"/>
    <s v="ZC-21910"/>
    <s v="Zuschuss Carroll"/>
    <x v="0"/>
    <s v="United States"/>
    <s v="Edmonds"/>
    <x v="4"/>
    <n v="98026"/>
    <x v="1"/>
    <s v="OFF-AP-10000240"/>
    <x v="1"/>
    <x v="9"/>
    <s v="Belkin F9G930V10-GRY 9 Outlet Surge"/>
    <n v="213.92"/>
    <n v="4"/>
    <n v="0"/>
    <n v="7"/>
    <n v="2520.6913265305802"/>
    <n v="62.036799999999971"/>
  </r>
  <r>
    <n v="813"/>
    <s v="CA-2011-151995"/>
    <x v="2"/>
    <d v="2011-10-13T00:00:00"/>
    <x v="2"/>
    <d v="2011-10-15T00:00:00"/>
    <n v="2"/>
    <x v="2"/>
    <s v="ZC-21910"/>
    <s v="Zuschuss Carroll"/>
    <x v="0"/>
    <s v="United States"/>
    <s v="Edmonds"/>
    <x v="4"/>
    <n v="98026"/>
    <x v="1"/>
    <s v="TEC-AC-10001101"/>
    <x v="2"/>
    <x v="11"/>
    <s v="Sony 16GB Class 10 Micro SDHC R40 Memory Card"/>
    <n v="25.78"/>
    <n v="2"/>
    <n v="0"/>
    <n v="7"/>
    <n v="2558.8367346938398"/>
    <n v="2.5779999999999994"/>
  </r>
  <r>
    <n v="814"/>
    <s v="CA-2014-143686"/>
    <x v="3"/>
    <d v="2014-05-15T00:00:00"/>
    <x v="5"/>
    <d v="2014-05-15T00:00:00"/>
    <n v="0"/>
    <x v="3"/>
    <s v="PJ-19015"/>
    <s v="Pauline Johnson"/>
    <x v="0"/>
    <s v="United States"/>
    <s v="Santa Ana"/>
    <x v="1"/>
    <n v="92704"/>
    <x v="1"/>
    <s v="FUR-FU-10000794"/>
    <x v="0"/>
    <x v="5"/>
    <s v="Eldon Stackable Tray, Side-Load, Legal, Smoke"/>
    <n v="18.28"/>
    <n v="2"/>
    <n v="0"/>
    <n v="7"/>
    <n v="2596.9821428571099"/>
    <n v="6.2151999999999994"/>
  </r>
  <r>
    <n v="815"/>
    <s v="CA-2014-143686"/>
    <x v="3"/>
    <d v="2014-05-15T00:00:00"/>
    <x v="5"/>
    <d v="2014-05-15T00:00:00"/>
    <n v="0"/>
    <x v="3"/>
    <s v="PJ-19015"/>
    <s v="Pauline Johnson"/>
    <x v="0"/>
    <s v="United States"/>
    <s v="Santa Ana"/>
    <x v="1"/>
    <n v="92704"/>
    <x v="1"/>
    <s v="TEC-AC-10001838"/>
    <x v="2"/>
    <x v="11"/>
    <s v="Razer Tiamat Over Ear 7.1 Surround Sound PC Gaming Headset"/>
    <n v="1399.93"/>
    <n v="7"/>
    <n v="0"/>
    <n v="7"/>
    <n v="2635.12755102037"/>
    <n v="601.96990000000005"/>
  </r>
  <r>
    <n v="816"/>
    <s v="CA-2012-106565"/>
    <x v="1"/>
    <d v="2012-03-20T00:00:00"/>
    <x v="10"/>
    <d v="2012-03-23T00:00:00"/>
    <n v="3"/>
    <x v="2"/>
    <s v="BW-11110"/>
    <s v="Bart Watters"/>
    <x v="1"/>
    <s v="United States"/>
    <s v="Milwaukee"/>
    <x v="6"/>
    <n v="53209"/>
    <x v="2"/>
    <s v="OFF-PA-10000061"/>
    <x v="1"/>
    <x v="10"/>
    <s v="Xerox 205"/>
    <n v="51.84"/>
    <n v="8"/>
    <n v="0"/>
    <n v="7"/>
    <n v="2673.2729591836401"/>
    <n v="24.883200000000002"/>
  </r>
  <r>
    <n v="817"/>
    <s v="CA-2013-149370"/>
    <x v="0"/>
    <d v="2013-09-16T00:00:00"/>
    <x v="8"/>
    <d v="2013-09-20T00:00:00"/>
    <n v="4"/>
    <x v="1"/>
    <s v="DB-13210"/>
    <s v="Dean Braden"/>
    <x v="0"/>
    <s v="United States"/>
    <s v="Philadelphia"/>
    <x v="9"/>
    <n v="19140"/>
    <x v="3"/>
    <s v="OFF-PA-10003651"/>
    <x v="1"/>
    <x v="10"/>
    <s v="Xerox 1968"/>
    <n v="5.3440000000000003"/>
    <n v="1"/>
    <n v="0.2"/>
    <n v="7"/>
    <n v="2711.4183673469001"/>
    <n v="1.8703999999999998"/>
  </r>
  <r>
    <n v="818"/>
    <s v="CA-2011-140858"/>
    <x v="2"/>
    <d v="2011-06-28T00:00:00"/>
    <x v="1"/>
    <d v="2011-07-02T00:00:00"/>
    <n v="4"/>
    <x v="1"/>
    <s v="CA-12775"/>
    <s v="Cynthia Arntzen"/>
    <x v="0"/>
    <s v="United States"/>
    <s v="Philadelphia"/>
    <x v="9"/>
    <n v="19140"/>
    <x v="3"/>
    <s v="OFF-PA-10000304"/>
    <x v="1"/>
    <x v="10"/>
    <s v="Xerox 1995"/>
    <n v="41.472000000000008"/>
    <n v="8"/>
    <n v="0.2"/>
    <n v="7"/>
    <n v="2749.5637755101602"/>
    <n v="14.5152"/>
  </r>
  <r>
    <n v="819"/>
    <s v="CA-2011-140858"/>
    <x v="2"/>
    <d v="2011-06-28T00:00:00"/>
    <x v="1"/>
    <d v="2011-07-02T00:00:00"/>
    <n v="4"/>
    <x v="1"/>
    <s v="CA-12775"/>
    <s v="Cynthia Arntzen"/>
    <x v="0"/>
    <s v="United States"/>
    <s v="Philadelphia"/>
    <x v="9"/>
    <n v="19140"/>
    <x v="3"/>
    <s v="OFF-BI-10003094"/>
    <x v="1"/>
    <x v="8"/>
    <s v="Self-Adhesive Ring Binder Labels"/>
    <n v="3.168000000000001"/>
    <n v="3"/>
    <n v="0.7"/>
    <n v="7"/>
    <n v="2787.7091836734298"/>
    <n v="-2.4287999999999998"/>
  </r>
  <r>
    <n v="820"/>
    <s v="CA-2011-140858"/>
    <x v="2"/>
    <d v="2011-06-28T00:00:00"/>
    <x v="1"/>
    <d v="2011-07-02T00:00:00"/>
    <n v="4"/>
    <x v="1"/>
    <s v="CA-12775"/>
    <s v="Cynthia Arntzen"/>
    <x v="0"/>
    <s v="United States"/>
    <s v="Philadelphia"/>
    <x v="9"/>
    <n v="19140"/>
    <x v="3"/>
    <s v="FUR-CH-10001394"/>
    <x v="0"/>
    <x v="1"/>
    <s v="Global Leather Executive Chair"/>
    <n v="1228.4649999999999"/>
    <n v="5"/>
    <n v="0.3"/>
    <n v="7"/>
    <n v="2825.8545918366899"/>
    <n v="0"/>
  </r>
  <r>
    <n v="821"/>
    <s v="CA-2011-140858"/>
    <x v="2"/>
    <d v="2011-06-28T00:00:00"/>
    <x v="1"/>
    <d v="2011-07-02T00:00:00"/>
    <n v="4"/>
    <x v="1"/>
    <s v="CA-12775"/>
    <s v="Cynthia Arntzen"/>
    <x v="0"/>
    <s v="United States"/>
    <s v="Philadelphia"/>
    <x v="9"/>
    <n v="19140"/>
    <x v="3"/>
    <s v="OFF-BI-10004230"/>
    <x v="1"/>
    <x v="8"/>
    <s v="GBC Recycled Grain Textured Covers"/>
    <n v="31.086000000000006"/>
    <n v="3"/>
    <n v="0.7"/>
    <n v="7"/>
    <n v="2863.99999999996"/>
    <n v="-22.796399999999991"/>
  </r>
  <r>
    <n v="822"/>
    <s v="CA-2011-140858"/>
    <x v="2"/>
    <d v="2011-06-28T00:00:00"/>
    <x v="1"/>
    <d v="2011-07-02T00:00:00"/>
    <n v="4"/>
    <x v="1"/>
    <s v="CA-12775"/>
    <s v="Cynthia Arntzen"/>
    <x v="0"/>
    <s v="United States"/>
    <s v="Philadelphia"/>
    <x v="9"/>
    <n v="19140"/>
    <x v="3"/>
    <s v="OFF-PA-10003395"/>
    <x v="1"/>
    <x v="10"/>
    <s v="Xerox 1941"/>
    <n v="335.52"/>
    <n v="4"/>
    <n v="0.2"/>
    <n v="7"/>
    <n v="2902.1454081632201"/>
    <n v="117.43199999999999"/>
  </r>
  <r>
    <n v="823"/>
    <s v="CA-2014-101434"/>
    <x v="3"/>
    <d v="2014-06-21T00:00:00"/>
    <x v="1"/>
    <d v="2014-06-28T00:00:00"/>
    <n v="7"/>
    <x v="1"/>
    <s v="TR-21325"/>
    <s v="Toby Ritter"/>
    <x v="0"/>
    <s v="United States"/>
    <s v="Belleville"/>
    <x v="30"/>
    <n v="7109"/>
    <x v="3"/>
    <s v="TEC-AC-10002402"/>
    <x v="2"/>
    <x v="11"/>
    <s v="Razer Kraken PRO Over Ear PC and Music Headset"/>
    <n v="239.96999999999997"/>
    <n v="3"/>
    <n v="0"/>
    <n v="7"/>
    <n v="2940.2908163264901"/>
    <n v="71.990999999999985"/>
  </r>
  <r>
    <n v="824"/>
    <s v="CA-2014-101434"/>
    <x v="3"/>
    <d v="2014-06-21T00:00:00"/>
    <x v="1"/>
    <d v="2014-06-28T00:00:00"/>
    <n v="7"/>
    <x v="1"/>
    <s v="TR-21325"/>
    <s v="Toby Ritter"/>
    <x v="0"/>
    <s v="United States"/>
    <s v="Belleville"/>
    <x v="30"/>
    <n v="7109"/>
    <x v="3"/>
    <s v="OFF-LA-10003223"/>
    <x v="1"/>
    <x v="2"/>
    <s v="Avery 508"/>
    <n v="9.82"/>
    <n v="2"/>
    <n v="0"/>
    <n v="7"/>
    <n v="2978.4362244897502"/>
    <n v="4.8117999999999999"/>
  </r>
  <r>
    <n v="825"/>
    <s v="US-2011-102071"/>
    <x v="2"/>
    <d v="2011-05-09T00:00:00"/>
    <x v="5"/>
    <d v="2011-05-15T00:00:00"/>
    <n v="6"/>
    <x v="1"/>
    <s v="PG-18820"/>
    <s v="Patrick Gardner"/>
    <x v="0"/>
    <s v="United States"/>
    <s v="San Francisco"/>
    <x v="1"/>
    <n v="94110"/>
    <x v="1"/>
    <s v="TEC-AC-10003441"/>
    <x v="2"/>
    <x v="11"/>
    <s v="Kingston Digital DataTraveler 32GB USB 2.0"/>
    <n v="67.8"/>
    <n v="4"/>
    <n v="0"/>
    <n v="7"/>
    <n v="3016.5816326530198"/>
    <n v="4.0679999999999978"/>
  </r>
  <r>
    <n v="826"/>
    <s v="US-2011-102071"/>
    <x v="2"/>
    <d v="2011-05-09T00:00:00"/>
    <x v="5"/>
    <d v="2011-05-15T00:00:00"/>
    <n v="6"/>
    <x v="1"/>
    <s v="PG-18820"/>
    <s v="Patrick Gardner"/>
    <x v="0"/>
    <s v="United States"/>
    <s v="San Francisco"/>
    <x v="1"/>
    <n v="94110"/>
    <x v="1"/>
    <s v="TEC-AC-10000109"/>
    <x v="2"/>
    <x v="11"/>
    <s v="Sony Micro Vault Click 16 GB USB 2.0 Flash Drive"/>
    <n v="167.97"/>
    <n v="3"/>
    <n v="0"/>
    <n v="7"/>
    <n v="3054.7270408162799"/>
    <n v="40.31280000000001"/>
  </r>
  <r>
    <n v="827"/>
    <s v="CA-2014-126956"/>
    <x v="3"/>
    <d v="2014-08-22T00:00:00"/>
    <x v="6"/>
    <d v="2014-08-29T00:00:00"/>
    <n v="7"/>
    <x v="1"/>
    <s v="GT-14710"/>
    <s v="Greg Tran"/>
    <x v="0"/>
    <s v="United States"/>
    <s v="Lakeville"/>
    <x v="11"/>
    <n v="55044"/>
    <x v="2"/>
    <s v="OFF-FA-10002280"/>
    <x v="1"/>
    <x v="13"/>
    <s v="Advantus Plastic Paper Clips"/>
    <n v="35"/>
    <n v="7"/>
    <n v="0"/>
    <n v="7"/>
    <n v="3092.87244897955"/>
    <n v="16.8"/>
  </r>
  <r>
    <n v="828"/>
    <s v="CA-2014-126956"/>
    <x v="3"/>
    <d v="2014-08-22T00:00:00"/>
    <x v="6"/>
    <d v="2014-08-29T00:00:00"/>
    <n v="7"/>
    <x v="1"/>
    <s v="GT-14710"/>
    <s v="Greg Tran"/>
    <x v="0"/>
    <s v="United States"/>
    <s v="Lakeville"/>
    <x v="11"/>
    <n v="55044"/>
    <x v="2"/>
    <s v="OFF-SU-10000381"/>
    <x v="1"/>
    <x v="14"/>
    <s v="Acme Forged Steel Scissors with Black Enamel Handles"/>
    <n v="37.24"/>
    <n v="4"/>
    <n v="0"/>
    <n v="7"/>
    <n v="3131.01785714281"/>
    <n v="10.799599999999998"/>
  </r>
  <r>
    <n v="829"/>
    <s v="CA-2014-126956"/>
    <x v="3"/>
    <d v="2014-08-22T00:00:00"/>
    <x v="6"/>
    <d v="2014-08-29T00:00:00"/>
    <n v="7"/>
    <x v="1"/>
    <s v="GT-14710"/>
    <s v="Greg Tran"/>
    <x v="0"/>
    <s v="United States"/>
    <s v="Lakeville"/>
    <x v="11"/>
    <n v="55044"/>
    <x v="2"/>
    <s v="OFF-EN-10004459"/>
    <x v="1"/>
    <x v="12"/>
    <s v="Security-Tint Envelopes"/>
    <n v="15.28"/>
    <n v="2"/>
    <n v="0"/>
    <n v="7"/>
    <n v="3169.1632653060801"/>
    <n v="7.4871999999999996"/>
  </r>
  <r>
    <n v="830"/>
    <s v="CA-2014-129462"/>
    <x v="3"/>
    <d v="2014-06-17T00:00:00"/>
    <x v="1"/>
    <d v="2014-06-22T00:00:00"/>
    <n v="5"/>
    <x v="0"/>
    <s v="JE-15745"/>
    <s v="Joel Eaton"/>
    <x v="0"/>
    <s v="United States"/>
    <s v="Florence"/>
    <x v="0"/>
    <n v="41042"/>
    <x v="0"/>
    <s v="FUR-CH-10000665"/>
    <x v="0"/>
    <x v="1"/>
    <s v="Global Airflow Leather Mesh Back Chair, Black"/>
    <n v="301.95999999999998"/>
    <n v="2"/>
    <n v="0"/>
    <n v="7"/>
    <n v="3207.3086734693402"/>
    <n v="90.587999999999965"/>
  </r>
  <r>
    <n v="831"/>
    <s v="CA-2014-129462"/>
    <x v="3"/>
    <d v="2014-06-17T00:00:00"/>
    <x v="1"/>
    <d v="2014-06-22T00:00:00"/>
    <n v="5"/>
    <x v="0"/>
    <s v="JE-15745"/>
    <s v="Joel Eaton"/>
    <x v="0"/>
    <s v="United States"/>
    <s v="Florence"/>
    <x v="0"/>
    <n v="41042"/>
    <x v="0"/>
    <s v="OFF-AP-10003884"/>
    <x v="1"/>
    <x v="9"/>
    <s v="Fellowes Smart Surge Ten-Outlet Protector, Platinum"/>
    <n v="180.66"/>
    <n v="3"/>
    <n v="0"/>
    <n v="7"/>
    <n v="3245.4540816326098"/>
    <n v="50.584800000000008"/>
  </r>
  <r>
    <n v="832"/>
    <s v="CA-2014-129462"/>
    <x v="3"/>
    <d v="2014-06-17T00:00:00"/>
    <x v="1"/>
    <d v="2014-06-22T00:00:00"/>
    <n v="5"/>
    <x v="0"/>
    <s v="JE-15745"/>
    <s v="Joel Eaton"/>
    <x v="0"/>
    <s v="United States"/>
    <s v="Florence"/>
    <x v="0"/>
    <n v="41042"/>
    <x v="0"/>
    <s v="TEC-PH-10001557"/>
    <x v="2"/>
    <x v="7"/>
    <s v="Pyle PMP37LED"/>
    <n v="191.98"/>
    <n v="2"/>
    <n v="0"/>
    <n v="7"/>
    <n v="3283.5994897958699"/>
    <n v="51.834599999999995"/>
  </r>
  <r>
    <n v="833"/>
    <s v="CA-2014-129462"/>
    <x v="3"/>
    <d v="2014-06-17T00:00:00"/>
    <x v="1"/>
    <d v="2014-06-22T00:00:00"/>
    <n v="5"/>
    <x v="0"/>
    <s v="JE-15745"/>
    <s v="Joel Eaton"/>
    <x v="0"/>
    <s v="United States"/>
    <s v="Florence"/>
    <x v="0"/>
    <n v="41042"/>
    <x v="0"/>
    <s v="TEC-PH-10002085"/>
    <x v="2"/>
    <x v="7"/>
    <s v="Clarity 53712"/>
    <n v="65.989999999999995"/>
    <n v="1"/>
    <n v="0"/>
    <n v="7"/>
    <n v="3321.74489795913"/>
    <n v="17.157400000000003"/>
  </r>
  <r>
    <n v="834"/>
    <s v="CA-2013-165316"/>
    <x v="0"/>
    <d v="2013-07-24T00:00:00"/>
    <x v="7"/>
    <d v="2013-07-28T00:00:00"/>
    <n v="4"/>
    <x v="1"/>
    <s v="JB-15400"/>
    <s v="Jennifer Braxton"/>
    <x v="1"/>
    <s v="United States"/>
    <s v="Tampa"/>
    <x v="2"/>
    <n v="33614"/>
    <x v="0"/>
    <s v="OFF-AR-10002956"/>
    <x v="1"/>
    <x v="6"/>
    <s v="Boston 16801 Nautilus Battery Pencil Sharpener"/>
    <n v="35.216000000000001"/>
    <n v="2"/>
    <n v="0.2"/>
    <n v="7"/>
    <n v="3359.8903061224"/>
    <n v="2.6411999999999995"/>
  </r>
  <r>
    <n v="835"/>
    <s v="CA-2013-165316"/>
    <x v="0"/>
    <d v="2013-07-24T00:00:00"/>
    <x v="7"/>
    <d v="2013-07-28T00:00:00"/>
    <n v="4"/>
    <x v="1"/>
    <s v="JB-15400"/>
    <s v="Jennifer Braxton"/>
    <x v="1"/>
    <s v="United States"/>
    <s v="Tampa"/>
    <x v="2"/>
    <n v="33614"/>
    <x v="0"/>
    <s v="OFF-AP-10003266"/>
    <x v="1"/>
    <x v="9"/>
    <s v="Holmes Replacement Filter for HEPA Air Cleaner, Large Room"/>
    <n v="23.696000000000002"/>
    <n v="2"/>
    <n v="0.2"/>
    <n v="7"/>
    <n v="3398.0357142856601"/>
    <n v="6.5164"/>
  </r>
  <r>
    <n v="836"/>
    <s v="CA-2013-165316"/>
    <x v="0"/>
    <d v="2013-07-24T00:00:00"/>
    <x v="7"/>
    <d v="2013-07-28T00:00:00"/>
    <n v="4"/>
    <x v="1"/>
    <s v="JB-15400"/>
    <s v="Jennifer Braxton"/>
    <x v="1"/>
    <s v="United States"/>
    <s v="Tampa"/>
    <x v="2"/>
    <n v="33614"/>
    <x v="0"/>
    <s v="TEC-MA-10004002"/>
    <x v="2"/>
    <x v="15"/>
    <s v="Zebra GX420t Direct Thermal/Thermal Transfer Printer"/>
    <n v="265.47500000000002"/>
    <n v="1"/>
    <n v="0.5"/>
    <n v="7"/>
    <n v="3436.1811224489302"/>
    <n v="-111.49950000000007"/>
  </r>
  <r>
    <n v="837"/>
    <s v="US-2011-115987"/>
    <x v="2"/>
    <d v="2011-09-08T00:00:00"/>
    <x v="8"/>
    <d v="2011-09-13T00:00:00"/>
    <n v="5"/>
    <x v="0"/>
    <s v="LH-17020"/>
    <s v="Lisa Hazard"/>
    <x v="0"/>
    <s v="United States"/>
    <s v="Tyler"/>
    <x v="5"/>
    <n v="75701"/>
    <x v="2"/>
    <s v="OFF-BI-10001071"/>
    <x v="1"/>
    <x v="8"/>
    <s v="GBC ProClick Punch Binding System"/>
    <n v="51.183999999999983"/>
    <n v="4"/>
    <n v="0.8"/>
    <n v="7"/>
    <n v="3474.3265306121898"/>
    <n v="-79.335199999999986"/>
  </r>
  <r>
    <n v="838"/>
    <s v="US-2014-156083"/>
    <x v="3"/>
    <d v="2014-11-05T00:00:00"/>
    <x v="0"/>
    <d v="2014-11-12T00:00:00"/>
    <n v="7"/>
    <x v="1"/>
    <s v="JL-15175"/>
    <s v="James Lanier"/>
    <x v="2"/>
    <s v="United States"/>
    <s v="Columbia"/>
    <x v="18"/>
    <n v="38401"/>
    <x v="0"/>
    <s v="OFF-PA-10001560"/>
    <x v="1"/>
    <x v="10"/>
    <s v="Adams Telephone Message Books, 5 1/4” x 11”"/>
    <n v="9.6640000000000015"/>
    <n v="2"/>
    <n v="0.2"/>
    <n v="7"/>
    <n v="3512.4719387754599"/>
    <n v="3.2615999999999996"/>
  </r>
  <r>
    <n v="839"/>
    <s v="US-2013-137547"/>
    <x v="0"/>
    <d v="2013-03-08T00:00:00"/>
    <x v="10"/>
    <d v="2013-03-13T00:00:00"/>
    <n v="5"/>
    <x v="1"/>
    <s v="EB-13705"/>
    <s v="Ed Braxton"/>
    <x v="1"/>
    <s v="United States"/>
    <s v="Fort Worth"/>
    <x v="5"/>
    <n v="76106"/>
    <x v="2"/>
    <s v="TEC-PH-10002365"/>
    <x v="2"/>
    <x v="7"/>
    <s v="Belkin Grip Candy Sheer Case / Cover for iPhone 5 and 5S"/>
    <n v="21.071999999999999"/>
    <n v="3"/>
    <n v="0.2"/>
    <n v="7"/>
    <n v="3550.6173469387199"/>
    <n v="1.5804"/>
  </r>
  <r>
    <n v="840"/>
    <s v="CA-2012-100454"/>
    <x v="1"/>
    <d v="2012-11-20T00:00:00"/>
    <x v="0"/>
    <d v="2012-11-25T00:00:00"/>
    <n v="5"/>
    <x v="1"/>
    <s v="BM-11650"/>
    <s v="Brian Moss"/>
    <x v="1"/>
    <s v="United States"/>
    <s v="New York City"/>
    <x v="15"/>
    <n v="10035"/>
    <x v="3"/>
    <s v="OFF-AR-10004648"/>
    <x v="1"/>
    <x v="6"/>
    <s v="Boston 19500 Mighty Mite Electric Pencil Sharpener"/>
    <n v="60.449999999999996"/>
    <n v="3"/>
    <n v="0"/>
    <n v="7"/>
    <n v="3588.76275510199"/>
    <n v="16.3215"/>
  </r>
  <r>
    <n v="841"/>
    <s v="CA-2012-100454"/>
    <x v="1"/>
    <d v="2012-11-20T00:00:00"/>
    <x v="0"/>
    <d v="2012-11-25T00:00:00"/>
    <n v="5"/>
    <x v="1"/>
    <s v="BM-11650"/>
    <s v="Brian Moss"/>
    <x v="1"/>
    <s v="United States"/>
    <s v="New York City"/>
    <x v="15"/>
    <n v="10035"/>
    <x v="3"/>
    <s v="OFF-AR-10002578"/>
    <x v="1"/>
    <x v="6"/>
    <s v="Newell 335"/>
    <n v="11.52"/>
    <n v="4"/>
    <n v="0"/>
    <n v="7"/>
    <n v="3626.9081632652501"/>
    <n v="3.3407999999999998"/>
  </r>
  <r>
    <n v="842"/>
    <s v="CA-2012-100454"/>
    <x v="1"/>
    <d v="2012-11-20T00:00:00"/>
    <x v="0"/>
    <d v="2012-11-25T00:00:00"/>
    <n v="5"/>
    <x v="1"/>
    <s v="BM-11650"/>
    <s v="Brian Moss"/>
    <x v="1"/>
    <s v="United States"/>
    <s v="New York City"/>
    <x v="15"/>
    <n v="10035"/>
    <x v="3"/>
    <s v="FUR-BO-10001519"/>
    <x v="0"/>
    <x v="0"/>
    <s v="O'Sullivan 3-Shelf Heavy-Duty Bookcases"/>
    <n v="186.048"/>
    <n v="4"/>
    <n v="0.2"/>
    <n v="7"/>
    <n v="3665.0535714285202"/>
    <n v="9.3024000000000058"/>
  </r>
  <r>
    <n v="843"/>
    <s v="CA-2013-161669"/>
    <x v="0"/>
    <d v="2013-11-08T00:00:00"/>
    <x v="0"/>
    <d v="2013-11-10T00:00:00"/>
    <n v="2"/>
    <x v="2"/>
    <s v="EM-14095"/>
    <s v="Eudokia Martin"/>
    <x v="1"/>
    <s v="United States"/>
    <s v="Los Angeles"/>
    <x v="1"/>
    <n v="90036"/>
    <x v="1"/>
    <s v="OFF-BI-10001294"/>
    <x v="1"/>
    <x v="8"/>
    <s v="Fellowes Binding Cases"/>
    <n v="37.44"/>
    <n v="4"/>
    <n v="0.2"/>
    <n v="7"/>
    <n v="3703.1989795917798"/>
    <n v="11.699999999999996"/>
  </r>
  <r>
    <n v="844"/>
    <s v="CA-2013-161669"/>
    <x v="0"/>
    <d v="2013-11-08T00:00:00"/>
    <x v="0"/>
    <d v="2013-11-10T00:00:00"/>
    <n v="2"/>
    <x v="2"/>
    <s v="EM-14095"/>
    <s v="Eudokia Martin"/>
    <x v="1"/>
    <s v="United States"/>
    <s v="Los Angeles"/>
    <x v="1"/>
    <n v="90036"/>
    <x v="1"/>
    <s v="OFF-BI-10001636"/>
    <x v="1"/>
    <x v="8"/>
    <s v="Ibico Plastic and Wire Spiral Binding Combs"/>
    <n v="26.975999999999999"/>
    <n v="4"/>
    <n v="0.2"/>
    <n v="7"/>
    <n v="3741.3443877550499"/>
    <n v="8.767199999999999"/>
  </r>
  <r>
    <n v="845"/>
    <s v="CA-2013-161669"/>
    <x v="0"/>
    <d v="2013-11-08T00:00:00"/>
    <x v="0"/>
    <d v="2013-11-10T00:00:00"/>
    <n v="2"/>
    <x v="2"/>
    <s v="EM-14095"/>
    <s v="Eudokia Martin"/>
    <x v="1"/>
    <s v="United States"/>
    <s v="Los Angeles"/>
    <x v="1"/>
    <n v="90036"/>
    <x v="1"/>
    <s v="OFF-SU-10002503"/>
    <x v="1"/>
    <x v="14"/>
    <s v="Acme Preferred Stainless Steel Scissors"/>
    <n v="11.36"/>
    <n v="2"/>
    <n v="0"/>
    <n v="7"/>
    <n v="3779.4897959183099"/>
    <n v="3.2943999999999996"/>
  </r>
  <r>
    <n v="846"/>
    <s v="CA-2013-161669"/>
    <x v="0"/>
    <d v="2013-11-08T00:00:00"/>
    <x v="0"/>
    <d v="2013-11-10T00:00:00"/>
    <n v="2"/>
    <x v="2"/>
    <s v="EM-14095"/>
    <s v="Eudokia Martin"/>
    <x v="1"/>
    <s v="United States"/>
    <s v="Los Angeles"/>
    <x v="1"/>
    <n v="90036"/>
    <x v="1"/>
    <s v="OFF-LA-10004093"/>
    <x v="1"/>
    <x v="2"/>
    <s v="Avery 486"/>
    <n v="14.62"/>
    <n v="2"/>
    <n v="0"/>
    <n v="7"/>
    <n v="3817.63520408157"/>
    <n v="6.8713999999999995"/>
  </r>
  <r>
    <n v="847"/>
    <s v="CA-2012-114300"/>
    <x v="1"/>
    <d v="2012-10-13T00:00:00"/>
    <x v="2"/>
    <d v="2012-10-17T00:00:00"/>
    <n v="4"/>
    <x v="1"/>
    <s v="AF-10885"/>
    <s v="Art Foster"/>
    <x v="0"/>
    <s v="United States"/>
    <s v="Louisville"/>
    <x v="0"/>
    <n v="40214"/>
    <x v="0"/>
    <s v="TEC-PH-10001552"/>
    <x v="2"/>
    <x v="7"/>
    <s v="I Need's 3d Hello Kitty Hybrid Silicone Case Cover for HTC One X 4g with 3d Hello Kitty Stylus Pen Green/pink"/>
    <n v="83.72"/>
    <n v="7"/>
    <n v="0"/>
    <n v="7"/>
    <n v="3855.7806122448401"/>
    <n v="23.441600000000005"/>
  </r>
  <r>
    <n v="848"/>
    <s v="CA-2012-114300"/>
    <x v="1"/>
    <d v="2012-10-13T00:00:00"/>
    <x v="2"/>
    <d v="2012-10-17T00:00:00"/>
    <n v="4"/>
    <x v="1"/>
    <s v="AF-10885"/>
    <s v="Art Foster"/>
    <x v="0"/>
    <s v="United States"/>
    <s v="Louisville"/>
    <x v="0"/>
    <n v="40214"/>
    <x v="0"/>
    <s v="FUR-CH-10001891"/>
    <x v="0"/>
    <x v="1"/>
    <s v="Global Deluxe Office Fabric Chairs"/>
    <n v="287.94"/>
    <n v="3"/>
    <n v="0"/>
    <n v="7"/>
    <n v="3893.9260204081002"/>
    <n v="77.743800000000022"/>
  </r>
  <r>
    <n v="849"/>
    <s v="CA-2014-107503"/>
    <x v="3"/>
    <d v="2014-01-02T00:00:00"/>
    <x v="9"/>
    <d v="2014-01-07T00:00:00"/>
    <n v="5"/>
    <x v="1"/>
    <s v="GA-14725"/>
    <s v="Guy Armstrong"/>
    <x v="0"/>
    <s v="United States"/>
    <s v="Lorain"/>
    <x v="24"/>
    <n v="44052"/>
    <x v="3"/>
    <s v="FUR-FU-10003878"/>
    <x v="0"/>
    <x v="5"/>
    <s v="Linden 10&quot; Round Wall Clock, Black"/>
    <n v="48.896000000000001"/>
    <n v="4"/>
    <n v="0.2"/>
    <n v="7"/>
    <n v="3932.0714285713698"/>
    <n v="8.5567999999999991"/>
  </r>
  <r>
    <n v="850"/>
    <s v="CA-2011-107755"/>
    <x v="2"/>
    <d v="2011-02-08T00:00:00"/>
    <x v="11"/>
    <d v="2011-02-13T00:00:00"/>
    <n v="5"/>
    <x v="1"/>
    <s v="CK-12760"/>
    <s v="Cyma Kinney"/>
    <x v="1"/>
    <s v="United States"/>
    <s v="Linden"/>
    <x v="30"/>
    <n v="7036"/>
    <x v="3"/>
    <s v="TEC-AC-10000710"/>
    <x v="2"/>
    <x v="11"/>
    <s v="Maxell DVD-RAM Discs"/>
    <n v="115.36"/>
    <n v="7"/>
    <n v="0"/>
    <n v="7"/>
    <n v="3970.2168367346299"/>
    <n v="49.604800000000012"/>
  </r>
  <r>
    <n v="851"/>
    <s v="CA-2013-152534"/>
    <x v="0"/>
    <d v="2013-06-21T00:00:00"/>
    <x v="1"/>
    <d v="2013-06-26T00:00:00"/>
    <n v="5"/>
    <x v="0"/>
    <s v="DP-13105"/>
    <s v="Dave Poirier"/>
    <x v="1"/>
    <s v="United States"/>
    <s v="Salinas"/>
    <x v="1"/>
    <n v="93905"/>
    <x v="1"/>
    <s v="OFF-AR-10002335"/>
    <x v="1"/>
    <x v="6"/>
    <s v="DIXON Oriole Pencils"/>
    <n v="5.16"/>
    <n v="2"/>
    <n v="0"/>
    <n v="7"/>
    <n v="4008.3622448978999"/>
    <n v="1.3416000000000001"/>
  </r>
  <r>
    <n v="852"/>
    <s v="CA-2013-152534"/>
    <x v="0"/>
    <d v="2013-06-21T00:00:00"/>
    <x v="1"/>
    <d v="2013-06-26T00:00:00"/>
    <n v="5"/>
    <x v="0"/>
    <s v="DP-13105"/>
    <s v="Dave Poirier"/>
    <x v="1"/>
    <s v="United States"/>
    <s v="Salinas"/>
    <x v="1"/>
    <n v="93905"/>
    <x v="1"/>
    <s v="OFF-PA-10001870"/>
    <x v="1"/>
    <x v="10"/>
    <s v="Xerox 202"/>
    <n v="38.880000000000003"/>
    <n v="6"/>
    <n v="0"/>
    <n v="7"/>
    <n v="4046.50765306116"/>
    <n v="18.662400000000002"/>
  </r>
  <r>
    <n v="853"/>
    <s v="CA-2013-113747"/>
    <x v="0"/>
    <d v="2013-05-29T00:00:00"/>
    <x v="5"/>
    <d v="2013-06-05T00:00:00"/>
    <n v="7"/>
    <x v="1"/>
    <s v="VD-21670"/>
    <s v="Valerie Dominguez"/>
    <x v="0"/>
    <s v="United States"/>
    <s v="Jackson"/>
    <x v="35"/>
    <n v="39212"/>
    <x v="0"/>
    <s v="OFF-AR-10003373"/>
    <x v="1"/>
    <x v="6"/>
    <s v="Boston School Pro Electric Pencil Sharpener, 1670"/>
    <n v="185.88"/>
    <n v="6"/>
    <n v="0"/>
    <n v="7"/>
    <n v="4084.6530612244301"/>
    <n v="50.187599999999996"/>
  </r>
  <r>
    <n v="854"/>
    <s v="CA-2013-123274"/>
    <x v="0"/>
    <d v="2013-02-19T00:00:00"/>
    <x v="11"/>
    <d v="2013-02-24T00:00:00"/>
    <n v="5"/>
    <x v="1"/>
    <s v="GT-14710"/>
    <s v="Greg Tran"/>
    <x v="0"/>
    <s v="United States"/>
    <s v="New York City"/>
    <x v="15"/>
    <n v="10035"/>
    <x v="3"/>
    <s v="FUR-FU-10004090"/>
    <x v="0"/>
    <x v="5"/>
    <s v="Executive Impressions 14&quot; Contract Wall Clock"/>
    <n v="44.46"/>
    <n v="2"/>
    <n v="0"/>
    <n v="7"/>
    <n v="4122.7984693876897"/>
    <n v="14.671799999999998"/>
  </r>
  <r>
    <n v="855"/>
    <s v="CA-2013-123274"/>
    <x v="0"/>
    <d v="2013-02-19T00:00:00"/>
    <x v="11"/>
    <d v="2013-02-24T00:00:00"/>
    <n v="5"/>
    <x v="1"/>
    <s v="GT-14710"/>
    <s v="Greg Tran"/>
    <x v="0"/>
    <s v="United States"/>
    <s v="New York City"/>
    <x v="15"/>
    <n v="10035"/>
    <x v="3"/>
    <s v="OFF-ST-10000736"/>
    <x v="1"/>
    <x v="4"/>
    <s v="Carina Double Wide Media Storage Towers in Natural &amp; Black"/>
    <n v="242.94"/>
    <n v="3"/>
    <n v="0"/>
    <n v="7"/>
    <n v="4160.9438775509598"/>
    <n v="9.7175999999999902"/>
  </r>
  <r>
    <n v="856"/>
    <s v="CA-2011-125612"/>
    <x v="2"/>
    <d v="2011-08-03T00:00:00"/>
    <x v="6"/>
    <d v="2011-08-08T00:00:00"/>
    <n v="5"/>
    <x v="1"/>
    <s v="BK-11260"/>
    <s v="Berenike Kampe"/>
    <x v="0"/>
    <s v="United States"/>
    <s v="New York City"/>
    <x v="15"/>
    <n v="10035"/>
    <x v="3"/>
    <s v="OFF-PA-10001019"/>
    <x v="1"/>
    <x v="10"/>
    <s v="Xerox 1884"/>
    <n v="39.96"/>
    <n v="2"/>
    <n v="0"/>
    <n v="7"/>
    <n v="4199.0892857142198"/>
    <n v="18.781199999999998"/>
  </r>
  <r>
    <n v="857"/>
    <s v="CA-2011-125612"/>
    <x v="2"/>
    <d v="2011-08-03T00:00:00"/>
    <x v="6"/>
    <d v="2011-08-08T00:00:00"/>
    <n v="5"/>
    <x v="1"/>
    <s v="BK-11260"/>
    <s v="Berenike Kampe"/>
    <x v="0"/>
    <s v="United States"/>
    <s v="New York City"/>
    <x v="15"/>
    <n v="10035"/>
    <x v="3"/>
    <s v="OFF-SU-10002537"/>
    <x v="1"/>
    <x v="14"/>
    <s v="Acme Box Cutter Scissors"/>
    <n v="102.30000000000001"/>
    <n v="10"/>
    <n v="0"/>
    <n v="7"/>
    <n v="4237.2346938774899"/>
    <n v="26.598000000000006"/>
  </r>
  <r>
    <n v="858"/>
    <s v="CA-2011-125612"/>
    <x v="2"/>
    <d v="2011-08-03T00:00:00"/>
    <x v="6"/>
    <d v="2011-08-08T00:00:00"/>
    <n v="5"/>
    <x v="1"/>
    <s v="BK-11260"/>
    <s v="Berenike Kampe"/>
    <x v="0"/>
    <s v="United States"/>
    <s v="New York City"/>
    <x v="15"/>
    <n v="10035"/>
    <x v="3"/>
    <s v="OFF-ST-10003221"/>
    <x v="1"/>
    <x v="4"/>
    <s v="Staples"/>
    <n v="21.36"/>
    <n v="2"/>
    <n v="0"/>
    <n v="7"/>
    <n v="4275.38010204075"/>
    <n v="5.7672000000000008"/>
  </r>
  <r>
    <n v="859"/>
    <s v="CA-2014-161984"/>
    <x v="3"/>
    <d v="2014-04-11T00:00:00"/>
    <x v="3"/>
    <d v="2014-04-16T00:00:00"/>
    <n v="5"/>
    <x v="1"/>
    <s v="SJ-20125"/>
    <s v="Sanjit Jacobs"/>
    <x v="2"/>
    <s v="United States"/>
    <s v="New Brunswick"/>
    <x v="30"/>
    <n v="8901"/>
    <x v="3"/>
    <s v="OFF-PA-10004569"/>
    <x v="1"/>
    <x v="10"/>
    <s v="Wirebound Message Books, Two 4 1/4&quot; x 5&quot; Forms per Page"/>
    <n v="7.61"/>
    <n v="1"/>
    <n v="0"/>
    <n v="7"/>
    <n v="4313.5255102040101"/>
    <n v="3.5766999999999998"/>
  </r>
  <r>
    <n v="860"/>
    <s v="CA-2014-161984"/>
    <x v="3"/>
    <d v="2014-04-11T00:00:00"/>
    <x v="3"/>
    <d v="2014-04-16T00:00:00"/>
    <n v="5"/>
    <x v="1"/>
    <s v="SJ-20125"/>
    <s v="Sanjit Jacobs"/>
    <x v="2"/>
    <s v="United States"/>
    <s v="New Brunswick"/>
    <x v="30"/>
    <n v="8901"/>
    <x v="3"/>
    <s v="OFF-FA-10000624"/>
    <x v="1"/>
    <x v="13"/>
    <s v="OIC Binder Clips"/>
    <n v="7.16"/>
    <n v="2"/>
    <n v="0"/>
    <n v="7"/>
    <n v="4351.6709183672801"/>
    <n v="3.58"/>
  </r>
  <r>
    <n v="861"/>
    <s v="CA-2011-133851"/>
    <x v="2"/>
    <d v="2011-06-09T00:00:00"/>
    <x v="1"/>
    <d v="2011-06-16T00:00:00"/>
    <n v="7"/>
    <x v="1"/>
    <s v="CM-12445"/>
    <s v="Chuck Magee"/>
    <x v="0"/>
    <s v="United States"/>
    <s v="San Francisco"/>
    <x v="1"/>
    <n v="94122"/>
    <x v="1"/>
    <s v="OFF-SU-10001225"/>
    <x v="1"/>
    <x v="14"/>
    <s v="Staples"/>
    <n v="7.36"/>
    <n v="2"/>
    <n v="0"/>
    <n v="7"/>
    <n v="4389.8163265305402"/>
    <n v="0.14719999999999978"/>
  </r>
  <r>
    <n v="862"/>
    <s v="CA-2011-133851"/>
    <x v="2"/>
    <d v="2011-06-09T00:00:00"/>
    <x v="1"/>
    <d v="2011-06-16T00:00:00"/>
    <n v="7"/>
    <x v="1"/>
    <s v="CM-12445"/>
    <s v="Chuck Magee"/>
    <x v="0"/>
    <s v="United States"/>
    <s v="San Francisco"/>
    <x v="1"/>
    <n v="94122"/>
    <x v="1"/>
    <s v="OFF-AR-10003752"/>
    <x v="1"/>
    <x v="6"/>
    <s v="Deluxe Chalkboard Eraser Cleaner"/>
    <n v="23.1"/>
    <n v="2"/>
    <n v="0"/>
    <n v="7"/>
    <n v="4427.9617346938103"/>
    <n v="10.625999999999999"/>
  </r>
  <r>
    <n v="863"/>
    <s v="CA-2013-134474"/>
    <x v="0"/>
    <d v="2013-01-05T00:00:00"/>
    <x v="9"/>
    <d v="2013-01-07T00:00:00"/>
    <n v="2"/>
    <x v="0"/>
    <s v="AJ-10795"/>
    <s v="Anthony Johnson"/>
    <x v="1"/>
    <s v="United States"/>
    <s v="Jacksonville"/>
    <x v="2"/>
    <n v="32216"/>
    <x v="0"/>
    <s v="TEC-AC-10001714"/>
    <x v="2"/>
    <x v="11"/>
    <s v="Logitech MX Performance Wireless Mouse"/>
    <n v="191.47200000000001"/>
    <n v="6"/>
    <n v="0.2"/>
    <n v="7"/>
    <n v="4466.1071428570704"/>
    <n v="40.687800000000003"/>
  </r>
  <r>
    <n v="864"/>
    <s v="CA-2013-134474"/>
    <x v="0"/>
    <d v="2013-01-05T00:00:00"/>
    <x v="9"/>
    <d v="2013-01-07T00:00:00"/>
    <n v="2"/>
    <x v="0"/>
    <s v="AJ-10795"/>
    <s v="Anthony Johnson"/>
    <x v="1"/>
    <s v="United States"/>
    <s v="Jacksonville"/>
    <x v="2"/>
    <n v="32216"/>
    <x v="0"/>
    <s v="OFF-AR-10003958"/>
    <x v="1"/>
    <x v="6"/>
    <s v="Newell 337"/>
    <n v="5.2480000000000002"/>
    <n v="2"/>
    <n v="0.2"/>
    <n v="7"/>
    <n v="4504.2525510203404"/>
    <n v="0.59039999999999915"/>
  </r>
  <r>
    <n v="865"/>
    <s v="CA-2013-134474"/>
    <x v="0"/>
    <d v="2013-01-05T00:00:00"/>
    <x v="9"/>
    <d v="2013-01-07T00:00:00"/>
    <n v="2"/>
    <x v="0"/>
    <s v="AJ-10795"/>
    <s v="Anthony Johnson"/>
    <x v="1"/>
    <s v="United States"/>
    <s v="Jacksonville"/>
    <x v="2"/>
    <n v="32216"/>
    <x v="0"/>
    <s v="TEC-PH-10002923"/>
    <x v="2"/>
    <x v="7"/>
    <s v="Logitech B530 USB Headset - headset - Full size, Binaural"/>
    <n v="59.184000000000005"/>
    <n v="2"/>
    <n v="0.2"/>
    <n v="7"/>
    <n v="4542.3979591835996"/>
    <n v="5.1786000000000012"/>
  </r>
  <r>
    <n v="866"/>
    <s v="CA-2011-149020"/>
    <x v="2"/>
    <d v="2011-01-11T00:00:00"/>
    <x v="9"/>
    <d v="2011-01-16T00:00:00"/>
    <n v="5"/>
    <x v="1"/>
    <s v="AJ-10780"/>
    <s v="Anthony Jacobs"/>
    <x v="1"/>
    <s v="United States"/>
    <s v="Springfield"/>
    <x v="17"/>
    <n v="22153"/>
    <x v="0"/>
    <s v="OFF-LA-10004272"/>
    <x v="1"/>
    <x v="2"/>
    <s v="Avery 482"/>
    <n v="2.89"/>
    <n v="1"/>
    <n v="0"/>
    <n v="7"/>
    <n v="4580.5433673468697"/>
    <n v="1.3583000000000001"/>
  </r>
  <r>
    <n v="867"/>
    <s v="CA-2011-149020"/>
    <x v="2"/>
    <d v="2011-01-11T00:00:00"/>
    <x v="9"/>
    <d v="2011-01-16T00:00:00"/>
    <n v="5"/>
    <x v="1"/>
    <s v="AJ-10780"/>
    <s v="Anthony Jacobs"/>
    <x v="1"/>
    <s v="United States"/>
    <s v="Springfield"/>
    <x v="17"/>
    <n v="22153"/>
    <x v="0"/>
    <s v="FUR-FU-10000965"/>
    <x v="0"/>
    <x v="5"/>
    <s v="Howard Miller 11-1/2&quot; Diameter Ridgewood Wall Clock"/>
    <n v="51.94"/>
    <n v="1"/>
    <n v="0"/>
    <n v="7"/>
    <n v="4618.6887755101297"/>
    <n v="21.295400000000001"/>
  </r>
  <r>
    <n v="868"/>
    <s v="CA-2013-134362"/>
    <x v="0"/>
    <d v="2013-09-30T00:00:00"/>
    <x v="8"/>
    <d v="2013-10-03T00:00:00"/>
    <n v="3"/>
    <x v="2"/>
    <s v="LS-16945"/>
    <s v="Linda Southworth"/>
    <x v="1"/>
    <s v="United States"/>
    <s v="Philadelphia"/>
    <x v="9"/>
    <n v="19140"/>
    <x v="3"/>
    <s v="OFF-LA-10004853"/>
    <x v="1"/>
    <x v="2"/>
    <s v="Avery 483"/>
    <n v="15.936000000000002"/>
    <n v="4"/>
    <n v="0.2"/>
    <n v="7"/>
    <n v="4656.8341836733998"/>
    <n v="5.1791999999999998"/>
  </r>
  <r>
    <n v="869"/>
    <s v="CA-2011-136742"/>
    <x v="2"/>
    <d v="2011-04-06T00:00:00"/>
    <x v="3"/>
    <d v="2011-04-10T00:00:00"/>
    <n v="4"/>
    <x v="1"/>
    <s v="GP-14740"/>
    <s v="Guy Phonely"/>
    <x v="1"/>
    <s v="United States"/>
    <s v="Lancaster"/>
    <x v="9"/>
    <n v="17602"/>
    <x v="3"/>
    <s v="OFF-BI-10003719"/>
    <x v="1"/>
    <x v="8"/>
    <s v="Large Capacity Hanging Post Binders"/>
    <n v="44.910000000000011"/>
    <n v="6"/>
    <n v="0.7"/>
    <n v="7"/>
    <n v="4694.9795918366599"/>
    <n v="-35.927999999999997"/>
  </r>
  <r>
    <n v="870"/>
    <s v="CA-2013-158099"/>
    <x v="0"/>
    <d v="2013-09-04T00:00:00"/>
    <x v="8"/>
    <d v="2013-09-06T00:00:00"/>
    <n v="2"/>
    <x v="2"/>
    <s v="PK-18910"/>
    <s v="Paul Knutson"/>
    <x v="2"/>
    <s v="United States"/>
    <s v="Philadelphia"/>
    <x v="9"/>
    <n v="19143"/>
    <x v="3"/>
    <s v="OFF-BI-10000545"/>
    <x v="1"/>
    <x v="8"/>
    <s v="GBC Ibimaster 500 Manual ProClick Binding System"/>
    <n v="1141.4700000000003"/>
    <n v="5"/>
    <n v="0.7"/>
    <n v="7"/>
    <n v="4733.12499999993"/>
    <n v="-760.98000000000025"/>
  </r>
  <r>
    <n v="871"/>
    <s v="CA-2013-158099"/>
    <x v="0"/>
    <d v="2013-09-04T00:00:00"/>
    <x v="8"/>
    <d v="2013-09-06T00:00:00"/>
    <n v="2"/>
    <x v="2"/>
    <s v="PK-18910"/>
    <s v="Paul Knutson"/>
    <x v="2"/>
    <s v="United States"/>
    <s v="Philadelphia"/>
    <x v="9"/>
    <n v="19143"/>
    <x v="3"/>
    <s v="TEC-PH-10002496"/>
    <x v="2"/>
    <x v="7"/>
    <s v="Cisco SPA301"/>
    <n v="280.78200000000004"/>
    <n v="3"/>
    <n v="0.4"/>
    <n v="7"/>
    <n v="4771.27040816319"/>
    <n v="-46.797000000000025"/>
  </r>
  <r>
    <n v="872"/>
    <s v="CA-2012-131128"/>
    <x v="1"/>
    <d v="2012-10-19T00:00:00"/>
    <x v="2"/>
    <d v="2012-10-20T00:00:00"/>
    <n v="1"/>
    <x v="2"/>
    <s v="TB-21520"/>
    <s v="Tracy Blumstein"/>
    <x v="0"/>
    <s v="United States"/>
    <s v="Concord"/>
    <x v="38"/>
    <n v="3301"/>
    <x v="3"/>
    <s v="OFF-PA-10003591"/>
    <x v="1"/>
    <x v="10"/>
    <s v="Southworth 100% Cotton The Best Paper"/>
    <n v="34.44"/>
    <n v="3"/>
    <n v="0"/>
    <n v="7"/>
    <n v="4809.4158163264601"/>
    <n v="17.22"/>
  </r>
  <r>
    <n v="873"/>
    <s v="CA-2011-148488"/>
    <x v="2"/>
    <d v="2011-12-10T00:00:00"/>
    <x v="4"/>
    <d v="2011-12-15T00:00:00"/>
    <n v="5"/>
    <x v="1"/>
    <s v="SM-20005"/>
    <s v="Sally Matthias"/>
    <x v="0"/>
    <s v="United States"/>
    <s v="New York City"/>
    <x v="15"/>
    <n v="10009"/>
    <x v="3"/>
    <s v="OFF-PA-10004470"/>
    <x v="1"/>
    <x v="10"/>
    <s v="Adams Write n' Stick Phone Message Book, 11&quot; X 5 1/4&quot;, 200 Messages"/>
    <n v="11.36"/>
    <n v="2"/>
    <n v="0"/>
    <n v="7"/>
    <n v="4847.5612244897202"/>
    <n v="5.2255999999999991"/>
  </r>
  <r>
    <n v="874"/>
    <s v="CA-2011-148488"/>
    <x v="2"/>
    <d v="2011-12-10T00:00:00"/>
    <x v="4"/>
    <d v="2011-12-15T00:00:00"/>
    <n v="5"/>
    <x v="1"/>
    <s v="SM-20005"/>
    <s v="Sally Matthias"/>
    <x v="0"/>
    <s v="United States"/>
    <s v="New York City"/>
    <x v="15"/>
    <n v="10009"/>
    <x v="3"/>
    <s v="OFF-BI-10000315"/>
    <x v="1"/>
    <x v="8"/>
    <s v="Poly Designer Cover &amp; Back"/>
    <n v="106.34399999999999"/>
    <n v="7"/>
    <n v="0.2"/>
    <n v="7"/>
    <n v="4885.7066326529803"/>
    <n v="37.220399999999998"/>
  </r>
  <r>
    <n v="875"/>
    <s v="CA-2014-114636"/>
    <x v="3"/>
    <d v="2014-08-26T00:00:00"/>
    <x v="6"/>
    <d v="2014-08-30T00:00:00"/>
    <n v="4"/>
    <x v="1"/>
    <s v="GA-14725"/>
    <s v="Guy Armstrong"/>
    <x v="0"/>
    <s v="United States"/>
    <s v="Charlotte"/>
    <x v="3"/>
    <n v="28205"/>
    <x v="0"/>
    <s v="OFF-PA-10001790"/>
    <x v="1"/>
    <x v="10"/>
    <s v="Xerox 1910"/>
    <n v="192.16000000000003"/>
    <n v="5"/>
    <n v="0.2"/>
    <n v="7"/>
    <n v="4923.8520408162503"/>
    <n v="67.255999999999986"/>
  </r>
  <r>
    <n v="876"/>
    <s v="CA-2013-116736"/>
    <x v="0"/>
    <d v="2013-01-17T00:00:00"/>
    <x v="9"/>
    <d v="2013-01-21T00:00:00"/>
    <n v="4"/>
    <x v="1"/>
    <s v="CC-12430"/>
    <s v="Chuck Clark"/>
    <x v="2"/>
    <s v="United States"/>
    <s v="Concord"/>
    <x v="38"/>
    <n v="3301"/>
    <x v="3"/>
    <s v="FUR-FU-10004017"/>
    <x v="0"/>
    <x v="5"/>
    <s v="Tenex Contemporary Contur Chairmats for Low and Medium Pile Carpet, Computer, 39&quot; x 49&quot;"/>
    <n v="322.59000000000003"/>
    <n v="3"/>
    <n v="0"/>
    <n v="7"/>
    <n v="4961.9974489795104"/>
    <n v="64.518000000000001"/>
  </r>
  <r>
    <n v="877"/>
    <s v="CA-2013-116736"/>
    <x v="0"/>
    <d v="2013-01-17T00:00:00"/>
    <x v="9"/>
    <d v="2013-01-21T00:00:00"/>
    <n v="4"/>
    <x v="1"/>
    <s v="CC-12430"/>
    <s v="Chuck Clark"/>
    <x v="2"/>
    <s v="United States"/>
    <s v="Concord"/>
    <x v="38"/>
    <n v="3301"/>
    <x v="3"/>
    <s v="TEC-AC-10003628"/>
    <x v="2"/>
    <x v="11"/>
    <s v="Logitech 910-002974 M325 Wireless Mouse for Web Scrolling"/>
    <n v="29.99"/>
    <n v="1"/>
    <n v="0"/>
    <n v="7"/>
    <n v="5000.1428571427796"/>
    <n v="13.195600000000002"/>
  </r>
  <r>
    <n v="878"/>
    <s v="CA-2013-116736"/>
    <x v="0"/>
    <d v="2013-01-17T00:00:00"/>
    <x v="9"/>
    <d v="2013-01-21T00:00:00"/>
    <n v="4"/>
    <x v="1"/>
    <s v="CC-12430"/>
    <s v="Chuck Clark"/>
    <x v="2"/>
    <s v="United States"/>
    <s v="Concord"/>
    <x v="38"/>
    <n v="3301"/>
    <x v="3"/>
    <s v="TEC-AC-10002049"/>
    <x v="2"/>
    <x v="11"/>
    <s v="Logitech G19 Programmable Gaming Keyboard"/>
    <n v="371.96999999999997"/>
    <n v="3"/>
    <n v="0"/>
    <n v="7"/>
    <n v="5038.2882653060396"/>
    <n v="66.954599999999971"/>
  </r>
  <r>
    <n v="879"/>
    <s v="US-2011-158638"/>
    <x v="2"/>
    <d v="2011-09-17T00:00:00"/>
    <x v="8"/>
    <d v="2011-09-21T00:00:00"/>
    <n v="4"/>
    <x v="1"/>
    <s v="AG-10765"/>
    <s v="Anthony Garverick"/>
    <x v="2"/>
    <s v="United States"/>
    <s v="Philadelphia"/>
    <x v="9"/>
    <n v="19120"/>
    <x v="3"/>
    <s v="OFF-BI-10003712"/>
    <x v="1"/>
    <x v="8"/>
    <s v="Acco Pressboard Covers with Storage Hooks, 14 7/8&quot; x 11&quot;, Light Blue"/>
    <n v="5.8920000000000012"/>
    <n v="4"/>
    <n v="0.7"/>
    <n v="7"/>
    <n v="5076.4336734693097"/>
    <n v="-4.1243999999999996"/>
  </r>
  <r>
    <n v="880"/>
    <s v="CA-2014-111689"/>
    <x v="3"/>
    <d v="2014-12-01T00:00:00"/>
    <x v="4"/>
    <d v="2014-12-03T00:00:00"/>
    <n v="2"/>
    <x v="0"/>
    <s v="HP-14815"/>
    <s v="Harold Pawlan"/>
    <x v="2"/>
    <s v="United States"/>
    <s v="New York City"/>
    <x v="15"/>
    <n v="10024"/>
    <x v="3"/>
    <s v="OFF-BI-10003984"/>
    <x v="1"/>
    <x v="8"/>
    <s v="Lock-Up Easel 'Spel-Binder'"/>
    <n v="68.472000000000008"/>
    <n v="3"/>
    <n v="0.2"/>
    <n v="7"/>
    <n v="5114.5790816325698"/>
    <n v="23.109299999999998"/>
  </r>
  <r>
    <n v="881"/>
    <s v="CA-2014-111689"/>
    <x v="3"/>
    <d v="2014-12-01T00:00:00"/>
    <x v="4"/>
    <d v="2014-12-03T00:00:00"/>
    <n v="2"/>
    <x v="0"/>
    <s v="HP-14815"/>
    <s v="Harold Pawlan"/>
    <x v="2"/>
    <s v="United States"/>
    <s v="New York City"/>
    <x v="15"/>
    <n v="10024"/>
    <x v="3"/>
    <s v="FUR-CH-10004287"/>
    <x v="0"/>
    <x v="1"/>
    <s v="SAFCO Arco Folding Chair"/>
    <n v="1242.8999999999999"/>
    <n v="5"/>
    <n v="0.1"/>
    <n v="7"/>
    <n v="5152.7244897958399"/>
    <n v="262.38999999999987"/>
  </r>
  <r>
    <n v="882"/>
    <s v="CA-2012-129098"/>
    <x v="1"/>
    <d v="2012-10-09T00:00:00"/>
    <x v="2"/>
    <d v="2012-10-13T00:00:00"/>
    <n v="4"/>
    <x v="1"/>
    <s v="DK-13090"/>
    <s v="Dave Kipp"/>
    <x v="0"/>
    <s v="United States"/>
    <s v="Springfield"/>
    <x v="17"/>
    <n v="22153"/>
    <x v="0"/>
    <s v="OFF-ST-10001321"/>
    <x v="1"/>
    <x v="4"/>
    <s v="Decoflex Hanging Personal Folder File, Blue"/>
    <n v="30.84"/>
    <n v="2"/>
    <n v="0"/>
    <n v="7"/>
    <n v="5190.8698979590999"/>
    <n v="8.3268000000000022"/>
  </r>
  <r>
    <n v="883"/>
    <s v="US-2014-123463"/>
    <x v="3"/>
    <d v="2014-12-24T00:00:00"/>
    <x v="4"/>
    <d v="2014-12-24T00:00:00"/>
    <n v="0"/>
    <x v="3"/>
    <s v="GZ-14470"/>
    <s v="Gary Zandusky"/>
    <x v="0"/>
    <s v="United States"/>
    <s v="San Francisco"/>
    <x v="1"/>
    <n v="94109"/>
    <x v="1"/>
    <s v="OFF-AR-10001118"/>
    <x v="1"/>
    <x v="6"/>
    <s v="Binney &amp; Smith Crayola Metallic Crayons, 16-Color Pack"/>
    <n v="13.48"/>
    <n v="4"/>
    <n v="0"/>
    <n v="7"/>
    <n v="5229.01530612237"/>
    <n v="5.9312000000000014"/>
  </r>
  <r>
    <n v="884"/>
    <s v="CA-2013-165148"/>
    <x v="0"/>
    <d v="2013-10-23T00:00:00"/>
    <x v="2"/>
    <d v="2013-10-25T00:00:00"/>
    <n v="2"/>
    <x v="2"/>
    <s v="PM-19135"/>
    <s v="Peter McVee"/>
    <x v="2"/>
    <s v="United States"/>
    <s v="Detroit"/>
    <x v="12"/>
    <n v="48227"/>
    <x v="2"/>
    <s v="FUR-FU-10000732"/>
    <x v="0"/>
    <x v="5"/>
    <s v="Eldon 200 Class Desk Accessories"/>
    <n v="31.400000000000002"/>
    <n v="5"/>
    <n v="0"/>
    <n v="7"/>
    <n v="5267.1607142856301"/>
    <n v="10.047999999999998"/>
  </r>
  <r>
    <n v="885"/>
    <s v="CA-2011-134061"/>
    <x v="2"/>
    <d v="2011-04-29T00:00:00"/>
    <x v="3"/>
    <d v="2011-05-04T00:00:00"/>
    <n v="5"/>
    <x v="1"/>
    <s v="LL-16840"/>
    <s v="Lauren Leatherbury"/>
    <x v="0"/>
    <s v="United States"/>
    <s v="Rochester"/>
    <x v="15"/>
    <n v="14609"/>
    <x v="3"/>
    <s v="FUR-FU-10001424"/>
    <x v="0"/>
    <x v="5"/>
    <s v="Dax Clear Box Frame"/>
    <n v="17.46"/>
    <n v="2"/>
    <n v="0"/>
    <n v="7"/>
    <n v="5305.3061224489002"/>
    <n v="5.936399999999999"/>
  </r>
  <r>
    <n v="886"/>
    <s v="CA-2012-143602"/>
    <x v="1"/>
    <d v="2012-04-25T00:00:00"/>
    <x v="3"/>
    <d v="2012-04-28T00:00:00"/>
    <n v="3"/>
    <x v="0"/>
    <s v="JS-15595"/>
    <s v="Jill Stevenson"/>
    <x v="1"/>
    <s v="United States"/>
    <s v="Los Angeles"/>
    <x v="1"/>
    <n v="90045"/>
    <x v="1"/>
    <s v="OFF-BI-10002071"/>
    <x v="1"/>
    <x v="8"/>
    <s v="Fellowes Black Plastic Comb Bindings"/>
    <n v="13.943999999999999"/>
    <n v="3"/>
    <n v="0.2"/>
    <n v="7"/>
    <n v="5343.4515306121602"/>
    <n v="4.5317999999999996"/>
  </r>
  <r>
    <n v="887"/>
    <s v="CA-2014-115364"/>
    <x v="3"/>
    <d v="2014-06-27T00:00:00"/>
    <x v="1"/>
    <d v="2014-07-03T00:00:00"/>
    <n v="6"/>
    <x v="1"/>
    <s v="OT-18730"/>
    <s v="Olvera Toch"/>
    <x v="0"/>
    <s v="United States"/>
    <s v="San Diego"/>
    <x v="1"/>
    <n v="92105"/>
    <x v="1"/>
    <s v="OFF-ST-10002486"/>
    <x v="1"/>
    <x v="4"/>
    <s v="Eldon Shelf Savers Cubes and Bins"/>
    <n v="83.76"/>
    <n v="12"/>
    <n v="0"/>
    <n v="7"/>
    <n v="5381.5969387754303"/>
    <n v="1.6751999999999967"/>
  </r>
  <r>
    <n v="888"/>
    <s v="CA-2014-150707"/>
    <x v="3"/>
    <d v="2014-10-15T00:00:00"/>
    <x v="2"/>
    <d v="2014-10-20T00:00:00"/>
    <n v="5"/>
    <x v="1"/>
    <s v="EL-13735"/>
    <s v="Ed Ludwig"/>
    <x v="2"/>
    <s v="United States"/>
    <s v="Columbia"/>
    <x v="39"/>
    <n v="21044"/>
    <x v="3"/>
    <s v="OFF-BI-10001078"/>
    <x v="1"/>
    <x v="8"/>
    <s v="Acco PRESSTEX Data Binder with Storage Hooks, Dark Blue, 14 7/8&quot; X 11&quot;"/>
    <n v="37.659999999999997"/>
    <n v="7"/>
    <n v="0"/>
    <n v="7"/>
    <n v="5419.7423469386904"/>
    <n v="18.453400000000002"/>
  </r>
  <r>
    <n v="889"/>
    <s v="CA-2011-104976"/>
    <x v="2"/>
    <d v="2011-12-09T00:00:00"/>
    <x v="4"/>
    <d v="2011-12-16T00:00:00"/>
    <n v="7"/>
    <x v="1"/>
    <s v="CK-12760"/>
    <s v="Cyma Kinney"/>
    <x v="1"/>
    <s v="United States"/>
    <s v="San Francisco"/>
    <x v="1"/>
    <n v="94122"/>
    <x v="1"/>
    <s v="OFF-PA-10003845"/>
    <x v="1"/>
    <x v="10"/>
    <s v="Xerox 1987"/>
    <n v="34.68"/>
    <n v="6"/>
    <n v="0"/>
    <n v="7"/>
    <n v="5457.8877551019496"/>
    <n v="16.993200000000002"/>
  </r>
  <r>
    <n v="890"/>
    <s v="CA-2014-132934"/>
    <x v="3"/>
    <d v="2014-06-21T00:00:00"/>
    <x v="1"/>
    <d v="2014-06-27T00:00:00"/>
    <n v="6"/>
    <x v="1"/>
    <s v="JE-15475"/>
    <s v="Jeremy Ellison"/>
    <x v="0"/>
    <s v="United States"/>
    <s v="New Rochelle"/>
    <x v="15"/>
    <n v="10801"/>
    <x v="3"/>
    <s v="TEC-AC-10000927"/>
    <x v="2"/>
    <x v="11"/>
    <s v="Anker Ultrathin Bluetooth Wireless Keyboard Aluminum Cover with Stand "/>
    <n v="149.94999999999999"/>
    <n v="5"/>
    <n v="0"/>
    <n v="7"/>
    <n v="5496.0331632652196"/>
    <n v="14.994999999999994"/>
  </r>
  <r>
    <n v="891"/>
    <s v="CA-2014-132934"/>
    <x v="3"/>
    <d v="2014-06-21T00:00:00"/>
    <x v="1"/>
    <d v="2014-06-27T00:00:00"/>
    <n v="6"/>
    <x v="1"/>
    <s v="JE-15475"/>
    <s v="Jeremy Ellison"/>
    <x v="0"/>
    <s v="United States"/>
    <s v="New Rochelle"/>
    <x v="15"/>
    <n v="10801"/>
    <x v="3"/>
    <s v="OFF-BI-10001098"/>
    <x v="1"/>
    <x v="8"/>
    <s v="Acco D-Ring Binder w/DublLock"/>
    <n v="51.311999999999998"/>
    <n v="3"/>
    <n v="0.2"/>
    <n v="7"/>
    <n v="5534.1785714284797"/>
    <n v="18.600599999999996"/>
  </r>
  <r>
    <n v="892"/>
    <s v="CA-2014-133256"/>
    <x v="3"/>
    <d v="2014-06-27T00:00:00"/>
    <x v="1"/>
    <d v="2014-06-28T00:00:00"/>
    <n v="1"/>
    <x v="2"/>
    <s v="TH-21550"/>
    <s v="Tracy Hopkins"/>
    <x v="2"/>
    <s v="United States"/>
    <s v="Detroit"/>
    <x v="12"/>
    <n v="48227"/>
    <x v="2"/>
    <s v="OFF-PA-10001622"/>
    <x v="1"/>
    <x v="10"/>
    <s v="Ampad Poly Cover Wirebound Steno Book, 6&quot; x 9&quot; Assorted Colors, Gregg Ruled"/>
    <n v="4.54"/>
    <n v="1"/>
    <n v="0"/>
    <n v="7"/>
    <n v="5572.3239795917498"/>
    <n v="2.0429999999999997"/>
  </r>
  <r>
    <n v="893"/>
    <s v="CA-2014-133256"/>
    <x v="3"/>
    <d v="2014-06-27T00:00:00"/>
    <x v="1"/>
    <d v="2014-06-28T00:00:00"/>
    <n v="1"/>
    <x v="2"/>
    <s v="TH-21550"/>
    <s v="Tracy Hopkins"/>
    <x v="2"/>
    <s v="United States"/>
    <s v="Detroit"/>
    <x v="12"/>
    <n v="48227"/>
    <x v="2"/>
    <s v="OFF-AR-10003158"/>
    <x v="1"/>
    <x v="6"/>
    <s v="Fluorescent Highlighters by Dixon"/>
    <n v="15.92"/>
    <n v="4"/>
    <n v="0"/>
    <n v="7"/>
    <n v="5610.4693877550098"/>
    <n v="5.4127999999999989"/>
  </r>
  <r>
    <n v="894"/>
    <s v="CA-2014-133256"/>
    <x v="3"/>
    <d v="2014-06-27T00:00:00"/>
    <x v="1"/>
    <d v="2014-06-28T00:00:00"/>
    <n v="1"/>
    <x v="2"/>
    <s v="TH-21550"/>
    <s v="Tracy Hopkins"/>
    <x v="2"/>
    <s v="United States"/>
    <s v="Detroit"/>
    <x v="12"/>
    <n v="48227"/>
    <x v="2"/>
    <s v="TEC-PH-10002660"/>
    <x v="2"/>
    <x v="7"/>
    <s v="Nortel Networks T7316 E Nt8 B27"/>
    <n v="543.91999999999996"/>
    <n v="8"/>
    <n v="0"/>
    <n v="7"/>
    <n v="5648.6147959182799"/>
    <n v="135.98000000000002"/>
  </r>
  <r>
    <n v="895"/>
    <s v="CA-2013-105494"/>
    <x v="0"/>
    <d v="2013-11-11T00:00:00"/>
    <x v="0"/>
    <d v="2013-11-13T00:00:00"/>
    <n v="2"/>
    <x v="2"/>
    <s v="PC-18745"/>
    <s v="Pamela Coakley"/>
    <x v="1"/>
    <s v="United States"/>
    <s v="San Francisco"/>
    <x v="1"/>
    <n v="94122"/>
    <x v="1"/>
    <s v="OFF-ST-10002205"/>
    <x v="1"/>
    <x v="4"/>
    <s v="File Shuttle I and Handi-File"/>
    <n v="155.82000000000002"/>
    <n v="7"/>
    <n v="0"/>
    <n v="7"/>
    <n v="5686.76020408154"/>
    <n v="42.071400000000011"/>
  </r>
  <r>
    <n v="896"/>
    <s v="CA-2013-105494"/>
    <x v="0"/>
    <d v="2013-11-11T00:00:00"/>
    <x v="0"/>
    <d v="2013-11-13T00:00:00"/>
    <n v="2"/>
    <x v="2"/>
    <s v="PC-18745"/>
    <s v="Pamela Coakley"/>
    <x v="1"/>
    <s v="United States"/>
    <s v="San Francisco"/>
    <x v="1"/>
    <n v="94122"/>
    <x v="1"/>
    <s v="OFF-BI-10003364"/>
    <x v="1"/>
    <x v="8"/>
    <s v="Binding Machine Supplies"/>
    <n v="70.00800000000001"/>
    <n v="3"/>
    <n v="0.2"/>
    <n v="7"/>
    <n v="5724.9056122448101"/>
    <n v="24.502800000000001"/>
  </r>
  <r>
    <n v="897"/>
    <s v="CA-2013-140634"/>
    <x v="0"/>
    <d v="2013-10-04T00:00:00"/>
    <x v="2"/>
    <d v="2013-10-07T00:00:00"/>
    <n v="3"/>
    <x v="0"/>
    <s v="HL-15040"/>
    <s v="Hunter Lopez"/>
    <x v="0"/>
    <s v="United States"/>
    <s v="Houston"/>
    <x v="5"/>
    <n v="77095"/>
    <x v="2"/>
    <s v="OFF-EN-10001099"/>
    <x v="1"/>
    <x v="12"/>
    <s v="Staples"/>
    <n v="15.648"/>
    <n v="2"/>
    <n v="0.2"/>
    <n v="7"/>
    <n v="5763.0510204080701"/>
    <n v="5.0855999999999986"/>
  </r>
  <r>
    <n v="898"/>
    <s v="CA-2011-144407"/>
    <x v="2"/>
    <d v="2011-09-09T00:00:00"/>
    <x v="8"/>
    <d v="2011-09-15T00:00:00"/>
    <n v="6"/>
    <x v="1"/>
    <s v="MS-17365"/>
    <s v="Maribeth Schnelling"/>
    <x v="0"/>
    <s v="United States"/>
    <s v="Detroit"/>
    <x v="12"/>
    <n v="48227"/>
    <x v="2"/>
    <s v="OFF-LA-10003923"/>
    <x v="1"/>
    <x v="2"/>
    <s v="Alphabetical Labels for Top Tab Filing"/>
    <n v="103.60000000000001"/>
    <n v="7"/>
    <n v="0"/>
    <n v="7"/>
    <n v="5801.1964285713402"/>
    <n v="51.800000000000004"/>
  </r>
  <r>
    <n v="899"/>
    <s v="CA-2014-160983"/>
    <x v="3"/>
    <d v="2014-10-30T00:00:00"/>
    <x v="2"/>
    <d v="2014-11-01T00:00:00"/>
    <n v="2"/>
    <x v="0"/>
    <s v="GB-14530"/>
    <s v="George Bell"/>
    <x v="1"/>
    <s v="United States"/>
    <s v="Auburn"/>
    <x v="15"/>
    <n v="13021"/>
    <x v="3"/>
    <s v="OFF-PA-10002250"/>
    <x v="1"/>
    <x v="10"/>
    <s v="Things To Do Today Pad"/>
    <n v="46.96"/>
    <n v="8"/>
    <n v="0"/>
    <n v="7"/>
    <n v="5839.3418367346003"/>
    <n v="22.540800000000001"/>
  </r>
  <r>
    <n v="900"/>
    <s v="US-2013-114622"/>
    <x v="0"/>
    <d v="2013-04-11T00:00:00"/>
    <x v="3"/>
    <d v="2013-04-13T00:00:00"/>
    <n v="2"/>
    <x v="2"/>
    <s v="JR-16210"/>
    <s v="Justin Ritter"/>
    <x v="1"/>
    <s v="United States"/>
    <s v="Springfield"/>
    <x v="24"/>
    <n v="45503"/>
    <x v="3"/>
    <s v="OFF-BI-10004716"/>
    <x v="1"/>
    <x v="8"/>
    <s v="Wilson Jones Hanging Recycled Pressboard Data Binders"/>
    <n v="8.9040000000000017"/>
    <n v="2"/>
    <n v="0.7"/>
    <n v="7"/>
    <n v="5877.4872448978704"/>
    <n v="-6.5296000000000003"/>
  </r>
  <r>
    <n v="901"/>
    <s v="CA-2014-150959"/>
    <x v="3"/>
    <d v="2014-11-12T00:00:00"/>
    <x v="0"/>
    <d v="2014-11-14T00:00:00"/>
    <n v="2"/>
    <x v="2"/>
    <s v="TD-20995"/>
    <s v="Tamara Dahlen"/>
    <x v="0"/>
    <s v="United States"/>
    <s v="Garland"/>
    <x v="5"/>
    <n v="75043"/>
    <x v="2"/>
    <s v="OFF-LA-10001045"/>
    <x v="1"/>
    <x v="2"/>
    <s v="Permanent Self-Adhesive File Folder Labels for Typewriters by Universal"/>
    <n v="10.440000000000001"/>
    <n v="5"/>
    <n v="0.2"/>
    <n v="7"/>
    <n v="5915.6326530611304"/>
    <n v="3.3929999999999989"/>
  </r>
  <r>
    <n v="902"/>
    <s v="CA-2014-150959"/>
    <x v="3"/>
    <d v="2014-11-12T00:00:00"/>
    <x v="0"/>
    <d v="2014-11-14T00:00:00"/>
    <n v="2"/>
    <x v="2"/>
    <s v="TD-20995"/>
    <s v="Tamara Dahlen"/>
    <x v="0"/>
    <s v="United States"/>
    <s v="Garland"/>
    <x v="5"/>
    <n v="75043"/>
    <x v="2"/>
    <s v="OFF-BI-10001510"/>
    <x v="1"/>
    <x v="8"/>
    <s v="Deluxe Heavy-Duty Vinyl Round Ring Binder"/>
    <n v="18.335999999999999"/>
    <n v="4"/>
    <n v="0.8"/>
    <n v="7"/>
    <n v="5953.7780612243896"/>
    <n v="-32.088000000000008"/>
  </r>
  <r>
    <n v="903"/>
    <s v="CA-2014-132353"/>
    <x v="3"/>
    <d v="2014-09-16T00:00:00"/>
    <x v="8"/>
    <d v="2014-09-18T00:00:00"/>
    <n v="2"/>
    <x v="2"/>
    <s v="DB-13060"/>
    <s v="Dave Brooks"/>
    <x v="0"/>
    <s v="United States"/>
    <s v="Chicago"/>
    <x v="10"/>
    <n v="60653"/>
    <x v="2"/>
    <s v="TEC-PH-10004536"/>
    <x v="2"/>
    <x v="7"/>
    <s v="Avaya 5420 Digital phone"/>
    <n v="323.97600000000006"/>
    <n v="3"/>
    <n v="0.2"/>
    <n v="7"/>
    <n v="5991.9234693876597"/>
    <n v="20.248499999999993"/>
  </r>
  <r>
    <n v="904"/>
    <s v="CA-2013-130477"/>
    <x v="0"/>
    <d v="2013-04-09T00:00:00"/>
    <x v="3"/>
    <d v="2013-04-13T00:00:00"/>
    <n v="4"/>
    <x v="1"/>
    <s v="LC-17140"/>
    <s v="Logan Currie"/>
    <x v="0"/>
    <s v="United States"/>
    <s v="Los Angeles"/>
    <x v="1"/>
    <n v="90032"/>
    <x v="1"/>
    <s v="OFF-PA-10002947"/>
    <x v="1"/>
    <x v="10"/>
    <s v="Xerox 1923"/>
    <n v="20.04"/>
    <n v="3"/>
    <n v="0"/>
    <n v="7"/>
    <n v="6030.0688775509198"/>
    <n v="9.6191999999999993"/>
  </r>
  <r>
    <n v="905"/>
    <s v="CA-2013-130477"/>
    <x v="0"/>
    <d v="2013-04-09T00:00:00"/>
    <x v="3"/>
    <d v="2013-04-13T00:00:00"/>
    <n v="4"/>
    <x v="1"/>
    <s v="LC-17140"/>
    <s v="Logan Currie"/>
    <x v="0"/>
    <s v="United States"/>
    <s v="Los Angeles"/>
    <x v="1"/>
    <n v="90032"/>
    <x v="1"/>
    <s v="OFF-ST-10002583"/>
    <x v="1"/>
    <x v="4"/>
    <s v="Fellowes Neat Ideas Storage Cubes"/>
    <n v="64.959999999999994"/>
    <n v="2"/>
    <n v="0"/>
    <n v="7"/>
    <n v="6068.2142857141898"/>
    <n v="2.598399999999998"/>
  </r>
  <r>
    <n v="906"/>
    <s v="CA-2013-130477"/>
    <x v="0"/>
    <d v="2013-04-09T00:00:00"/>
    <x v="3"/>
    <d v="2013-04-13T00:00:00"/>
    <n v="4"/>
    <x v="1"/>
    <s v="LC-17140"/>
    <s v="Logan Currie"/>
    <x v="0"/>
    <s v="United States"/>
    <s v="Los Angeles"/>
    <x v="1"/>
    <n v="90032"/>
    <x v="1"/>
    <s v="OFF-PA-10000019"/>
    <x v="1"/>
    <x v="10"/>
    <s v="Xerox 1931"/>
    <n v="12.96"/>
    <n v="2"/>
    <n v="0"/>
    <n v="7"/>
    <n v="6106.3596938774499"/>
    <n v="6.2208000000000006"/>
  </r>
  <r>
    <n v="907"/>
    <s v="CA-2014-143259"/>
    <x v="3"/>
    <d v="2014-12-31T00:00:00"/>
    <x v="4"/>
    <d v="2015-01-04T00:00:00"/>
    <n v="4"/>
    <x v="1"/>
    <s v="PO-18865"/>
    <s v="Patrick O'Donnell"/>
    <x v="0"/>
    <s v="United States"/>
    <s v="New York City"/>
    <x v="15"/>
    <n v="10009"/>
    <x v="3"/>
    <s v="FUR-BO-10003441"/>
    <x v="0"/>
    <x v="0"/>
    <s v="Bush Westfield Collection Bookcases, Fully Assembled"/>
    <n v="323.13600000000002"/>
    <n v="4"/>
    <n v="0.2"/>
    <n v="7"/>
    <n v="6144.50510204072"/>
    <n v="12.117599999999968"/>
  </r>
  <r>
    <n v="908"/>
    <s v="CA-2014-143259"/>
    <x v="3"/>
    <d v="2014-12-31T00:00:00"/>
    <x v="4"/>
    <d v="2015-01-04T00:00:00"/>
    <n v="4"/>
    <x v="1"/>
    <s v="PO-18865"/>
    <s v="Patrick O'Donnell"/>
    <x v="0"/>
    <s v="United States"/>
    <s v="New York City"/>
    <x v="15"/>
    <n v="10009"/>
    <x v="3"/>
    <s v="TEC-PH-10004774"/>
    <x v="2"/>
    <x v="7"/>
    <s v="Gear Head AU3700S Headset"/>
    <n v="90.93"/>
    <n v="7"/>
    <n v="0"/>
    <n v="7"/>
    <n v="6182.65051020398"/>
    <n v="2.7278999999999964"/>
  </r>
  <r>
    <n v="909"/>
    <s v="CA-2014-143259"/>
    <x v="3"/>
    <d v="2014-12-31T00:00:00"/>
    <x v="4"/>
    <d v="2015-01-04T00:00:00"/>
    <n v="4"/>
    <x v="1"/>
    <s v="PO-18865"/>
    <s v="Patrick O'Donnell"/>
    <x v="0"/>
    <s v="United States"/>
    <s v="New York City"/>
    <x v="15"/>
    <n v="10009"/>
    <x v="3"/>
    <s v="OFF-BI-10003684"/>
    <x v="1"/>
    <x v="8"/>
    <s v="Wilson Jones Legal Size Ring Binders"/>
    <n v="52.775999999999996"/>
    <n v="3"/>
    <n v="0.2"/>
    <n v="7"/>
    <n v="6220.7959183672501"/>
    <n v="19.791"/>
  </r>
  <r>
    <n v="910"/>
    <s v="CA-2014-137596"/>
    <x v="3"/>
    <d v="2014-09-03T00:00:00"/>
    <x v="8"/>
    <d v="2014-09-08T00:00:00"/>
    <n v="5"/>
    <x v="1"/>
    <s v="BE-11335"/>
    <s v="Bill Eplett"/>
    <x v="2"/>
    <s v="United States"/>
    <s v="Jackson"/>
    <x v="12"/>
    <n v="49201"/>
    <x v="2"/>
    <s v="TEC-PH-10001494"/>
    <x v="2"/>
    <x v="7"/>
    <s v="Polycom CX600 IP Phone VoIP phone"/>
    <n v="1199.8"/>
    <n v="4"/>
    <n v="0"/>
    <n v="7"/>
    <n v="6258.9413265305102"/>
    <n v="323.94600000000003"/>
  </r>
  <r>
    <n v="911"/>
    <s v="CA-2014-137596"/>
    <x v="3"/>
    <d v="2014-09-03T00:00:00"/>
    <x v="8"/>
    <d v="2014-09-08T00:00:00"/>
    <n v="5"/>
    <x v="1"/>
    <s v="BE-11335"/>
    <s v="Bill Eplett"/>
    <x v="2"/>
    <s v="United States"/>
    <s v="Jackson"/>
    <x v="12"/>
    <n v="49201"/>
    <x v="2"/>
    <s v="TEC-AC-10004666"/>
    <x v="2"/>
    <x v="11"/>
    <s v="Maxell iVDR EX 500GB Cartridge"/>
    <n v="1928.7800000000002"/>
    <n v="7"/>
    <n v="0"/>
    <n v="7"/>
    <n v="6297.0867346937803"/>
    <n v="829.37540000000024"/>
  </r>
  <r>
    <n v="912"/>
    <s v="CA-2014-137596"/>
    <x v="3"/>
    <d v="2014-09-03T00:00:00"/>
    <x v="8"/>
    <d v="2014-09-08T00:00:00"/>
    <n v="5"/>
    <x v="1"/>
    <s v="BE-11335"/>
    <s v="Bill Eplett"/>
    <x v="2"/>
    <s v="United States"/>
    <s v="Jackson"/>
    <x v="12"/>
    <n v="49201"/>
    <x v="2"/>
    <s v="OFF-ST-10003816"/>
    <x v="1"/>
    <x v="4"/>
    <s v="Fellowes High-Stak Drawer Files"/>
    <n v="352.38"/>
    <n v="2"/>
    <n v="0"/>
    <n v="7"/>
    <n v="6335.2321428570403"/>
    <n v="81.047399999999982"/>
  </r>
  <r>
    <n v="913"/>
    <s v="CA-2012-133627"/>
    <x v="1"/>
    <d v="2012-05-31T00:00:00"/>
    <x v="5"/>
    <d v="2012-06-07T00:00:00"/>
    <n v="7"/>
    <x v="1"/>
    <s v="SC-20050"/>
    <s v="Sample Company A"/>
    <x v="2"/>
    <s v="United States"/>
    <s v="Norwich"/>
    <x v="29"/>
    <n v="6360"/>
    <x v="3"/>
    <s v="FUR-FU-10001935"/>
    <x v="0"/>
    <x v="5"/>
    <s v="3M Hangers With Command Adhesive"/>
    <n v="22.200000000000003"/>
    <n v="6"/>
    <n v="0"/>
    <n v="7"/>
    <n v="6373.3775510203104"/>
    <n v="9.1020000000000021"/>
  </r>
  <r>
    <n v="914"/>
    <s v="CA-2014-102519"/>
    <x v="3"/>
    <d v="2014-11-28T00:00:00"/>
    <x v="0"/>
    <d v="2014-11-30T00:00:00"/>
    <n v="2"/>
    <x v="2"/>
    <s v="BM-11650"/>
    <s v="Brian Moss"/>
    <x v="1"/>
    <s v="United States"/>
    <s v="Milwaukee"/>
    <x v="6"/>
    <n v="53209"/>
    <x v="2"/>
    <s v="FUR-FU-10004091"/>
    <x v="0"/>
    <x v="5"/>
    <s v="Howard Miller 13&quot; Diameter Goldtone Round Wall Clock"/>
    <n v="46.94"/>
    <n v="1"/>
    <n v="0"/>
    <n v="7"/>
    <n v="6411.5229591835696"/>
    <n v="19.2454"/>
  </r>
  <r>
    <n v="915"/>
    <s v="CA-2014-102519"/>
    <x v="3"/>
    <d v="2014-11-28T00:00:00"/>
    <x v="0"/>
    <d v="2014-11-30T00:00:00"/>
    <n v="2"/>
    <x v="2"/>
    <s v="BM-11650"/>
    <s v="Brian Moss"/>
    <x v="1"/>
    <s v="United States"/>
    <s v="Milwaukee"/>
    <x v="6"/>
    <n v="53209"/>
    <x v="2"/>
    <s v="TEC-AC-10001772"/>
    <x v="2"/>
    <x v="11"/>
    <s v="Memorex Mini Travel Drive 16 GB USB 2.0 Flash Drive"/>
    <n v="143.73000000000002"/>
    <n v="9"/>
    <n v="0"/>
    <n v="7"/>
    <n v="6449.6683673468297"/>
    <n v="56.054700000000011"/>
  </r>
  <r>
    <n v="916"/>
    <s v="US-2011-141215"/>
    <x v="2"/>
    <d v="2011-06-15T00:00:00"/>
    <x v="1"/>
    <d v="2011-06-21T00:00:00"/>
    <n v="6"/>
    <x v="1"/>
    <s v="KL-16555"/>
    <s v="Kelly Lampkin"/>
    <x v="1"/>
    <s v="United States"/>
    <s v="San Antonio"/>
    <x v="5"/>
    <n v="78207"/>
    <x v="2"/>
    <s v="FUR-TA-10001520"/>
    <x v="0"/>
    <x v="3"/>
    <s v="Lesro Sheffield Collection Coffee Table, End Table, Center Table, Corner Table"/>
    <n v="99.918000000000006"/>
    <n v="2"/>
    <n v="0.3"/>
    <n v="7"/>
    <n v="6487.8137755100997"/>
    <n v="-18.556200000000018"/>
  </r>
  <r>
    <n v="917"/>
    <s v="US-2011-141215"/>
    <x v="2"/>
    <d v="2011-06-15T00:00:00"/>
    <x v="1"/>
    <d v="2011-06-21T00:00:00"/>
    <n v="6"/>
    <x v="1"/>
    <s v="KL-16555"/>
    <s v="Kelly Lampkin"/>
    <x v="1"/>
    <s v="United States"/>
    <s v="San Antonio"/>
    <x v="5"/>
    <n v="78207"/>
    <x v="2"/>
    <s v="FUR-CH-10003379"/>
    <x v="0"/>
    <x v="1"/>
    <s v="Global Commerce Series High-Back Swivel/Tilt Chairs"/>
    <n v="797.94399999999996"/>
    <n v="4"/>
    <n v="0.3"/>
    <n v="7"/>
    <n v="6525.9591836733598"/>
    <n v="-56.995999999999981"/>
  </r>
  <r>
    <n v="918"/>
    <s v="US-2011-141215"/>
    <x v="2"/>
    <d v="2011-06-15T00:00:00"/>
    <x v="1"/>
    <d v="2011-06-21T00:00:00"/>
    <n v="6"/>
    <x v="1"/>
    <s v="KL-16555"/>
    <s v="Kelly Lampkin"/>
    <x v="1"/>
    <s v="United States"/>
    <s v="San Antonio"/>
    <x v="5"/>
    <n v="78207"/>
    <x v="2"/>
    <s v="OFF-BI-10002706"/>
    <x v="1"/>
    <x v="8"/>
    <s v="Avery Premier Heavy-Duty Binder with Round Locking Rings"/>
    <n v="8.5679999999999978"/>
    <n v="3"/>
    <n v="0.8"/>
    <n v="7"/>
    <n v="6564.1045918366299"/>
    <n v="-14.5656"/>
  </r>
  <r>
    <n v="919"/>
    <s v="CA-2013-165218"/>
    <x v="0"/>
    <d v="2013-03-06T00:00:00"/>
    <x v="10"/>
    <d v="2013-03-12T00:00:00"/>
    <n v="6"/>
    <x v="1"/>
    <s v="RW-19630"/>
    <s v="Rob Williams"/>
    <x v="1"/>
    <s v="United States"/>
    <s v="Dallas"/>
    <x v="5"/>
    <n v="75220"/>
    <x v="2"/>
    <s v="OFF-EN-10000056"/>
    <x v="1"/>
    <x v="12"/>
    <s v="Cameo Buff Policy Envelopes"/>
    <n v="149.352"/>
    <n v="3"/>
    <n v="0.2"/>
    <n v="7"/>
    <n v="6602.24999999989"/>
    <n v="50.40629999999998"/>
  </r>
  <r>
    <n v="920"/>
    <s v="CA-2013-165218"/>
    <x v="0"/>
    <d v="2013-03-06T00:00:00"/>
    <x v="10"/>
    <d v="2013-03-12T00:00:00"/>
    <n v="6"/>
    <x v="1"/>
    <s v="RW-19630"/>
    <s v="Rob Williams"/>
    <x v="1"/>
    <s v="United States"/>
    <s v="Dallas"/>
    <x v="5"/>
    <n v="75220"/>
    <x v="2"/>
    <s v="OFF-ST-10001558"/>
    <x v="1"/>
    <x v="4"/>
    <s v="Acco Perma 4000 Stacking Storage Drawers"/>
    <n v="12.991999999999999"/>
    <n v="1"/>
    <n v="0.2"/>
    <n v="7"/>
    <n v="6640.39540816316"/>
    <n v="-0.81199999999999983"/>
  </r>
  <r>
    <n v="921"/>
    <s v="CA-2011-138296"/>
    <x v="2"/>
    <d v="2011-12-05T00:00:00"/>
    <x v="4"/>
    <d v="2011-12-12T00:00:00"/>
    <n v="7"/>
    <x v="1"/>
    <s v="RC-19825"/>
    <s v="Roy Collins"/>
    <x v="0"/>
    <s v="United States"/>
    <s v="Alexandria"/>
    <x v="17"/>
    <n v="22304"/>
    <x v="0"/>
    <s v="OFF-ST-10002444"/>
    <x v="1"/>
    <x v="4"/>
    <s v="Recycled Eldon Regeneration Jumbo File"/>
    <n v="24.56"/>
    <n v="2"/>
    <n v="0"/>
    <n v="7"/>
    <n v="6678.5408163264201"/>
    <n v="6.8767999999999994"/>
  </r>
  <r>
    <n v="922"/>
    <s v="CA-2012-111164"/>
    <x v="1"/>
    <d v="2012-04-11T00:00:00"/>
    <x v="3"/>
    <d v="2012-04-15T00:00:00"/>
    <n v="4"/>
    <x v="1"/>
    <s v="SE-20110"/>
    <s v="Sanjit Engle"/>
    <x v="0"/>
    <s v="United States"/>
    <s v="New York City"/>
    <x v="15"/>
    <n v="10009"/>
    <x v="3"/>
    <s v="TEC-AC-10002473"/>
    <x v="2"/>
    <x v="11"/>
    <s v="Maxell 4.7GB DVD-R"/>
    <n v="85.14"/>
    <n v="3"/>
    <n v="0"/>
    <n v="7"/>
    <n v="6716.6862244896902"/>
    <n v="34.907399999999996"/>
  </r>
  <r>
    <n v="923"/>
    <s v="CA-2012-111164"/>
    <x v="1"/>
    <d v="2012-04-11T00:00:00"/>
    <x v="3"/>
    <d v="2012-04-15T00:00:00"/>
    <n v="4"/>
    <x v="1"/>
    <s v="SE-20110"/>
    <s v="Sanjit Engle"/>
    <x v="0"/>
    <s v="United States"/>
    <s v="New York City"/>
    <x v="15"/>
    <n v="10009"/>
    <x v="3"/>
    <s v="TEC-PH-10004531"/>
    <x v="2"/>
    <x v="7"/>
    <s v="OtterBox Commuter Series Case - iPhone 5 &amp; 5s"/>
    <n v="21.99"/>
    <n v="1"/>
    <n v="0"/>
    <n v="7"/>
    <n v="6754.8316326529502"/>
    <n v="10.555199999999999"/>
  </r>
  <r>
    <n v="924"/>
    <s v="CA-2012-111164"/>
    <x v="1"/>
    <d v="2012-04-11T00:00:00"/>
    <x v="3"/>
    <d v="2012-04-15T00:00:00"/>
    <n v="4"/>
    <x v="1"/>
    <s v="SE-20110"/>
    <s v="Sanjit Engle"/>
    <x v="0"/>
    <s v="United States"/>
    <s v="New York City"/>
    <x v="15"/>
    <n v="10009"/>
    <x v="3"/>
    <s v="OFF-AP-10004487"/>
    <x v="1"/>
    <x v="9"/>
    <s v="Kensington 4 Outlet MasterPiece Compact Power Control Center"/>
    <n v="406.59999999999997"/>
    <n v="5"/>
    <n v="0"/>
    <n v="7"/>
    <n v="6792.9770408162203"/>
    <n v="113.84799999999998"/>
  </r>
  <r>
    <n v="925"/>
    <s v="CA-2013-149797"/>
    <x v="0"/>
    <d v="2013-09-16T00:00:00"/>
    <x v="8"/>
    <d v="2013-09-21T00:00:00"/>
    <n v="5"/>
    <x v="1"/>
    <s v="AH-10075"/>
    <s v="Adam Hart"/>
    <x v="1"/>
    <s v="United States"/>
    <s v="New York City"/>
    <x v="15"/>
    <n v="10011"/>
    <x v="3"/>
    <s v="OFF-BI-10003650"/>
    <x v="1"/>
    <x v="8"/>
    <s v="GBC DocuBind 300 Electric Binding Machine"/>
    <n v="841.5680000000001"/>
    <n v="2"/>
    <n v="0.2"/>
    <n v="7"/>
    <n v="6831.1224489794804"/>
    <n v="294.54879999999991"/>
  </r>
  <r>
    <n v="926"/>
    <s v="CA-2011-132962"/>
    <x v="2"/>
    <d v="2011-09-13T00:00:00"/>
    <x v="8"/>
    <d v="2011-09-16T00:00:00"/>
    <n v="3"/>
    <x v="2"/>
    <s v="JM-15535"/>
    <s v="Jessica Myrick"/>
    <x v="0"/>
    <s v="United States"/>
    <s v="Philadelphia"/>
    <x v="9"/>
    <n v="19143"/>
    <x v="3"/>
    <s v="OFF-PA-10003543"/>
    <x v="1"/>
    <x v="10"/>
    <s v="Xerox 1985"/>
    <n v="15.552000000000003"/>
    <n v="3"/>
    <n v="0.2"/>
    <n v="7"/>
    <n v="6869.2678571427496"/>
    <n v="5.4432"/>
  </r>
  <r>
    <n v="927"/>
    <s v="CA-2011-132962"/>
    <x v="2"/>
    <d v="2011-09-13T00:00:00"/>
    <x v="8"/>
    <d v="2011-09-16T00:00:00"/>
    <n v="3"/>
    <x v="2"/>
    <s v="JM-15535"/>
    <s v="Jessica Myrick"/>
    <x v="0"/>
    <s v="United States"/>
    <s v="Philadelphia"/>
    <x v="9"/>
    <n v="19143"/>
    <x v="3"/>
    <s v="TEC-AC-10004353"/>
    <x v="2"/>
    <x v="11"/>
    <s v="Hypercom P1300 Pinpad"/>
    <n v="252.00000000000003"/>
    <n v="5"/>
    <n v="0.2"/>
    <n v="7"/>
    <n v="6907.4132653060096"/>
    <n v="53.550000000000004"/>
  </r>
  <r>
    <n v="928"/>
    <s v="CA-2012-115091"/>
    <x v="1"/>
    <d v="2012-10-05T00:00:00"/>
    <x v="2"/>
    <d v="2012-10-09T00:00:00"/>
    <n v="4"/>
    <x v="1"/>
    <s v="JJ-15760"/>
    <s v="Joel Jenkins"/>
    <x v="2"/>
    <s v="United States"/>
    <s v="Springfield"/>
    <x v="17"/>
    <n v="22153"/>
    <x v="0"/>
    <s v="OFF-AR-10000658"/>
    <x v="1"/>
    <x v="6"/>
    <s v="Newell 324"/>
    <n v="46.2"/>
    <n v="4"/>
    <n v="0"/>
    <n v="7"/>
    <n v="6945.5586734692797"/>
    <n v="12.936"/>
  </r>
  <r>
    <n v="929"/>
    <s v="CA-2012-115091"/>
    <x v="1"/>
    <d v="2012-10-05T00:00:00"/>
    <x v="2"/>
    <d v="2012-10-09T00:00:00"/>
    <n v="4"/>
    <x v="1"/>
    <s v="JJ-15760"/>
    <s v="Joel Jenkins"/>
    <x v="2"/>
    <s v="United States"/>
    <s v="Springfield"/>
    <x v="17"/>
    <n v="22153"/>
    <x v="0"/>
    <s v="OFF-AP-10000696"/>
    <x v="1"/>
    <x v="9"/>
    <s v="Holmes Odor Grabber"/>
    <n v="28.84"/>
    <n v="2"/>
    <n v="0"/>
    <n v="7"/>
    <n v="6983.7040816325398"/>
    <n v="9.517199999999999"/>
  </r>
  <r>
    <n v="930"/>
    <s v="CA-2014-144932"/>
    <x v="3"/>
    <d v="2014-04-15T00:00:00"/>
    <x v="3"/>
    <d v="2014-04-18T00:00:00"/>
    <n v="3"/>
    <x v="2"/>
    <s v="AB-10165"/>
    <s v="Alan Barnes"/>
    <x v="0"/>
    <s v="United States"/>
    <s v="Toledo"/>
    <x v="24"/>
    <n v="43615"/>
    <x v="3"/>
    <s v="OFF-AR-10003560"/>
    <x v="1"/>
    <x v="6"/>
    <s v="Zebra Zazzle Fluorescent Highlighters"/>
    <n v="14.592000000000002"/>
    <n v="3"/>
    <n v="0.2"/>
    <n v="7"/>
    <n v="7021.8494897958099"/>
    <n v="2.5535999999999985"/>
  </r>
  <r>
    <n v="931"/>
    <s v="CA-2014-144932"/>
    <x v="3"/>
    <d v="2014-04-15T00:00:00"/>
    <x v="3"/>
    <d v="2014-04-18T00:00:00"/>
    <n v="3"/>
    <x v="2"/>
    <s v="AB-10165"/>
    <s v="Alan Barnes"/>
    <x v="0"/>
    <s v="United States"/>
    <s v="Toledo"/>
    <x v="24"/>
    <n v="43615"/>
    <x v="3"/>
    <s v="OFF-AR-10001468"/>
    <x v="1"/>
    <x v="6"/>
    <s v="Sanford Prismacolor Professional Thick Lead Art Pencils, 36-Color Set"/>
    <n v="89.855999999999995"/>
    <n v="3"/>
    <n v="0.2"/>
    <n v="7"/>
    <n v="7059.9948979590699"/>
    <n v="21.340800000000002"/>
  </r>
  <r>
    <n v="932"/>
    <s v="CA-2014-144932"/>
    <x v="3"/>
    <d v="2014-04-15T00:00:00"/>
    <x v="3"/>
    <d v="2014-04-18T00:00:00"/>
    <n v="3"/>
    <x v="2"/>
    <s v="AB-10165"/>
    <s v="Alan Barnes"/>
    <x v="0"/>
    <s v="United States"/>
    <s v="Toledo"/>
    <x v="24"/>
    <n v="43615"/>
    <x v="3"/>
    <s v="OFF-PA-10004971"/>
    <x v="1"/>
    <x v="10"/>
    <s v="Xerox 196"/>
    <n v="13.872000000000002"/>
    <n v="3"/>
    <n v="0.2"/>
    <n v="7"/>
    <n v="7098.14030612233"/>
    <n v="5.0286000000000008"/>
  </r>
  <r>
    <n v="933"/>
    <s v="CA-2014-114216"/>
    <x v="3"/>
    <d v="2014-09-03T00:00:00"/>
    <x v="8"/>
    <d v="2014-09-07T00:00:00"/>
    <n v="4"/>
    <x v="1"/>
    <s v="RK-19300"/>
    <s v="Ralph Kennedy"/>
    <x v="0"/>
    <s v="United States"/>
    <s v="Philadelphia"/>
    <x v="9"/>
    <n v="19140"/>
    <x v="3"/>
    <s v="OFF-PA-10002195"/>
    <x v="1"/>
    <x v="10"/>
    <s v="RSVP Cards &amp; Envelopes, Blank White, 8-1/2&quot; X 11&quot;, 24 Cards/25 Envelopes/Set"/>
    <n v="12.192"/>
    <n v="3"/>
    <n v="0.2"/>
    <n v="7"/>
    <n v="7136.2857142856001"/>
    <n v="4.1147999999999998"/>
  </r>
  <r>
    <n v="934"/>
    <s v="CA-2013-140081"/>
    <x v="0"/>
    <d v="2013-06-21T00:00:00"/>
    <x v="1"/>
    <d v="2013-06-25T00:00:00"/>
    <n v="4"/>
    <x v="1"/>
    <s v="CG-12040"/>
    <s v="Catherine Glotzbach"/>
    <x v="2"/>
    <s v="United States"/>
    <s v="Philadelphia"/>
    <x v="9"/>
    <n v="19120"/>
    <x v="3"/>
    <s v="OFF-PA-10001745"/>
    <x v="1"/>
    <x v="10"/>
    <s v="Wirebound Message Books, 2 7/8&quot; x 5&quot;, 3 Forms per Page"/>
    <n v="45.056000000000004"/>
    <n v="8"/>
    <n v="0.2"/>
    <n v="7"/>
    <n v="7174.4311224488602"/>
    <n v="15.206399999999997"/>
  </r>
  <r>
    <n v="935"/>
    <s v="CA-2013-140081"/>
    <x v="0"/>
    <d v="2013-06-21T00:00:00"/>
    <x v="1"/>
    <d v="2013-06-25T00:00:00"/>
    <n v="4"/>
    <x v="1"/>
    <s v="CG-12040"/>
    <s v="Catherine Glotzbach"/>
    <x v="2"/>
    <s v="United States"/>
    <s v="Philadelphia"/>
    <x v="9"/>
    <n v="19120"/>
    <x v="3"/>
    <s v="OFF-BI-10004826"/>
    <x v="1"/>
    <x v="8"/>
    <s v="JM Magazine Binder"/>
    <n v="29.718000000000007"/>
    <n v="6"/>
    <n v="0.7"/>
    <n v="7"/>
    <n v="7212.5765306121302"/>
    <n v="-21.793199999999992"/>
  </r>
  <r>
    <n v="936"/>
    <s v="CA-2013-140081"/>
    <x v="0"/>
    <d v="2013-06-21T00:00:00"/>
    <x v="1"/>
    <d v="2013-06-25T00:00:00"/>
    <n v="4"/>
    <x v="1"/>
    <s v="CG-12040"/>
    <s v="Catherine Glotzbach"/>
    <x v="2"/>
    <s v="United States"/>
    <s v="Philadelphia"/>
    <x v="9"/>
    <n v="19120"/>
    <x v="3"/>
    <s v="OFF-PA-10001870"/>
    <x v="1"/>
    <x v="10"/>
    <s v="Xerox 202"/>
    <n v="15.552000000000003"/>
    <n v="3"/>
    <n v="0.2"/>
    <n v="7"/>
    <n v="7250.7219387753903"/>
    <n v="5.4432"/>
  </r>
  <r>
    <n v="937"/>
    <s v="CA-2013-140081"/>
    <x v="0"/>
    <d v="2013-06-21T00:00:00"/>
    <x v="1"/>
    <d v="2013-06-25T00:00:00"/>
    <n v="4"/>
    <x v="1"/>
    <s v="CG-12040"/>
    <s v="Catherine Glotzbach"/>
    <x v="2"/>
    <s v="United States"/>
    <s v="Philadelphia"/>
    <x v="9"/>
    <n v="19120"/>
    <x v="3"/>
    <s v="OFF-AP-10001058"/>
    <x v="1"/>
    <x v="9"/>
    <s v="Sanyo 2.5 Cubic Foot Mid-Size Office Refrigerators"/>
    <n v="447.69600000000003"/>
    <n v="2"/>
    <n v="0.2"/>
    <n v="7"/>
    <n v="7288.8673469386604"/>
    <n v="33.577199999999976"/>
  </r>
  <r>
    <n v="938"/>
    <s v="US-2014-111745"/>
    <x v="3"/>
    <d v="2014-11-06T00:00:00"/>
    <x v="0"/>
    <d v="2014-11-07T00:00:00"/>
    <n v="1"/>
    <x v="2"/>
    <s v="RA-19885"/>
    <s v="Ruben Ausman"/>
    <x v="1"/>
    <s v="United States"/>
    <s v="Farmington"/>
    <x v="27"/>
    <n v="87401"/>
    <x v="1"/>
    <s v="TEC-AC-10003911"/>
    <x v="2"/>
    <x v="11"/>
    <s v="NETGEAR AC1750 Dual Band Gigabit Smart WiFi Router"/>
    <n v="159.99"/>
    <n v="1"/>
    <n v="0"/>
    <n v="7"/>
    <n v="7327.0127551019204"/>
    <n v="54.396599999999992"/>
  </r>
  <r>
    <n v="939"/>
    <s v="CA-2012-148250"/>
    <x v="1"/>
    <d v="2012-12-13T00:00:00"/>
    <x v="4"/>
    <d v="2012-12-17T00:00:00"/>
    <n v="4"/>
    <x v="1"/>
    <s v="RP-19270"/>
    <s v="Rachel Payne"/>
    <x v="1"/>
    <s v="United States"/>
    <s v="Riverside"/>
    <x v="1"/>
    <n v="92503"/>
    <x v="1"/>
    <s v="OFF-PA-10000289"/>
    <x v="1"/>
    <x v="10"/>
    <s v="Xerox 213"/>
    <n v="12.96"/>
    <n v="2"/>
    <n v="0"/>
    <n v="7"/>
    <n v="7365.1581632651896"/>
    <n v="6.2208000000000006"/>
  </r>
  <r>
    <n v="940"/>
    <s v="CA-2012-148250"/>
    <x v="1"/>
    <d v="2012-12-13T00:00:00"/>
    <x v="4"/>
    <d v="2012-12-17T00:00:00"/>
    <n v="4"/>
    <x v="1"/>
    <s v="RP-19270"/>
    <s v="Rachel Payne"/>
    <x v="1"/>
    <s v="United States"/>
    <s v="Riverside"/>
    <x v="1"/>
    <n v="92503"/>
    <x v="1"/>
    <s v="OFF-AP-10003040"/>
    <x v="1"/>
    <x v="9"/>
    <s v="Fellowes 8 Outlet Superior Workstation Surge Protector w/o Phone/Fax/Modem Protection"/>
    <n v="134.47999999999999"/>
    <n v="4"/>
    <n v="0"/>
    <n v="7"/>
    <n v="7403.3035714284497"/>
    <n v="34.964799999999997"/>
  </r>
  <r>
    <n v="941"/>
    <s v="CA-2013-105760"/>
    <x v="0"/>
    <d v="2013-06-20T00:00:00"/>
    <x v="1"/>
    <d v="2013-06-21T00:00:00"/>
    <n v="1"/>
    <x v="2"/>
    <s v="KC-16255"/>
    <s v="Karen Carlisle"/>
    <x v="1"/>
    <s v="United States"/>
    <s v="San Francisco"/>
    <x v="1"/>
    <n v="94110"/>
    <x v="1"/>
    <s v="OFF-PA-10000350"/>
    <x v="1"/>
    <x v="10"/>
    <s v="Message Book, Standard Line &quot;While You Were Out&quot;, 5 1/2&quot; X 4&quot;, 200 Sets/Book"/>
    <n v="17.12"/>
    <n v="2"/>
    <n v="0"/>
    <n v="7"/>
    <n v="7441.4489795917198"/>
    <n v="8.0464000000000002"/>
  </r>
  <r>
    <n v="942"/>
    <s v="CA-2013-142958"/>
    <x v="0"/>
    <d v="2013-12-14T00:00:00"/>
    <x v="4"/>
    <d v="2013-12-21T00:00:00"/>
    <n v="7"/>
    <x v="1"/>
    <s v="RW-19630"/>
    <s v="Rob Williams"/>
    <x v="1"/>
    <s v="United States"/>
    <s v="Torrance"/>
    <x v="1"/>
    <n v="90503"/>
    <x v="1"/>
    <s v="OFF-BI-10001759"/>
    <x v="1"/>
    <x v="8"/>
    <s v="Acco Pressboard Covers with Storage Hooks, 14 7/8&quot; x 11&quot;, Dark Blue"/>
    <n v="6.0960000000000001"/>
    <n v="2"/>
    <n v="0.2"/>
    <n v="7"/>
    <n v="7479.5943877549798"/>
    <n v="2.2098"/>
  </r>
  <r>
    <n v="943"/>
    <s v="CA-2013-142958"/>
    <x v="0"/>
    <d v="2013-12-14T00:00:00"/>
    <x v="4"/>
    <d v="2013-12-21T00:00:00"/>
    <n v="7"/>
    <x v="1"/>
    <s v="RW-19630"/>
    <s v="Rob Williams"/>
    <x v="1"/>
    <s v="United States"/>
    <s v="Torrance"/>
    <x v="1"/>
    <n v="90503"/>
    <x v="1"/>
    <s v="FUR-TA-10000577"/>
    <x v="0"/>
    <x v="3"/>
    <s v="Bretford CR4500 Series Slim Rectangular Table"/>
    <n v="1114.2719999999999"/>
    <n v="4"/>
    <n v="0.2"/>
    <n v="7"/>
    <n v="7517.7397959182499"/>
    <n v="41.785200000000032"/>
  </r>
  <r>
    <n v="944"/>
    <s v="CA-2012-120880"/>
    <x v="1"/>
    <d v="2012-05-29T00:00:00"/>
    <x v="5"/>
    <d v="2012-06-03T00:00:00"/>
    <n v="5"/>
    <x v="1"/>
    <s v="JL-15850"/>
    <s v="John Lucas"/>
    <x v="0"/>
    <s v="United States"/>
    <s v="Seattle"/>
    <x v="4"/>
    <n v="98105"/>
    <x v="1"/>
    <s v="OFF-PA-10004101"/>
    <x v="1"/>
    <x v="10"/>
    <s v="Xerox 1894"/>
    <n v="32.400000000000006"/>
    <n v="5"/>
    <n v="0"/>
    <n v="7"/>
    <n v="7555.88520408151"/>
    <n v="15.552000000000001"/>
  </r>
  <r>
    <n v="945"/>
    <s v="CA-2012-120880"/>
    <x v="1"/>
    <d v="2012-05-29T00:00:00"/>
    <x v="5"/>
    <d v="2012-06-03T00:00:00"/>
    <n v="5"/>
    <x v="1"/>
    <s v="JL-15850"/>
    <s v="John Lucas"/>
    <x v="0"/>
    <s v="United States"/>
    <s v="Seattle"/>
    <x v="4"/>
    <n v="98105"/>
    <x v="1"/>
    <s v="OFF-ST-10001496"/>
    <x v="1"/>
    <x v="4"/>
    <s v="Standard Rollaway File with Lock"/>
    <n v="540.56999999999994"/>
    <n v="3"/>
    <n v="0"/>
    <n v="7"/>
    <n v="7594.0306122447701"/>
    <n v="140.54820000000001"/>
  </r>
  <r>
    <n v="946"/>
    <s v="CA-2012-120880"/>
    <x v="1"/>
    <d v="2012-05-29T00:00:00"/>
    <x v="5"/>
    <d v="2012-06-03T00:00:00"/>
    <n v="5"/>
    <x v="1"/>
    <s v="JL-15850"/>
    <s v="John Lucas"/>
    <x v="0"/>
    <s v="United States"/>
    <s v="Seattle"/>
    <x v="4"/>
    <n v="98105"/>
    <x v="1"/>
    <s v="OFF-BI-10002931"/>
    <x v="1"/>
    <x v="8"/>
    <s v="Avery Trapezoid Extra Heavy Duty 4&quot; Binders"/>
    <n v="167.76"/>
    <n v="5"/>
    <n v="0.2"/>
    <n v="7"/>
    <n v="7632.1760204080401"/>
    <n v="62.91"/>
  </r>
  <r>
    <n v="947"/>
    <s v="US-2012-140200"/>
    <x v="1"/>
    <d v="2012-07-26T00:00:00"/>
    <x v="7"/>
    <d v="2012-07-28T00:00:00"/>
    <n v="2"/>
    <x v="2"/>
    <s v="CA-12775"/>
    <s v="Cynthia Arntzen"/>
    <x v="0"/>
    <s v="United States"/>
    <s v="Mesa"/>
    <x v="16"/>
    <n v="85204"/>
    <x v="1"/>
    <s v="FUR-TA-10002356"/>
    <x v="0"/>
    <x v="3"/>
    <s v="Bevis Boat-Shaped Conference Table"/>
    <n v="393.16500000000002"/>
    <n v="3"/>
    <n v="0.5"/>
    <n v="7"/>
    <n v="7670.3214285713002"/>
    <n v="-204.44580000000005"/>
  </r>
  <r>
    <n v="948"/>
    <s v="US-2014-110576"/>
    <x v="3"/>
    <d v="2014-11-29T00:00:00"/>
    <x v="0"/>
    <d v="2014-12-03T00:00:00"/>
    <n v="4"/>
    <x v="1"/>
    <s v="RB-19795"/>
    <s v="Ross Baird"/>
    <x v="2"/>
    <s v="United States"/>
    <s v="Philadelphia"/>
    <x v="9"/>
    <n v="19120"/>
    <x v="3"/>
    <s v="FUR-FU-10003601"/>
    <x v="0"/>
    <x v="5"/>
    <s v="Deflect-o RollaMat Studded, Beveled Mat for Medium Pile Carpeting"/>
    <n v="516.48800000000006"/>
    <n v="7"/>
    <n v="0.2"/>
    <n v="7"/>
    <n v="7708.4668367345703"/>
    <n v="-12.912200000000027"/>
  </r>
  <r>
    <n v="949"/>
    <s v="US-2014-110576"/>
    <x v="3"/>
    <d v="2014-11-29T00:00:00"/>
    <x v="0"/>
    <d v="2014-12-03T00:00:00"/>
    <n v="4"/>
    <x v="1"/>
    <s v="RB-19795"/>
    <s v="Ross Baird"/>
    <x v="2"/>
    <s v="United States"/>
    <s v="Philadelphia"/>
    <x v="9"/>
    <n v="19120"/>
    <x v="3"/>
    <s v="FUR-FU-10000576"/>
    <x v="0"/>
    <x v="5"/>
    <s v="Luxo Professional Fluorescent Magnifier Lamp with Clamp-Mount Base"/>
    <n v="1007.2320000000001"/>
    <n v="6"/>
    <n v="0.2"/>
    <n v="7"/>
    <n v="7746.6122448978304"/>
    <n v="75.542400000000015"/>
  </r>
  <r>
    <n v="950"/>
    <s v="US-2014-110576"/>
    <x v="3"/>
    <d v="2014-11-29T00:00:00"/>
    <x v="0"/>
    <d v="2014-12-03T00:00:00"/>
    <n v="4"/>
    <x v="1"/>
    <s v="RB-19795"/>
    <s v="Ross Baird"/>
    <x v="2"/>
    <s v="United States"/>
    <s v="Philadelphia"/>
    <x v="9"/>
    <n v="19120"/>
    <x v="3"/>
    <s v="FUR-TA-10004154"/>
    <x v="0"/>
    <x v="3"/>
    <s v="Riverside Furniture Oval Coffee Table, Oval End Table, End Table with Drawer"/>
    <n v="2065.3200000000002"/>
    <n v="12"/>
    <n v="0.4"/>
    <n v="7"/>
    <n v="7784.7576530611004"/>
    <n v="-619.59600000000012"/>
  </r>
  <r>
    <n v="951"/>
    <s v="US-2014-110576"/>
    <x v="3"/>
    <d v="2014-11-29T00:00:00"/>
    <x v="0"/>
    <d v="2014-12-03T00:00:00"/>
    <n v="4"/>
    <x v="1"/>
    <s v="RB-19795"/>
    <s v="Ross Baird"/>
    <x v="2"/>
    <s v="United States"/>
    <s v="Philadelphia"/>
    <x v="9"/>
    <n v="19120"/>
    <x v="3"/>
    <s v="OFF-PA-10000788"/>
    <x v="1"/>
    <x v="10"/>
    <s v="Xerox 210"/>
    <n v="15.552000000000003"/>
    <n v="3"/>
    <n v="0.2"/>
    <n v="7"/>
    <n v="7822.9030612243596"/>
    <n v="5.4432"/>
  </r>
  <r>
    <n v="952"/>
    <s v="US-2014-110576"/>
    <x v="3"/>
    <d v="2014-11-29T00:00:00"/>
    <x v="0"/>
    <d v="2014-12-03T00:00:00"/>
    <n v="4"/>
    <x v="1"/>
    <s v="RB-19795"/>
    <s v="Ross Baird"/>
    <x v="2"/>
    <s v="United States"/>
    <s v="Philadelphia"/>
    <x v="9"/>
    <n v="19120"/>
    <x v="3"/>
    <s v="OFF-PA-10002479"/>
    <x v="1"/>
    <x v="10"/>
    <s v="Xerox 4200 Series MultiUse Premium Copy Paper (20Lb. and 84 Bright)"/>
    <n v="25.344000000000001"/>
    <n v="6"/>
    <n v="0.2"/>
    <n v="7"/>
    <n v="7861.0484693876297"/>
    <n v="7.92"/>
  </r>
  <r>
    <n v="953"/>
    <s v="CA-2014-131156"/>
    <x v="3"/>
    <d v="2014-04-04T00:00:00"/>
    <x v="3"/>
    <d v="2014-04-08T00:00:00"/>
    <n v="4"/>
    <x v="1"/>
    <s v="KH-16360"/>
    <s v="Katherine Hughes"/>
    <x v="0"/>
    <s v="United States"/>
    <s v="Philadelphia"/>
    <x v="9"/>
    <n v="19143"/>
    <x v="3"/>
    <s v="FUR-FU-10001940"/>
    <x v="0"/>
    <x v="5"/>
    <s v="Staples"/>
    <n v="25.472000000000001"/>
    <n v="4"/>
    <n v="0.2"/>
    <n v="7"/>
    <n v="7899.1938775508897"/>
    <n v="7.6416000000000022"/>
  </r>
  <r>
    <n v="954"/>
    <s v="CA-2014-136539"/>
    <x v="3"/>
    <d v="2014-12-29T00:00:00"/>
    <x v="4"/>
    <d v="2015-01-02T00:00:00"/>
    <n v="4"/>
    <x v="1"/>
    <s v="GH-14665"/>
    <s v="Greg Hansen"/>
    <x v="0"/>
    <s v="United States"/>
    <s v="Round Rock"/>
    <x v="5"/>
    <n v="78664"/>
    <x v="2"/>
    <s v="OFF-AR-10001958"/>
    <x v="1"/>
    <x v="6"/>
    <s v="Stanley Bostitch Contemporary Electric Pencil Sharpeners"/>
    <n v="27.168000000000003"/>
    <n v="2"/>
    <n v="0.2"/>
    <n v="7"/>
    <n v="7937.3392857141598"/>
    <n v="2.7168000000000001"/>
  </r>
  <r>
    <n v="955"/>
    <s v="CA-2014-136539"/>
    <x v="3"/>
    <d v="2014-12-29T00:00:00"/>
    <x v="4"/>
    <d v="2015-01-02T00:00:00"/>
    <n v="4"/>
    <x v="1"/>
    <s v="GH-14665"/>
    <s v="Greg Hansen"/>
    <x v="0"/>
    <s v="United States"/>
    <s v="Round Rock"/>
    <x v="5"/>
    <n v="78664"/>
    <x v="2"/>
    <s v="FUR-BO-10004709"/>
    <x v="0"/>
    <x v="0"/>
    <s v="Bush Westfield Collection Bookcases, Medium Cherry Finish"/>
    <n v="78.852799999999988"/>
    <n v="2"/>
    <n v="0.32"/>
    <n v="7"/>
    <n v="7975.4846938774199"/>
    <n v="-11.595999999999997"/>
  </r>
  <r>
    <n v="956"/>
    <s v="CA-2014-119305"/>
    <x v="3"/>
    <d v="2014-12-01T00:00:00"/>
    <x v="4"/>
    <d v="2014-12-05T00:00:00"/>
    <n v="4"/>
    <x v="1"/>
    <s v="SW-20275"/>
    <s v="Scott Williamson"/>
    <x v="0"/>
    <s v="United States"/>
    <s v="Jackson"/>
    <x v="35"/>
    <n v="39212"/>
    <x v="0"/>
    <s v="OFF-ST-10000604"/>
    <x v="1"/>
    <x v="4"/>
    <s v="Home/Office Personal File Carts"/>
    <n v="173.79999999999998"/>
    <n v="5"/>
    <n v="0"/>
    <n v="7"/>
    <n v="8013.63010204069"/>
    <n v="43.449999999999989"/>
  </r>
  <r>
    <n v="957"/>
    <s v="CA-2014-102414"/>
    <x v="3"/>
    <d v="2014-05-16T00:00:00"/>
    <x v="5"/>
    <d v="2014-05-19T00:00:00"/>
    <n v="3"/>
    <x v="0"/>
    <s v="JA-15970"/>
    <s v="Joseph Airdo"/>
    <x v="0"/>
    <s v="United States"/>
    <s v="Phoenix"/>
    <x v="16"/>
    <n v="85023"/>
    <x v="1"/>
    <s v="TEC-PH-10002923"/>
    <x v="2"/>
    <x v="7"/>
    <s v="Logitech B530 USB Headset - headset - Full size, Binaural"/>
    <n v="29.592000000000002"/>
    <n v="1"/>
    <n v="0.2"/>
    <n v="7"/>
    <n v="8051.77551020395"/>
    <n v="2.5893000000000006"/>
  </r>
  <r>
    <n v="958"/>
    <s v="CA-2014-102414"/>
    <x v="3"/>
    <d v="2014-05-16T00:00:00"/>
    <x v="5"/>
    <d v="2014-05-19T00:00:00"/>
    <n v="3"/>
    <x v="0"/>
    <s v="JA-15970"/>
    <s v="Joseph Airdo"/>
    <x v="0"/>
    <s v="United States"/>
    <s v="Phoenix"/>
    <x v="16"/>
    <n v="85023"/>
    <x v="1"/>
    <s v="OFF-BI-10004465"/>
    <x v="1"/>
    <x v="8"/>
    <s v="Avery Durable Slant Ring Binders"/>
    <n v="4.7520000000000007"/>
    <n v="2"/>
    <n v="0.7"/>
    <n v="7"/>
    <n v="8089.9209183672201"/>
    <n v="-3.1679999999999993"/>
  </r>
  <r>
    <n v="959"/>
    <s v="CA-2014-102414"/>
    <x v="3"/>
    <d v="2014-05-16T00:00:00"/>
    <x v="5"/>
    <d v="2014-05-19T00:00:00"/>
    <n v="3"/>
    <x v="0"/>
    <s v="JA-15970"/>
    <s v="Joseph Airdo"/>
    <x v="0"/>
    <s v="United States"/>
    <s v="Phoenix"/>
    <x v="16"/>
    <n v="85023"/>
    <x v="1"/>
    <s v="OFF-PA-10002333"/>
    <x v="1"/>
    <x v="10"/>
    <s v="Universal Ultra Bright White Copier/Laser Paper, 8 1/2&quot; x 11&quot;, Ream"/>
    <n v="15.552000000000003"/>
    <n v="3"/>
    <n v="0.2"/>
    <n v="7"/>
    <n v="8128.0663265304802"/>
    <n v="5.6375999999999999"/>
  </r>
  <r>
    <n v="960"/>
    <s v="CA-2012-112571"/>
    <x v="1"/>
    <d v="2012-09-22T00:00:00"/>
    <x v="8"/>
    <d v="2012-09-22T00:00:00"/>
    <n v="0"/>
    <x v="3"/>
    <s v="DL-12925"/>
    <s v="Daniel Lacy"/>
    <x v="0"/>
    <s v="United States"/>
    <s v="Oceanside"/>
    <x v="1"/>
    <n v="92054"/>
    <x v="1"/>
    <s v="FUR-FU-10004188"/>
    <x v="0"/>
    <x v="5"/>
    <s v="Luxo Professional Combination Clamp-On Lamps"/>
    <n v="204.6"/>
    <n v="2"/>
    <n v="0"/>
    <n v="7"/>
    <n v="8166.2117346937403"/>
    <n v="53.195999999999998"/>
  </r>
  <r>
    <n v="961"/>
    <s v="CA-2014-152142"/>
    <x v="3"/>
    <d v="2014-11-15T00:00:00"/>
    <x v="0"/>
    <d v="2014-11-20T00:00:00"/>
    <n v="5"/>
    <x v="1"/>
    <s v="LW-16990"/>
    <s v="Lindsay Williams"/>
    <x v="1"/>
    <s v="United States"/>
    <s v="San Francisco"/>
    <x v="1"/>
    <n v="94110"/>
    <x v="1"/>
    <s v="FUR-CH-10002965"/>
    <x v="0"/>
    <x v="1"/>
    <s v="Global Leather Highback Executive Chair with Pneumatic Height Adjustment, Black"/>
    <n v="321.56799999999998"/>
    <n v="2"/>
    <n v="0.2"/>
    <n v="7"/>
    <n v="8204.3571428570103"/>
    <n v="28.137200000000007"/>
  </r>
  <r>
    <n v="962"/>
    <s v="CA-2012-160059"/>
    <x v="1"/>
    <d v="2012-11-27T00:00:00"/>
    <x v="0"/>
    <d v="2012-12-01T00:00:00"/>
    <n v="4"/>
    <x v="1"/>
    <s v="TB-21190"/>
    <s v="Thomas Brumley"/>
    <x v="2"/>
    <s v="United States"/>
    <s v="Fayetteville"/>
    <x v="36"/>
    <n v="72701"/>
    <x v="0"/>
    <s v="OFF-BI-10000145"/>
    <x v="1"/>
    <x v="8"/>
    <s v="Zipper Ring Binder Pockets"/>
    <n v="6.24"/>
    <n v="2"/>
    <n v="0"/>
    <n v="7"/>
    <n v="8242.5025510202704"/>
    <n v="3.0575999999999999"/>
  </r>
  <r>
    <n v="963"/>
    <s v="CA-2013-120859"/>
    <x v="0"/>
    <d v="2013-09-02T00:00:00"/>
    <x v="8"/>
    <d v="2013-09-05T00:00:00"/>
    <n v="3"/>
    <x v="2"/>
    <s v="CV-12805"/>
    <s v="Cynthia Voltz"/>
    <x v="1"/>
    <s v="United States"/>
    <s v="San Francisco"/>
    <x v="1"/>
    <n v="94110"/>
    <x v="1"/>
    <s v="OFF-EN-10001335"/>
    <x v="1"/>
    <x v="12"/>
    <s v="White Business Envelopes with Contemporary Seam, Recycled White Business Envelopes"/>
    <n v="21.88"/>
    <n v="2"/>
    <n v="0"/>
    <n v="7"/>
    <n v="8280.6479591835396"/>
    <n v="10.94"/>
  </r>
  <r>
    <n v="964"/>
    <s v="CA-2011-127488"/>
    <x v="2"/>
    <d v="2011-09-22T00:00:00"/>
    <x v="8"/>
    <d v="2011-09-24T00:00:00"/>
    <n v="2"/>
    <x v="0"/>
    <s v="MS-17365"/>
    <s v="Maribeth Schnelling"/>
    <x v="0"/>
    <s v="United States"/>
    <s v="Boca Raton"/>
    <x v="2"/>
    <n v="33433"/>
    <x v="0"/>
    <s v="OFF-LA-10001613"/>
    <x v="1"/>
    <x v="2"/>
    <s v="Avery File Folder Labels"/>
    <n v="4.6079999999999997"/>
    <n v="2"/>
    <n v="0.2"/>
    <n v="7"/>
    <n v="8318.7933673467996"/>
    <n v="1.6704000000000001"/>
  </r>
  <r>
    <n v="965"/>
    <s v="CA-2014-135279"/>
    <x v="3"/>
    <d v="2014-04-10T00:00:00"/>
    <x v="3"/>
    <d v="2014-04-12T00:00:00"/>
    <n v="2"/>
    <x v="2"/>
    <s v="BS-11800"/>
    <s v="Bryan Spruell"/>
    <x v="2"/>
    <s v="United States"/>
    <s v="New York City"/>
    <x v="15"/>
    <n v="10011"/>
    <x v="3"/>
    <s v="OFF-LA-10004055"/>
    <x v="1"/>
    <x v="2"/>
    <s v="Color-Coded Legal Exhibit Labels"/>
    <n v="9.82"/>
    <n v="2"/>
    <n v="0"/>
    <n v="7"/>
    <n v="8356.9387755100706"/>
    <n v="4.8117999999999999"/>
  </r>
  <r>
    <n v="966"/>
    <s v="CA-2014-135279"/>
    <x v="3"/>
    <d v="2014-04-10T00:00:00"/>
    <x v="3"/>
    <d v="2014-04-12T00:00:00"/>
    <n v="2"/>
    <x v="2"/>
    <s v="BS-11800"/>
    <s v="Bryan Spruell"/>
    <x v="2"/>
    <s v="United States"/>
    <s v="New York City"/>
    <x v="15"/>
    <n v="10011"/>
    <x v="3"/>
    <s v="OFF-AR-10004344"/>
    <x v="1"/>
    <x v="6"/>
    <s v="Bulldog Vacuum Base Pencil Sharpener"/>
    <n v="35.97"/>
    <n v="3"/>
    <n v="0"/>
    <n v="7"/>
    <n v="8395.0841836733307"/>
    <n v="9.7118999999999982"/>
  </r>
  <r>
    <n v="967"/>
    <s v="CA-2014-135279"/>
    <x v="3"/>
    <d v="2014-04-10T00:00:00"/>
    <x v="3"/>
    <d v="2014-04-12T00:00:00"/>
    <n v="2"/>
    <x v="2"/>
    <s v="BS-11800"/>
    <s v="Bryan Spruell"/>
    <x v="2"/>
    <s v="United States"/>
    <s v="New York City"/>
    <x v="15"/>
    <n v="10011"/>
    <x v="3"/>
    <s v="OFF-PA-10004621"/>
    <x v="1"/>
    <x v="10"/>
    <s v="Xerox 212"/>
    <n v="12.96"/>
    <n v="2"/>
    <n v="0"/>
    <n v="7"/>
    <n v="8433.2295918365999"/>
    <n v="6.2208000000000006"/>
  </r>
  <r>
    <n v="968"/>
    <s v="CA-2014-135279"/>
    <x v="3"/>
    <d v="2014-04-10T00:00:00"/>
    <x v="3"/>
    <d v="2014-04-12T00:00:00"/>
    <n v="2"/>
    <x v="2"/>
    <s v="BS-11800"/>
    <s v="Bryan Spruell"/>
    <x v="2"/>
    <s v="United States"/>
    <s v="New York City"/>
    <x v="15"/>
    <n v="10011"/>
    <x v="3"/>
    <s v="OFF-PA-10001281"/>
    <x v="1"/>
    <x v="10"/>
    <s v="Computer Printout Paper with Letter-Trim Fine Perforations"/>
    <n v="191.6"/>
    <n v="4"/>
    <n v="0"/>
    <n v="7"/>
    <n v="8471.3749999998599"/>
    <n v="91.967999999999989"/>
  </r>
  <r>
    <n v="969"/>
    <s v="CA-2014-135279"/>
    <x v="3"/>
    <d v="2014-04-10T00:00:00"/>
    <x v="3"/>
    <d v="2014-04-12T00:00:00"/>
    <n v="2"/>
    <x v="2"/>
    <s v="BS-11800"/>
    <s v="Bryan Spruell"/>
    <x v="2"/>
    <s v="United States"/>
    <s v="New York City"/>
    <x v="15"/>
    <n v="10011"/>
    <x v="3"/>
    <s v="OFF-LA-10001613"/>
    <x v="1"/>
    <x v="2"/>
    <s v="Avery File Folder Labels"/>
    <n v="8.64"/>
    <n v="3"/>
    <n v="0"/>
    <n v="7"/>
    <n v="8509.5204081631291"/>
    <n v="4.2336"/>
  </r>
  <r>
    <n v="970"/>
    <s v="CA-2014-135279"/>
    <x v="3"/>
    <d v="2014-04-10T00:00:00"/>
    <x v="3"/>
    <d v="2014-04-12T00:00:00"/>
    <n v="2"/>
    <x v="2"/>
    <s v="BS-11800"/>
    <s v="Bryan Spruell"/>
    <x v="2"/>
    <s v="United States"/>
    <s v="New York City"/>
    <x v="15"/>
    <n v="10011"/>
    <x v="3"/>
    <s v="OFF-ST-10001097"/>
    <x v="1"/>
    <x v="4"/>
    <s v="Office Impressions Heavy Duty Welded Shelving &amp; Multimedia Storage Drawers"/>
    <n v="501.81000000000006"/>
    <n v="3"/>
    <n v="0"/>
    <n v="7"/>
    <n v="8547.6658163263892"/>
    <n v="0"/>
  </r>
  <r>
    <n v="971"/>
    <s v="CA-2011-115791"/>
    <x v="2"/>
    <d v="2011-01-17T00:00:00"/>
    <x v="9"/>
    <d v="2011-01-19T00:00:00"/>
    <n v="2"/>
    <x v="0"/>
    <s v="DL-13315"/>
    <s v="Delfina Latchford"/>
    <x v="0"/>
    <s v="United States"/>
    <s v="Philadelphia"/>
    <x v="9"/>
    <n v="19134"/>
    <x v="3"/>
    <s v="FUR-FU-10001095"/>
    <x v="0"/>
    <x v="5"/>
    <s v="DAX Black Cherry Wood-Tone Poster Frame"/>
    <n v="127.10400000000001"/>
    <n v="6"/>
    <n v="0.2"/>
    <n v="7"/>
    <n v="8585.8112244896602"/>
    <n v="28.598399999999998"/>
  </r>
  <r>
    <n v="972"/>
    <s v="CA-2011-115791"/>
    <x v="2"/>
    <d v="2011-01-17T00:00:00"/>
    <x v="9"/>
    <d v="2011-01-19T00:00:00"/>
    <n v="2"/>
    <x v="0"/>
    <s v="DL-13315"/>
    <s v="Delfina Latchford"/>
    <x v="0"/>
    <s v="United States"/>
    <s v="Philadelphia"/>
    <x v="9"/>
    <n v="19134"/>
    <x v="3"/>
    <s v="TEC-PH-10004614"/>
    <x v="2"/>
    <x v="7"/>
    <s v="AT&amp;T 841000 Phone"/>
    <n v="124.19999999999999"/>
    <n v="3"/>
    <n v="0.4"/>
    <n v="7"/>
    <n v="8623.9566326529202"/>
    <n v="-31.050000000000011"/>
  </r>
  <r>
    <n v="973"/>
    <s v="CA-2011-115791"/>
    <x v="2"/>
    <d v="2011-01-17T00:00:00"/>
    <x v="9"/>
    <d v="2011-01-19T00:00:00"/>
    <n v="2"/>
    <x v="0"/>
    <s v="DL-13315"/>
    <s v="Delfina Latchford"/>
    <x v="0"/>
    <s v="United States"/>
    <s v="Philadelphia"/>
    <x v="9"/>
    <n v="19134"/>
    <x v="3"/>
    <s v="OFF-BI-10001575"/>
    <x v="1"/>
    <x v="8"/>
    <s v="GBC Linen Binding Covers"/>
    <n v="18.588000000000005"/>
    <n v="2"/>
    <n v="0.7"/>
    <n v="7"/>
    <n v="8662.1020408161803"/>
    <n v="-13.6312"/>
  </r>
  <r>
    <n v="974"/>
    <s v="CA-2011-115791"/>
    <x v="2"/>
    <d v="2011-01-17T00:00:00"/>
    <x v="9"/>
    <d v="2011-01-19T00:00:00"/>
    <n v="2"/>
    <x v="0"/>
    <s v="DL-13315"/>
    <s v="Delfina Latchford"/>
    <x v="0"/>
    <s v="United States"/>
    <s v="Philadelphia"/>
    <x v="9"/>
    <n v="19134"/>
    <x v="3"/>
    <s v="OFF-LA-10001074"/>
    <x v="1"/>
    <x v="2"/>
    <s v="Round Specialty Laser Printer Labels"/>
    <n v="30.072000000000003"/>
    <n v="3"/>
    <n v="0.2"/>
    <n v="7"/>
    <n v="8700.2474489794495"/>
    <n v="10.149299999999997"/>
  </r>
  <r>
    <n v="975"/>
    <s v="US-2014-103247"/>
    <x v="3"/>
    <d v="2014-10-06T00:00:00"/>
    <x v="2"/>
    <d v="2014-10-09T00:00:00"/>
    <n v="3"/>
    <x v="0"/>
    <s v="PO-19195"/>
    <s v="Phillina Ober"/>
    <x v="2"/>
    <s v="United States"/>
    <s v="New York City"/>
    <x v="15"/>
    <n v="10011"/>
    <x v="3"/>
    <s v="TEC-PH-10003555"/>
    <x v="2"/>
    <x v="7"/>
    <s v="Motorola HK250 Universal Bluetooth Headset"/>
    <n v="160.92999999999998"/>
    <n v="7"/>
    <n v="0"/>
    <n v="7"/>
    <n v="8738.3928571427095"/>
    <n v="3.2186000000000092"/>
  </r>
  <r>
    <n v="976"/>
    <s v="US-2014-103247"/>
    <x v="3"/>
    <d v="2014-10-06T00:00:00"/>
    <x v="2"/>
    <d v="2014-10-09T00:00:00"/>
    <n v="3"/>
    <x v="0"/>
    <s v="PO-19195"/>
    <s v="Phillina Ober"/>
    <x v="2"/>
    <s v="United States"/>
    <s v="New York City"/>
    <x v="15"/>
    <n v="10011"/>
    <x v="3"/>
    <s v="OFF-BI-10004492"/>
    <x v="1"/>
    <x v="8"/>
    <s v="Tuf-Vin Binders"/>
    <n v="75.792000000000002"/>
    <n v="3"/>
    <n v="0.2"/>
    <n v="7"/>
    <n v="8776.5382653059805"/>
    <n v="25.579799999999992"/>
  </r>
  <r>
    <n v="977"/>
    <s v="US-2014-100209"/>
    <x v="3"/>
    <d v="2014-07-10T00:00:00"/>
    <x v="7"/>
    <d v="2014-07-16T00:00:00"/>
    <n v="6"/>
    <x v="1"/>
    <s v="TD-20995"/>
    <s v="Tamara Dahlen"/>
    <x v="0"/>
    <s v="United States"/>
    <s v="Portland"/>
    <x v="21"/>
    <n v="97206"/>
    <x v="1"/>
    <s v="OFF-BI-10002012"/>
    <x v="1"/>
    <x v="8"/>
    <s v="Wilson Jones Easy Flow II Sheet Lifters"/>
    <n v="1.0800000000000003"/>
    <n v="2"/>
    <n v="0.7"/>
    <n v="7"/>
    <n v="8814.6836734692406"/>
    <n v="-0.79200000000000004"/>
  </r>
  <r>
    <n v="978"/>
    <s v="CA-2014-159366"/>
    <x v="3"/>
    <d v="2014-01-08T00:00:00"/>
    <x v="9"/>
    <d v="2014-01-11T00:00:00"/>
    <n v="3"/>
    <x v="2"/>
    <s v="BW-11110"/>
    <s v="Bart Watters"/>
    <x v="1"/>
    <s v="United States"/>
    <s v="Detroit"/>
    <x v="12"/>
    <n v="48205"/>
    <x v="2"/>
    <s v="TEC-MA-10000822"/>
    <x v="2"/>
    <x v="15"/>
    <s v="Lexmark MX611dhe Monochrome Laser Printer"/>
    <n v="3059.982"/>
    <n v="2"/>
    <n v="0.1"/>
    <n v="7"/>
    <n v="8852.8290816325098"/>
    <n v="679.99599999999964"/>
  </r>
  <r>
    <n v="979"/>
    <s v="CA-2013-145499"/>
    <x v="0"/>
    <d v="2013-05-31T00:00:00"/>
    <x v="5"/>
    <d v="2013-06-01T00:00:00"/>
    <n v="1"/>
    <x v="2"/>
    <s v="RW-19690"/>
    <s v="Robert Waldorf"/>
    <x v="0"/>
    <s v="United States"/>
    <s v="Wilmington"/>
    <x v="3"/>
    <n v="28403"/>
    <x v="0"/>
    <s v="OFF-BI-10000848"/>
    <x v="1"/>
    <x v="8"/>
    <s v="Angle-D Ring Binders"/>
    <n v="3.2820000000000005"/>
    <n v="2"/>
    <n v="0.7"/>
    <n v="7"/>
    <n v="8890.9744897957698"/>
    <n v="-2.6256000000000004"/>
  </r>
  <r>
    <n v="980"/>
    <s v="CA-2012-157035"/>
    <x v="1"/>
    <d v="2012-12-09T00:00:00"/>
    <x v="4"/>
    <d v="2012-12-12T00:00:00"/>
    <n v="3"/>
    <x v="2"/>
    <s v="KB-16600"/>
    <s v="Ken Brennan"/>
    <x v="1"/>
    <s v="United States"/>
    <s v="Columbus"/>
    <x v="14"/>
    <n v="47201"/>
    <x v="2"/>
    <s v="OFF-PA-10004156"/>
    <x v="1"/>
    <x v="10"/>
    <s v="Xerox 188"/>
    <n v="34.019999999999996"/>
    <n v="3"/>
    <n v="0"/>
    <n v="7"/>
    <n v="8929.1198979590408"/>
    <n v="16.669799999999999"/>
  </r>
  <r>
    <n v="981"/>
    <s v="CA-2013-144939"/>
    <x v="0"/>
    <d v="2013-10-04T00:00:00"/>
    <x v="2"/>
    <d v="2013-10-09T00:00:00"/>
    <n v="5"/>
    <x v="1"/>
    <s v="EB-13870"/>
    <s v="Emily Burns"/>
    <x v="0"/>
    <s v="United States"/>
    <s v="New York City"/>
    <x v="15"/>
    <n v="10035"/>
    <x v="3"/>
    <s v="FUR-CH-10003199"/>
    <x v="0"/>
    <x v="1"/>
    <s v="Office Star - Contemporary Task Swivel Chair"/>
    <n v="599.29200000000003"/>
    <n v="6"/>
    <n v="0.1"/>
    <n v="7"/>
    <n v="8967.2653061223009"/>
    <n v="93.223199999999977"/>
  </r>
  <r>
    <n v="982"/>
    <s v="CA-2011-163419"/>
    <x v="2"/>
    <d v="2011-11-11T00:00:00"/>
    <x v="0"/>
    <d v="2011-11-14T00:00:00"/>
    <n v="3"/>
    <x v="0"/>
    <s v="TZ-21580"/>
    <s v="Tracy Zic"/>
    <x v="0"/>
    <s v="United States"/>
    <s v="Louisville"/>
    <x v="22"/>
    <n v="80027"/>
    <x v="1"/>
    <s v="OFF-AR-10000034"/>
    <x v="1"/>
    <x v="6"/>
    <s v="BIC Brite Liner Grip Highlighters, Assorted, 5/Pack"/>
    <n v="3.3920000000000003"/>
    <n v="1"/>
    <n v="0.2"/>
    <n v="7"/>
    <n v="9005.4107142855701"/>
    <n v="0.80559999999999987"/>
  </r>
  <r>
    <n v="983"/>
    <s v="CA-2011-163419"/>
    <x v="2"/>
    <d v="2011-11-11T00:00:00"/>
    <x v="0"/>
    <d v="2011-11-14T00:00:00"/>
    <n v="3"/>
    <x v="0"/>
    <s v="TZ-21580"/>
    <s v="Tracy Zic"/>
    <x v="0"/>
    <s v="United States"/>
    <s v="Louisville"/>
    <x v="22"/>
    <n v="80027"/>
    <x v="1"/>
    <s v="TEC-PH-10000560"/>
    <x v="2"/>
    <x v="7"/>
    <s v="Samsung Galaxy S III - 16GB - pebble blue (T-Mobile)"/>
    <n v="559.98400000000004"/>
    <n v="2"/>
    <n v="0.2"/>
    <n v="7"/>
    <n v="9043.5561224488301"/>
    <n v="55.998400000000032"/>
  </r>
  <r>
    <n v="984"/>
    <s v="CA-2011-163419"/>
    <x v="2"/>
    <d v="2011-11-11T00:00:00"/>
    <x v="0"/>
    <d v="2011-11-14T00:00:00"/>
    <n v="3"/>
    <x v="0"/>
    <s v="TZ-21580"/>
    <s v="Tracy Zic"/>
    <x v="0"/>
    <s v="United States"/>
    <s v="Louisville"/>
    <x v="22"/>
    <n v="80027"/>
    <x v="1"/>
    <s v="FUR-CH-10000665"/>
    <x v="0"/>
    <x v="1"/>
    <s v="Global Airflow Leather Mesh Back Chair, Black"/>
    <n v="603.91999999999996"/>
    <n v="5"/>
    <n v="0.2"/>
    <n v="7"/>
    <n v="9081.7015306120993"/>
    <n v="75.489999999999924"/>
  </r>
  <r>
    <n v="985"/>
    <s v="CA-2014-100314"/>
    <x v="3"/>
    <d v="2014-09-30T00:00:00"/>
    <x v="8"/>
    <d v="2014-10-06T00:00:00"/>
    <n v="6"/>
    <x v="1"/>
    <s v="AS-10630"/>
    <s v="Ann Steele"/>
    <x v="2"/>
    <s v="United States"/>
    <s v="Pasadena"/>
    <x v="5"/>
    <n v="77506"/>
    <x v="2"/>
    <s v="OFF-LA-10001569"/>
    <x v="1"/>
    <x v="2"/>
    <s v="Avery 499"/>
    <n v="7.9680000000000009"/>
    <n v="2"/>
    <n v="0.2"/>
    <n v="7"/>
    <n v="9119.8469387753594"/>
    <n v="2.5895999999999999"/>
  </r>
  <r>
    <n v="986"/>
    <s v="CA-2014-100314"/>
    <x v="3"/>
    <d v="2014-09-30T00:00:00"/>
    <x v="8"/>
    <d v="2014-10-06T00:00:00"/>
    <n v="6"/>
    <x v="1"/>
    <s v="AS-10630"/>
    <s v="Ann Steele"/>
    <x v="2"/>
    <s v="United States"/>
    <s v="Pasadena"/>
    <x v="5"/>
    <n v="77506"/>
    <x v="2"/>
    <s v="OFF-EN-10000461"/>
    <x v="1"/>
    <x v="12"/>
    <s v="#10- 4 1/8&quot; x 9 1/2&quot; Recycled Envelopes"/>
    <n v="27.968000000000004"/>
    <n v="4"/>
    <n v="0.2"/>
    <n v="7"/>
    <n v="9157.9923469386304"/>
    <n v="9.4391999999999996"/>
  </r>
  <r>
    <n v="987"/>
    <s v="CA-2014-100314"/>
    <x v="3"/>
    <d v="2014-09-30T00:00:00"/>
    <x v="8"/>
    <d v="2014-10-06T00:00:00"/>
    <n v="6"/>
    <x v="1"/>
    <s v="AS-10630"/>
    <s v="Ann Steele"/>
    <x v="2"/>
    <s v="United States"/>
    <s v="Pasadena"/>
    <x v="5"/>
    <n v="77506"/>
    <x v="2"/>
    <s v="TEC-MA-10003066"/>
    <x v="2"/>
    <x v="15"/>
    <s v="Wasp CCD Handheld Bar Code Reader"/>
    <n v="336.51"/>
    <n v="3"/>
    <n v="0.4"/>
    <n v="7"/>
    <n v="9196.1377551018904"/>
    <n v="44.867999999999967"/>
  </r>
  <r>
    <n v="988"/>
    <s v="CA-2012-146829"/>
    <x v="1"/>
    <d v="2012-03-10T00:00:00"/>
    <x v="10"/>
    <d v="2012-03-10T00:00:00"/>
    <n v="0"/>
    <x v="3"/>
    <s v="TS-21340"/>
    <s v="Toby Swindell"/>
    <x v="0"/>
    <s v="United States"/>
    <s v="Houston"/>
    <x v="5"/>
    <n v="77041"/>
    <x v="2"/>
    <s v="OFF-BI-10004022"/>
    <x v="1"/>
    <x v="8"/>
    <s v="Acco Suede Grain Vinyl Round Ring Binder"/>
    <n v="1.1119999999999997"/>
    <n v="2"/>
    <n v="0.8"/>
    <n v="7"/>
    <n v="9234.2831632651505"/>
    <n v="-1.8904000000000001"/>
  </r>
  <r>
    <n v="989"/>
    <s v="CA-2014-167899"/>
    <x v="3"/>
    <d v="2014-05-22T00:00:00"/>
    <x v="5"/>
    <d v="2014-05-27T00:00:00"/>
    <n v="5"/>
    <x v="1"/>
    <s v="JG-15805"/>
    <s v="John Grady"/>
    <x v="1"/>
    <s v="United States"/>
    <s v="Auburn"/>
    <x v="15"/>
    <n v="13021"/>
    <x v="3"/>
    <s v="FUR-FU-10004071"/>
    <x v="0"/>
    <x v="5"/>
    <s v="Luxo Professional Magnifying Clamp-On Fluorescent Lamps"/>
    <n v="520.05000000000007"/>
    <n v="5"/>
    <n v="0"/>
    <n v="7"/>
    <n v="9272.4285714284197"/>
    <n v="72.807000000000031"/>
  </r>
  <r>
    <n v="990"/>
    <s v="CA-2014-167899"/>
    <x v="3"/>
    <d v="2014-05-22T00:00:00"/>
    <x v="5"/>
    <d v="2014-05-27T00:00:00"/>
    <n v="5"/>
    <x v="1"/>
    <s v="JG-15805"/>
    <s v="John Grady"/>
    <x v="1"/>
    <s v="United States"/>
    <s v="Auburn"/>
    <x v="15"/>
    <n v="13021"/>
    <x v="3"/>
    <s v="OFF-AR-10001988"/>
    <x v="1"/>
    <x v="6"/>
    <s v="Bulldog Table or Wall-Mount Pencil Sharpener"/>
    <n v="17.97"/>
    <n v="3"/>
    <n v="0"/>
    <n v="7"/>
    <n v="9310.5739795916797"/>
    <n v="5.2112999999999996"/>
  </r>
  <r>
    <n v="991"/>
    <s v="CA-2012-153549"/>
    <x v="1"/>
    <d v="2012-03-29T00:00:00"/>
    <x v="10"/>
    <d v="2012-03-31T00:00:00"/>
    <n v="2"/>
    <x v="0"/>
    <s v="SL-20155"/>
    <s v="Sara Luxemburg"/>
    <x v="2"/>
    <s v="United States"/>
    <s v="Jacksonville"/>
    <x v="2"/>
    <n v="32216"/>
    <x v="0"/>
    <s v="FUR-CH-10004086"/>
    <x v="0"/>
    <x v="1"/>
    <s v="Hon 4070 Series Pagoda Armless Upholstered Stacking Chairs"/>
    <n v="1166.92"/>
    <n v="5"/>
    <n v="0.2"/>
    <n v="7"/>
    <n v="9348.7193877549507"/>
    <n v="131.27849999999995"/>
  </r>
  <r>
    <n v="992"/>
    <s v="CA-2013-110023"/>
    <x v="0"/>
    <d v="2013-09-10T00:00:00"/>
    <x v="8"/>
    <d v="2013-09-12T00:00:00"/>
    <n v="2"/>
    <x v="2"/>
    <s v="TS-21610"/>
    <s v="Troy Staebel"/>
    <x v="0"/>
    <s v="United States"/>
    <s v="New York City"/>
    <x v="15"/>
    <n v="10024"/>
    <x v="3"/>
    <s v="OFF-BI-10001036"/>
    <x v="1"/>
    <x v="8"/>
    <s v="Cardinal EasyOpen D-Ring Binders"/>
    <n v="14.624000000000002"/>
    <n v="2"/>
    <n v="0.2"/>
    <n v="7"/>
    <n v="9386.8647959182108"/>
    <n v="5.484"/>
  </r>
  <r>
    <n v="993"/>
    <s v="CA-2013-105585"/>
    <x v="0"/>
    <d v="2013-08-27T00:00:00"/>
    <x v="6"/>
    <d v="2013-08-28T00:00:00"/>
    <n v="1"/>
    <x v="2"/>
    <s v="RF-19735"/>
    <s v="Roland Fjeld"/>
    <x v="0"/>
    <s v="United States"/>
    <s v="San Jose"/>
    <x v="1"/>
    <n v="95123"/>
    <x v="1"/>
    <s v="OFF-FA-10002983"/>
    <x v="1"/>
    <x v="13"/>
    <s v="Advantus SlideClip Paper Clips"/>
    <n v="10.23"/>
    <n v="3"/>
    <n v="0"/>
    <n v="7"/>
    <n v="9425.01020408148"/>
    <n v="4.9104000000000001"/>
  </r>
  <r>
    <n v="994"/>
    <s v="CA-2013-105585"/>
    <x v="0"/>
    <d v="2013-08-27T00:00:00"/>
    <x v="6"/>
    <d v="2013-08-28T00:00:00"/>
    <n v="1"/>
    <x v="2"/>
    <s v="RF-19735"/>
    <s v="Roland Fjeld"/>
    <x v="0"/>
    <s v="United States"/>
    <s v="San Jose"/>
    <x v="1"/>
    <n v="95123"/>
    <x v="1"/>
    <s v="OFF-PA-10003625"/>
    <x v="1"/>
    <x v="10"/>
    <s v="Xerox 1979"/>
    <n v="154.9"/>
    <n v="5"/>
    <n v="0"/>
    <n v="7"/>
    <n v="9463.15561224474"/>
    <n v="69.704999999999998"/>
  </r>
  <r>
    <n v="995"/>
    <s v="CA-2011-117639"/>
    <x v="2"/>
    <d v="2011-05-21T00:00:00"/>
    <x v="5"/>
    <d v="2011-05-25T00:00:00"/>
    <n v="4"/>
    <x v="1"/>
    <s v="MW-18235"/>
    <s v="Mitch Willingham"/>
    <x v="1"/>
    <s v="United States"/>
    <s v="Virginia Beach"/>
    <x v="17"/>
    <n v="23464"/>
    <x v="0"/>
    <s v="OFF-BI-10003925"/>
    <x v="1"/>
    <x v="8"/>
    <s v="Fellowes PB300 Plastic Comb Binding Machine"/>
    <n v="2715.9300000000003"/>
    <n v="7"/>
    <n v="0"/>
    <n v="7"/>
    <n v="9501.3010204080092"/>
    <n v="1276.4871000000001"/>
  </r>
  <r>
    <n v="996"/>
    <s v="CA-2011-117639"/>
    <x v="2"/>
    <d v="2011-05-21T00:00:00"/>
    <x v="5"/>
    <d v="2011-05-25T00:00:00"/>
    <n v="4"/>
    <x v="1"/>
    <s v="MW-18235"/>
    <s v="Mitch Willingham"/>
    <x v="1"/>
    <s v="United States"/>
    <s v="Virginia Beach"/>
    <x v="17"/>
    <n v="23464"/>
    <x v="0"/>
    <s v="TEC-PH-10001530"/>
    <x v="2"/>
    <x v="7"/>
    <s v="Plantronics Voyager Pro Legend"/>
    <n v="617.97"/>
    <n v="3"/>
    <n v="0"/>
    <n v="7"/>
    <n v="9539.4464285712693"/>
    <n v="173.0316"/>
  </r>
  <r>
    <n v="997"/>
    <s v="CA-2012-162537"/>
    <x v="1"/>
    <d v="2012-10-28T00:00:00"/>
    <x v="2"/>
    <d v="2012-11-03T00:00:00"/>
    <n v="6"/>
    <x v="1"/>
    <s v="RD-19585"/>
    <s v="Rob Dowd"/>
    <x v="0"/>
    <s v="United States"/>
    <s v="Henderson"/>
    <x v="0"/>
    <n v="42420"/>
    <x v="0"/>
    <s v="OFF-EN-10003862"/>
    <x v="1"/>
    <x v="12"/>
    <s v="Laser &amp; Ink Jet Business Envelopes"/>
    <n v="10.67"/>
    <n v="1"/>
    <n v="0"/>
    <n v="7"/>
    <n v="9577.5918367345403"/>
    <n v="4.9081999999999999"/>
  </r>
  <r>
    <n v="998"/>
    <s v="CA-2012-162537"/>
    <x v="1"/>
    <d v="2012-10-28T00:00:00"/>
    <x v="2"/>
    <d v="2012-11-03T00:00:00"/>
    <n v="6"/>
    <x v="1"/>
    <s v="RD-19585"/>
    <s v="Rob Dowd"/>
    <x v="0"/>
    <s v="United States"/>
    <s v="Henderson"/>
    <x v="0"/>
    <n v="42420"/>
    <x v="0"/>
    <s v="OFF-ST-10004258"/>
    <x v="1"/>
    <x v="4"/>
    <s v="Portable Personal File Box"/>
    <n v="36.630000000000003"/>
    <n v="3"/>
    <n v="0"/>
    <n v="7"/>
    <n v="9615.7372448978003"/>
    <n v="9.8901000000000039"/>
  </r>
  <r>
    <n v="999"/>
    <s v="CA-2012-162537"/>
    <x v="1"/>
    <d v="2012-10-28T00:00:00"/>
    <x v="2"/>
    <d v="2012-11-03T00:00:00"/>
    <n v="6"/>
    <x v="1"/>
    <s v="RD-19585"/>
    <s v="Rob Dowd"/>
    <x v="0"/>
    <s v="United States"/>
    <s v="Henderson"/>
    <x v="0"/>
    <n v="42420"/>
    <x v="0"/>
    <s v="FUR-FU-10002885"/>
    <x v="0"/>
    <x v="5"/>
    <s v="Magna Visual Magnetic Picture Hangers"/>
    <n v="24.1"/>
    <n v="5"/>
    <n v="0"/>
    <n v="7"/>
    <n v="9653.8826530610695"/>
    <n v="9.1580000000000013"/>
  </r>
  <r>
    <n v="1000"/>
    <s v="CA-2012-162537"/>
    <x v="1"/>
    <d v="2012-10-28T00:00:00"/>
    <x v="2"/>
    <d v="2012-11-03T00:00:00"/>
    <n v="6"/>
    <x v="1"/>
    <s v="RD-19585"/>
    <s v="Rob Dowd"/>
    <x v="0"/>
    <s v="United States"/>
    <s v="Henderson"/>
    <x v="0"/>
    <n v="42420"/>
    <x v="0"/>
    <s v="FUR-FU-10001918"/>
    <x v="0"/>
    <x v="5"/>
    <s v="C-Line Cubicle Keepers Polyproplyene Holder With Velcro Backings"/>
    <n v="33.11"/>
    <n v="7"/>
    <n v="0"/>
    <n v="7"/>
    <n v="9692.0280612243296"/>
    <n v="12.912900000000004"/>
  </r>
  <r>
    <n v="1001"/>
    <s v="CA-2013-155488"/>
    <x v="0"/>
    <d v="2013-11-14T00:00:00"/>
    <x v="0"/>
    <d v="2013-11-18T00:00:00"/>
    <n v="4"/>
    <x v="1"/>
    <s v="FM-14290"/>
    <s v="Frank Merwin"/>
    <x v="2"/>
    <s v="United States"/>
    <s v="Vancouver"/>
    <x v="4"/>
    <n v="98661"/>
    <x v="1"/>
    <s v="OFF-AR-10002956"/>
    <x v="1"/>
    <x v="6"/>
    <s v="Boston 16801 Nautilus Battery Pencil Sharpener"/>
    <n v="44.02"/>
    <n v="2"/>
    <n v="0"/>
    <n v="7"/>
    <n v="9730.1734693875896"/>
    <n v="11.4452"/>
  </r>
  <r>
    <n v="1002"/>
    <s v="CA-2012-124891"/>
    <x v="1"/>
    <d v="2012-07-31T00:00:00"/>
    <x v="7"/>
    <d v="2012-07-31T00:00:00"/>
    <n v="0"/>
    <x v="3"/>
    <s v="RH-19495"/>
    <s v="Rick Hansen"/>
    <x v="0"/>
    <s v="United States"/>
    <s v="New York City"/>
    <x v="15"/>
    <n v="10024"/>
    <x v="3"/>
    <s v="TEC-AC-10003033"/>
    <x v="2"/>
    <x v="11"/>
    <s v="Plantronics CS510 - Over-the-Head monaural Wireless Headset System"/>
    <n v="2309.65"/>
    <n v="7"/>
    <n v="0"/>
    <n v="7"/>
    <n v="9768.3188775508606"/>
    <n v="762.18449999999984"/>
  </r>
  <r>
    <n v="1003"/>
    <s v="CA-2012-124891"/>
    <x v="1"/>
    <d v="2012-07-31T00:00:00"/>
    <x v="7"/>
    <d v="2012-07-31T00:00:00"/>
    <n v="0"/>
    <x v="3"/>
    <s v="RH-19495"/>
    <s v="Rick Hansen"/>
    <x v="0"/>
    <s v="United States"/>
    <s v="New York City"/>
    <x v="15"/>
    <n v="10024"/>
    <x v="3"/>
    <s v="FUR-TA-10002903"/>
    <x v="0"/>
    <x v="3"/>
    <s v="Bevis Round Bullnose 29&quot; High Table Top"/>
    <n v="1090.7819999999999"/>
    <n v="7"/>
    <n v="0.4"/>
    <n v="7"/>
    <n v="9806.4642857141207"/>
    <n v="-290.87520000000001"/>
  </r>
  <r>
    <n v="1004"/>
    <s v="CA-2012-124891"/>
    <x v="1"/>
    <d v="2012-07-31T00:00:00"/>
    <x v="7"/>
    <d v="2012-07-31T00:00:00"/>
    <n v="0"/>
    <x v="3"/>
    <s v="RH-19495"/>
    <s v="Rick Hansen"/>
    <x v="0"/>
    <s v="United States"/>
    <s v="New York City"/>
    <x v="15"/>
    <n v="10024"/>
    <x v="3"/>
    <s v="OFF-PA-10004621"/>
    <x v="1"/>
    <x v="10"/>
    <s v="Xerox 212"/>
    <n v="19.440000000000001"/>
    <n v="3"/>
    <n v="0"/>
    <n v="7"/>
    <n v="9844.6096938773899"/>
    <n v="9.3312000000000008"/>
  </r>
  <r>
    <n v="1005"/>
    <s v="CA-2012-126445"/>
    <x v="1"/>
    <d v="2012-08-27T00:00:00"/>
    <x v="6"/>
    <d v="2012-08-31T00:00:00"/>
    <n v="4"/>
    <x v="1"/>
    <s v="RA-19945"/>
    <s v="Ryan Akin"/>
    <x v="0"/>
    <s v="United States"/>
    <s v="Murrieta"/>
    <x v="1"/>
    <n v="92563"/>
    <x v="1"/>
    <s v="OFF-ST-10000046"/>
    <x v="1"/>
    <x v="4"/>
    <s v="Fellowes Super Stor/Drawer Files"/>
    <n v="484.65000000000003"/>
    <n v="3"/>
    <n v="0"/>
    <n v="7"/>
    <n v="9882.7551020406499"/>
    <n v="92.083500000000015"/>
  </r>
  <r>
    <n v="1006"/>
    <s v="CA-2012-111199"/>
    <x v="1"/>
    <d v="2012-11-13T00:00:00"/>
    <x v="0"/>
    <d v="2012-11-17T00:00:00"/>
    <n v="4"/>
    <x v="1"/>
    <s v="JK-15730"/>
    <s v="Joe Kamberova"/>
    <x v="0"/>
    <s v="United States"/>
    <s v="Jacksonville"/>
    <x v="3"/>
    <n v="28540"/>
    <x v="0"/>
    <s v="OFF-PA-10001790"/>
    <x v="1"/>
    <x v="10"/>
    <s v="Xerox 1910"/>
    <n v="115.29600000000001"/>
    <n v="3"/>
    <n v="0.2"/>
    <n v="7"/>
    <n v="9920.9005102039191"/>
    <n v="40.353599999999986"/>
  </r>
  <r>
    <n v="1007"/>
    <s v="CA-2012-105312"/>
    <x v="1"/>
    <d v="2012-11-06T00:00:00"/>
    <x v="0"/>
    <d v="2012-11-09T00:00:00"/>
    <n v="3"/>
    <x v="2"/>
    <s v="MT-17815"/>
    <s v="Meg Tillman"/>
    <x v="0"/>
    <s v="United States"/>
    <s v="Scottsdale"/>
    <x v="16"/>
    <n v="85254"/>
    <x v="1"/>
    <s v="OFF-EN-10002600"/>
    <x v="1"/>
    <x v="12"/>
    <s v="Redi-Strip #10 Envelopes, 4 1/8 x 9 1/2"/>
    <n v="7.080000000000001"/>
    <n v="3"/>
    <n v="0.2"/>
    <n v="7"/>
    <n v="9959.0459183671792"/>
    <n v="2.4779999999999989"/>
  </r>
  <r>
    <n v="1008"/>
    <s v="CA-2012-105312"/>
    <x v="1"/>
    <d v="2012-11-06T00:00:00"/>
    <x v="0"/>
    <d v="2012-11-09T00:00:00"/>
    <n v="3"/>
    <x v="2"/>
    <s v="MT-17815"/>
    <s v="Meg Tillman"/>
    <x v="0"/>
    <s v="United States"/>
    <s v="Scottsdale"/>
    <x v="16"/>
    <n v="85254"/>
    <x v="1"/>
    <s v="OFF-BI-10002049"/>
    <x v="1"/>
    <x v="8"/>
    <s v="UniKeep View Case Binders"/>
    <n v="4.4009999999999998"/>
    <n v="3"/>
    <n v="0.7"/>
    <n v="7"/>
    <n v="9997.1913265304502"/>
    <n v="-3.5207999999999995"/>
  </r>
  <r>
    <n v="1009"/>
    <s v="US-2014-106705"/>
    <x v="3"/>
    <d v="2014-12-27T00:00:00"/>
    <x v="4"/>
    <d v="2015-01-02T00:00:00"/>
    <n v="6"/>
    <x v="1"/>
    <s v="PO-18850"/>
    <s v="Patrick O'Brill"/>
    <x v="0"/>
    <s v="United States"/>
    <s v="Burlington"/>
    <x v="23"/>
    <n v="52601"/>
    <x v="2"/>
    <s v="OFF-PA-10001509"/>
    <x v="1"/>
    <x v="10"/>
    <s v="Recycled Desk Saver Line &quot;While You Were Out&quot; Book, 5 1/2&quot; X 4&quot;"/>
    <n v="44.75"/>
    <n v="5"/>
    <n v="0"/>
    <n v="7"/>
    <n v="10035.336734693699"/>
    <n v="20.584999999999994"/>
  </r>
  <r>
    <n v="1010"/>
    <s v="CA-2014-135034"/>
    <x v="3"/>
    <d v="2014-08-02T00:00:00"/>
    <x v="6"/>
    <d v="2014-08-04T00:00:00"/>
    <n v="2"/>
    <x v="2"/>
    <s v="AT-10735"/>
    <s v="Annie Thurman"/>
    <x v="0"/>
    <s v="United States"/>
    <s v="Chicago"/>
    <x v="10"/>
    <n v="60653"/>
    <x v="2"/>
    <s v="TEC-PH-10003931"/>
    <x v="2"/>
    <x v="7"/>
    <s v="JBL Micro Wireless Portable Bluetooth Speaker"/>
    <n v="95.984000000000009"/>
    <n v="2"/>
    <n v="0.2"/>
    <n v="7"/>
    <n v="10073.482142856999"/>
    <n v="5.9990000000000023"/>
  </r>
  <r>
    <n v="1011"/>
    <s v="CA-2011-158540"/>
    <x v="2"/>
    <d v="2011-11-24T00:00:00"/>
    <x v="0"/>
    <d v="2011-11-26T00:00:00"/>
    <n v="2"/>
    <x v="2"/>
    <s v="VG-21790"/>
    <s v="Vivek Gonzalez"/>
    <x v="0"/>
    <s v="United States"/>
    <s v="San Diego"/>
    <x v="1"/>
    <n v="92037"/>
    <x v="1"/>
    <s v="FUR-FU-10001602"/>
    <x v="0"/>
    <x v="5"/>
    <s v="Eldon Delta Triangular Chair Mat, 52&quot; x 58&quot;, Clear"/>
    <n v="151.72"/>
    <n v="4"/>
    <n v="0"/>
    <n v="7"/>
    <n v="10111.627551020199"/>
    <n v="27.309599999999989"/>
  </r>
  <r>
    <n v="1012"/>
    <s v="CA-2014-118437"/>
    <x v="3"/>
    <d v="2014-06-18T00:00:00"/>
    <x v="1"/>
    <d v="2014-06-22T00:00:00"/>
    <n v="4"/>
    <x v="0"/>
    <s v="PF-19165"/>
    <s v="Philip Fox"/>
    <x v="0"/>
    <s v="United States"/>
    <s v="Olympia"/>
    <x v="4"/>
    <n v="98502"/>
    <x v="1"/>
    <s v="FUR-FU-10004848"/>
    <x v="0"/>
    <x v="5"/>
    <s v="Howard Miller 13-3/4&quot; Diameter Brushed Chrome Round Wall Clock"/>
    <n v="155.25"/>
    <n v="3"/>
    <n v="0"/>
    <n v="7"/>
    <n v="10149.7729591835"/>
    <n v="46.574999999999996"/>
  </r>
  <r>
    <n v="1013"/>
    <s v="CA-2014-118437"/>
    <x v="3"/>
    <d v="2014-06-18T00:00:00"/>
    <x v="1"/>
    <d v="2014-06-22T00:00:00"/>
    <n v="4"/>
    <x v="0"/>
    <s v="PF-19165"/>
    <s v="Philip Fox"/>
    <x v="0"/>
    <s v="United States"/>
    <s v="Olympia"/>
    <x v="4"/>
    <n v="98502"/>
    <x v="1"/>
    <s v="OFF-ST-10003722"/>
    <x v="1"/>
    <x v="4"/>
    <s v="Project Tote Personal File"/>
    <n v="14.03"/>
    <n v="1"/>
    <n v="0"/>
    <n v="7"/>
    <n v="10187.9183673468"/>
    <n v="4.068699999999998"/>
  </r>
  <r>
    <n v="1014"/>
    <s v="US-2012-126214"/>
    <x v="1"/>
    <d v="2012-12-21T00:00:00"/>
    <x v="4"/>
    <d v="2012-12-24T00:00:00"/>
    <n v="3"/>
    <x v="0"/>
    <s v="JS-15880"/>
    <s v="John Stevenson"/>
    <x v="0"/>
    <s v="United States"/>
    <s v="Seattle"/>
    <x v="4"/>
    <n v="98103"/>
    <x v="1"/>
    <s v="FUR-TA-10003748"/>
    <x v="0"/>
    <x v="3"/>
    <s v="Bevis 36 x 72 Conference Tables"/>
    <n v="1618.37"/>
    <n v="13"/>
    <n v="0"/>
    <n v="7"/>
    <n v="10226.06377551"/>
    <n v="356.04139999999995"/>
  </r>
  <r>
    <n v="1015"/>
    <s v="US-2012-126214"/>
    <x v="1"/>
    <d v="2012-12-21T00:00:00"/>
    <x v="4"/>
    <d v="2012-12-24T00:00:00"/>
    <n v="3"/>
    <x v="0"/>
    <s v="JS-15880"/>
    <s v="John Stevenson"/>
    <x v="0"/>
    <s v="United States"/>
    <s v="Seattle"/>
    <x v="4"/>
    <n v="98103"/>
    <x v="1"/>
    <s v="TEC-AC-10003198"/>
    <x v="2"/>
    <x v="11"/>
    <s v="Enermax Acrylux Wireless Keyboard"/>
    <n v="99.6"/>
    <n v="1"/>
    <n v="0"/>
    <n v="7"/>
    <n v="10264.2091836733"/>
    <n v="36.851999999999997"/>
  </r>
  <r>
    <n v="1016"/>
    <s v="CA-2012-133025"/>
    <x v="1"/>
    <d v="2012-09-17T00:00:00"/>
    <x v="8"/>
    <d v="2012-09-19T00:00:00"/>
    <n v="2"/>
    <x v="0"/>
    <s v="MO-17800"/>
    <s v="Meg O'Connel"/>
    <x v="2"/>
    <s v="United States"/>
    <s v="Los Angeles"/>
    <x v="1"/>
    <n v="90036"/>
    <x v="1"/>
    <s v="OFF-PA-10004100"/>
    <x v="1"/>
    <x v="10"/>
    <s v="Xerox 216"/>
    <n v="32.400000000000006"/>
    <n v="5"/>
    <n v="0"/>
    <n v="7"/>
    <n v="10302.3545918366"/>
    <n v="15.552000000000001"/>
  </r>
  <r>
    <n v="1017"/>
    <s v="CA-2012-108665"/>
    <x v="1"/>
    <d v="2012-07-06T00:00:00"/>
    <x v="7"/>
    <d v="2012-07-10T00:00:00"/>
    <n v="4"/>
    <x v="1"/>
    <s v="KM-16225"/>
    <s v="Kalyca Meade"/>
    <x v="1"/>
    <s v="United States"/>
    <s v="New York City"/>
    <x v="15"/>
    <n v="10011"/>
    <x v="3"/>
    <s v="FUR-FU-10002191"/>
    <x v="0"/>
    <x v="5"/>
    <s v="G.E. Halogen Desk Lamp Bulbs"/>
    <n v="13.96"/>
    <n v="2"/>
    <n v="0"/>
    <n v="7"/>
    <n v="10340.4999999998"/>
    <n v="6.7008000000000001"/>
  </r>
  <r>
    <n v="1018"/>
    <s v="CA-2012-108665"/>
    <x v="1"/>
    <d v="2012-07-06T00:00:00"/>
    <x v="7"/>
    <d v="2012-07-10T00:00:00"/>
    <n v="4"/>
    <x v="1"/>
    <s v="KM-16225"/>
    <s v="Kalyca Meade"/>
    <x v="1"/>
    <s v="United States"/>
    <s v="New York City"/>
    <x v="15"/>
    <n v="10011"/>
    <x v="3"/>
    <s v="FUR-FU-10000965"/>
    <x v="0"/>
    <x v="5"/>
    <s v="Howard Miller 11-1/2&quot; Diameter Ridgewood Wall Clock"/>
    <n v="155.82"/>
    <n v="3"/>
    <n v="0"/>
    <n v="7"/>
    <n v="10378.6454081631"/>
    <n v="63.886200000000002"/>
  </r>
  <r>
    <n v="1019"/>
    <s v="CA-2012-108665"/>
    <x v="1"/>
    <d v="2012-07-06T00:00:00"/>
    <x v="7"/>
    <d v="2012-07-10T00:00:00"/>
    <n v="4"/>
    <x v="1"/>
    <s v="KM-16225"/>
    <s v="Kalyca Meade"/>
    <x v="1"/>
    <s v="United States"/>
    <s v="New York City"/>
    <x v="15"/>
    <n v="10011"/>
    <x v="3"/>
    <s v="TEC-PH-10004188"/>
    <x v="2"/>
    <x v="7"/>
    <s v="OtterBox Commuter Series Case - Samsung Galaxy S4"/>
    <n v="124.94999999999999"/>
    <n v="5"/>
    <n v="0"/>
    <n v="7"/>
    <n v="10416.7908163264"/>
    <n v="2.4990000000000023"/>
  </r>
  <r>
    <n v="1020"/>
    <s v="CA-2012-108665"/>
    <x v="1"/>
    <d v="2012-07-06T00:00:00"/>
    <x v="7"/>
    <d v="2012-07-10T00:00:00"/>
    <n v="4"/>
    <x v="1"/>
    <s v="KM-16225"/>
    <s v="Kalyca Meade"/>
    <x v="1"/>
    <s v="United States"/>
    <s v="New York City"/>
    <x v="15"/>
    <n v="10011"/>
    <x v="3"/>
    <s v="OFF-ST-10001526"/>
    <x v="1"/>
    <x v="4"/>
    <s v="Iceberg Mobile Mega Data/Printer Cart "/>
    <n v="601.65"/>
    <n v="5"/>
    <n v="0"/>
    <n v="7"/>
    <n v="10454.9362244896"/>
    <n v="156.42899999999997"/>
  </r>
  <r>
    <n v="1021"/>
    <s v="CA-2012-124450"/>
    <x v="1"/>
    <d v="2012-04-27T00:00:00"/>
    <x v="3"/>
    <d v="2012-05-03T00:00:00"/>
    <n v="6"/>
    <x v="1"/>
    <s v="GT-14710"/>
    <s v="Greg Tran"/>
    <x v="0"/>
    <s v="United States"/>
    <s v="Washington"/>
    <x v="40"/>
    <n v="20016"/>
    <x v="3"/>
    <s v="OFF-AR-10001166"/>
    <x v="1"/>
    <x v="6"/>
    <s v="Staples"/>
    <n v="22.740000000000002"/>
    <n v="3"/>
    <n v="0"/>
    <n v="7"/>
    <n v="10493.0816326529"/>
    <n v="8.8686000000000007"/>
  </r>
  <r>
    <n v="1022"/>
    <s v="CA-2012-124450"/>
    <x v="1"/>
    <d v="2012-04-27T00:00:00"/>
    <x v="3"/>
    <d v="2012-05-03T00:00:00"/>
    <n v="6"/>
    <x v="1"/>
    <s v="GT-14710"/>
    <s v="Greg Tran"/>
    <x v="0"/>
    <s v="United States"/>
    <s v="Washington"/>
    <x v="40"/>
    <n v="20016"/>
    <x v="3"/>
    <s v="FUR-CH-10000309"/>
    <x v="0"/>
    <x v="1"/>
    <s v="Global Comet Stacking Arm Chair"/>
    <n v="1267.53"/>
    <n v="3"/>
    <n v="0"/>
    <n v="7"/>
    <n v="10531.2270408162"/>
    <n v="316.88249999999999"/>
  </r>
  <r>
    <n v="1023"/>
    <s v="CA-2012-124450"/>
    <x v="1"/>
    <d v="2012-04-27T00:00:00"/>
    <x v="3"/>
    <d v="2012-05-03T00:00:00"/>
    <n v="6"/>
    <x v="1"/>
    <s v="GT-14710"/>
    <s v="Greg Tran"/>
    <x v="0"/>
    <s v="United States"/>
    <s v="Washington"/>
    <x v="40"/>
    <n v="20016"/>
    <x v="3"/>
    <s v="TEC-MA-10004212"/>
    <x v="2"/>
    <x v="15"/>
    <s v="Cisco SPA525G2 5-Line IP Phone"/>
    <n v="1379.92"/>
    <n v="8"/>
    <n v="0"/>
    <n v="7"/>
    <n v="10569.3724489794"/>
    <n v="648.56240000000003"/>
  </r>
  <r>
    <n v="1024"/>
    <s v="CA-2012-167269"/>
    <x v="1"/>
    <d v="2012-06-16T00:00:00"/>
    <x v="1"/>
    <d v="2012-06-20T00:00:00"/>
    <n v="4"/>
    <x v="1"/>
    <s v="PB-19150"/>
    <s v="Philip Brown"/>
    <x v="0"/>
    <s v="United States"/>
    <s v="Philadelphia"/>
    <x v="9"/>
    <n v="19134"/>
    <x v="3"/>
    <s v="OFF-EN-10003072"/>
    <x v="1"/>
    <x v="12"/>
    <s v="Peel &amp; Seel Envelopes"/>
    <n v="6.2080000000000002"/>
    <n v="2"/>
    <n v="0.2"/>
    <n v="7"/>
    <n v="10607.5178571427"/>
    <n v="2.1728000000000001"/>
  </r>
  <r>
    <n v="1025"/>
    <s v="CA-2014-106964"/>
    <x v="3"/>
    <d v="2014-12-18T00:00:00"/>
    <x v="4"/>
    <d v="2014-12-21T00:00:00"/>
    <n v="3"/>
    <x v="2"/>
    <s v="HR-14770"/>
    <s v="Hallie Redmond"/>
    <x v="2"/>
    <s v="United States"/>
    <s v="Los Angeles"/>
    <x v="1"/>
    <n v="90045"/>
    <x v="1"/>
    <s v="OFF-BI-10000320"/>
    <x v="1"/>
    <x v="8"/>
    <s v="GBC Plastic Binding Combs"/>
    <n v="11.808"/>
    <n v="2"/>
    <n v="0.2"/>
    <n v="7"/>
    <n v="10645.663265306001"/>
    <n v="4.2804000000000002"/>
  </r>
  <r>
    <n v="1026"/>
    <s v="CA-2013-126529"/>
    <x v="0"/>
    <d v="2013-01-11T00:00:00"/>
    <x v="9"/>
    <d v="2013-01-13T00:00:00"/>
    <n v="2"/>
    <x v="0"/>
    <s v="DE-13255"/>
    <s v="Deanra Eno"/>
    <x v="2"/>
    <s v="United States"/>
    <s v="Springfield"/>
    <x v="24"/>
    <n v="45503"/>
    <x v="3"/>
    <s v="OFF-PA-10001166"/>
    <x v="1"/>
    <x v="10"/>
    <s v="Xerox 2"/>
    <n v="15.552000000000003"/>
    <n v="3"/>
    <n v="0.2"/>
    <n v="7"/>
    <n v="10683.808673469201"/>
    <n v="5.4432"/>
  </r>
  <r>
    <n v="1027"/>
    <s v="CA-2013-126529"/>
    <x v="0"/>
    <d v="2013-01-11T00:00:00"/>
    <x v="9"/>
    <d v="2013-01-13T00:00:00"/>
    <n v="2"/>
    <x v="0"/>
    <s v="DE-13255"/>
    <s v="Deanra Eno"/>
    <x v="2"/>
    <s v="United States"/>
    <s v="Springfield"/>
    <x v="24"/>
    <n v="45503"/>
    <x v="3"/>
    <s v="OFF-PA-10003656"/>
    <x v="1"/>
    <x v="10"/>
    <s v="Xerox 1935"/>
    <n v="63.311999999999998"/>
    <n v="3"/>
    <n v="0.2"/>
    <n v="7"/>
    <n v="10721.954081632501"/>
    <n v="20.576399999999996"/>
  </r>
  <r>
    <n v="1028"/>
    <s v="CA-2013-126529"/>
    <x v="0"/>
    <d v="2013-01-11T00:00:00"/>
    <x v="9"/>
    <d v="2013-01-13T00:00:00"/>
    <n v="2"/>
    <x v="0"/>
    <s v="DE-13255"/>
    <s v="Deanra Eno"/>
    <x v="2"/>
    <s v="United States"/>
    <s v="Springfield"/>
    <x v="24"/>
    <n v="45503"/>
    <x v="3"/>
    <s v="TEC-PH-10000148"/>
    <x v="2"/>
    <x v="7"/>
    <s v="Cyber Acoustics AC-202b Speech Recognition Stereo Headset"/>
    <n v="15.587999999999999"/>
    <n v="2"/>
    <n v="0.4"/>
    <n v="7"/>
    <n v="10760.099489795701"/>
    <n v="-9.8724000000000007"/>
  </r>
  <r>
    <n v="1029"/>
    <s v="CA-2011-163552"/>
    <x v="2"/>
    <d v="2011-07-11T00:00:00"/>
    <x v="7"/>
    <d v="2011-07-15T00:00:00"/>
    <n v="4"/>
    <x v="1"/>
    <s v="LA-16780"/>
    <s v="Laura Armstrong"/>
    <x v="1"/>
    <s v="United States"/>
    <s v="Hackensack"/>
    <x v="30"/>
    <n v="7601"/>
    <x v="3"/>
    <s v="OFF-PA-10000474"/>
    <x v="1"/>
    <x v="10"/>
    <s v="Staples"/>
    <n v="177.2"/>
    <n v="5"/>
    <n v="0"/>
    <n v="7"/>
    <n v="10798.244897959001"/>
    <n v="83.283999999999992"/>
  </r>
  <r>
    <n v="1030"/>
    <s v="CA-2011-163552"/>
    <x v="2"/>
    <d v="2011-07-11T00:00:00"/>
    <x v="7"/>
    <d v="2011-07-15T00:00:00"/>
    <n v="4"/>
    <x v="1"/>
    <s v="LA-16780"/>
    <s v="Laura Armstrong"/>
    <x v="1"/>
    <s v="United States"/>
    <s v="Hackensack"/>
    <x v="30"/>
    <n v="7601"/>
    <x v="3"/>
    <s v="TEC-PH-10003885"/>
    <x v="2"/>
    <x v="7"/>
    <s v="Cisco SPA508G"/>
    <n v="197.96999999999997"/>
    <n v="3"/>
    <n v="0"/>
    <n v="7"/>
    <n v="10836.390306122301"/>
    <n v="57.41129999999999"/>
  </r>
  <r>
    <n v="1031"/>
    <s v="CA-2011-163552"/>
    <x v="2"/>
    <d v="2011-07-11T00:00:00"/>
    <x v="7"/>
    <d v="2011-07-15T00:00:00"/>
    <n v="4"/>
    <x v="1"/>
    <s v="LA-16780"/>
    <s v="Laura Armstrong"/>
    <x v="1"/>
    <s v="United States"/>
    <s v="Hackensack"/>
    <x v="30"/>
    <n v="7601"/>
    <x v="3"/>
    <s v="FUR-CH-10003379"/>
    <x v="0"/>
    <x v="1"/>
    <s v="Global Commerce Series High-Back Swivel/Tilt Chairs"/>
    <n v="854.94"/>
    <n v="3"/>
    <n v="0"/>
    <n v="7"/>
    <n v="10874.535714285499"/>
    <n v="213.73500000000001"/>
  </r>
  <r>
    <n v="1032"/>
    <s v="CA-2011-163552"/>
    <x v="2"/>
    <d v="2011-07-11T00:00:00"/>
    <x v="7"/>
    <d v="2011-07-15T00:00:00"/>
    <n v="4"/>
    <x v="1"/>
    <s v="LA-16780"/>
    <s v="Laura Armstrong"/>
    <x v="1"/>
    <s v="United States"/>
    <s v="Hackensack"/>
    <x v="30"/>
    <n v="7601"/>
    <x v="3"/>
    <s v="FUR-FU-10000629"/>
    <x v="0"/>
    <x v="5"/>
    <s v="9-3/4 Diameter Round Wall Clock"/>
    <n v="124.10999999999999"/>
    <n v="9"/>
    <n v="0"/>
    <n v="7"/>
    <n v="10912.681122448799"/>
    <n v="52.126200000000004"/>
  </r>
  <r>
    <n v="1033"/>
    <s v="CA-2011-163552"/>
    <x v="2"/>
    <d v="2011-07-11T00:00:00"/>
    <x v="7"/>
    <d v="2011-07-15T00:00:00"/>
    <n v="4"/>
    <x v="1"/>
    <s v="LA-16780"/>
    <s v="Laura Armstrong"/>
    <x v="1"/>
    <s v="United States"/>
    <s v="Hackensack"/>
    <x v="30"/>
    <n v="7601"/>
    <x v="3"/>
    <s v="OFF-LA-10001175"/>
    <x v="1"/>
    <x v="2"/>
    <s v="Avery 514"/>
    <n v="14.399999999999999"/>
    <n v="5"/>
    <n v="0"/>
    <n v="7"/>
    <n v="10950.826530612099"/>
    <n v="7.056"/>
  </r>
  <r>
    <n v="1034"/>
    <s v="CA-2013-109820"/>
    <x v="0"/>
    <d v="2013-11-21T00:00:00"/>
    <x v="0"/>
    <d v="2013-11-23T00:00:00"/>
    <n v="2"/>
    <x v="2"/>
    <s v="AG-10390"/>
    <s v="Allen Goldenen"/>
    <x v="0"/>
    <s v="United States"/>
    <s v="Cincinnati"/>
    <x v="24"/>
    <n v="45231"/>
    <x v="3"/>
    <s v="OFF-PA-10000955"/>
    <x v="1"/>
    <x v="10"/>
    <s v="Southworth 25% Cotton Granite Paper &amp; Envelopes"/>
    <n v="15.696000000000002"/>
    <n v="3"/>
    <n v="0.2"/>
    <n v="7"/>
    <n v="10988.971938775299"/>
    <n v="5.1011999999999995"/>
  </r>
  <r>
    <n v="1035"/>
    <s v="CA-2013-109820"/>
    <x v="0"/>
    <d v="2013-11-21T00:00:00"/>
    <x v="0"/>
    <d v="2013-11-23T00:00:00"/>
    <n v="2"/>
    <x v="2"/>
    <s v="AG-10390"/>
    <s v="Allen Goldenen"/>
    <x v="0"/>
    <s v="United States"/>
    <s v="Cincinnati"/>
    <x v="24"/>
    <n v="45231"/>
    <x v="3"/>
    <s v="OFF-BI-10003460"/>
    <x v="1"/>
    <x v="8"/>
    <s v="Acco 3-Hole Punch"/>
    <n v="2.6280000000000001"/>
    <n v="2"/>
    <n v="0.7"/>
    <n v="7"/>
    <n v="11027.117346938599"/>
    <n v="-1.9272"/>
  </r>
  <r>
    <n v="1036"/>
    <s v="CA-2013-109820"/>
    <x v="0"/>
    <d v="2013-11-21T00:00:00"/>
    <x v="0"/>
    <d v="2013-11-23T00:00:00"/>
    <n v="2"/>
    <x v="2"/>
    <s v="AG-10390"/>
    <s v="Allen Goldenen"/>
    <x v="0"/>
    <s v="United States"/>
    <s v="Cincinnati"/>
    <x v="24"/>
    <n v="45231"/>
    <x v="3"/>
    <s v="OFF-BI-10000474"/>
    <x v="1"/>
    <x v="8"/>
    <s v="Avery Recycled Flexi-View Covers for Binding Systems"/>
    <n v="14.427000000000003"/>
    <n v="3"/>
    <n v="0.7"/>
    <n v="7"/>
    <n v="11065.2627551019"/>
    <n v="-10.579799999999999"/>
  </r>
  <r>
    <n v="1037"/>
    <s v="CA-2013-113061"/>
    <x v="0"/>
    <d v="2013-04-23T00:00:00"/>
    <x v="3"/>
    <d v="2013-04-27T00:00:00"/>
    <n v="4"/>
    <x v="1"/>
    <s v="EL-13735"/>
    <s v="Ed Ludwig"/>
    <x v="2"/>
    <s v="United States"/>
    <s v="Jefferson City"/>
    <x v="25"/>
    <n v="65109"/>
    <x v="2"/>
    <s v="FUR-FU-10003975"/>
    <x v="0"/>
    <x v="5"/>
    <s v="Eldon Advantage Chair Mats for Low to Medium Pile Carpets"/>
    <n v="86.62"/>
    <n v="2"/>
    <n v="0"/>
    <n v="7"/>
    <n v="11103.4081632651"/>
    <n v="8.6619999999999919"/>
  </r>
  <r>
    <n v="1038"/>
    <s v="CA-2012-127418"/>
    <x v="1"/>
    <d v="2012-06-13T00:00:00"/>
    <x v="1"/>
    <d v="2012-06-14T00:00:00"/>
    <n v="1"/>
    <x v="2"/>
    <s v="JJ-15445"/>
    <s v="Jennifer Jackson"/>
    <x v="0"/>
    <s v="United States"/>
    <s v="Los Angeles"/>
    <x v="1"/>
    <n v="90004"/>
    <x v="1"/>
    <s v="OFF-BI-10003707"/>
    <x v="1"/>
    <x v="8"/>
    <s v="Aluminum Screw Posts"/>
    <n v="36.624000000000002"/>
    <n v="3"/>
    <n v="0.2"/>
    <n v="7"/>
    <n v="11141.5535714284"/>
    <n v="13.734"/>
  </r>
  <r>
    <n v="1039"/>
    <s v="CA-2014-121818"/>
    <x v="3"/>
    <d v="2014-11-21T00:00:00"/>
    <x v="0"/>
    <d v="2014-11-22T00:00:00"/>
    <n v="1"/>
    <x v="2"/>
    <s v="JH-15430"/>
    <s v="Jennifer Halladay"/>
    <x v="0"/>
    <s v="United States"/>
    <s v="Burlington"/>
    <x v="3"/>
    <n v="27217"/>
    <x v="0"/>
    <s v="OFF-AR-10000203"/>
    <x v="1"/>
    <x v="6"/>
    <s v="Newell 336"/>
    <n v="23.968000000000004"/>
    <n v="7"/>
    <n v="0.2"/>
    <n v="7"/>
    <n v="11179.6989795916"/>
    <n v="2.696399999999997"/>
  </r>
  <r>
    <n v="1040"/>
    <s v="CA-2014-121818"/>
    <x v="3"/>
    <d v="2014-11-21T00:00:00"/>
    <x v="0"/>
    <d v="2014-11-22T00:00:00"/>
    <n v="1"/>
    <x v="2"/>
    <s v="JH-15430"/>
    <s v="Jennifer Halladay"/>
    <x v="0"/>
    <s v="United States"/>
    <s v="Burlington"/>
    <x v="3"/>
    <n v="27217"/>
    <x v="0"/>
    <s v="OFF-AR-10004790"/>
    <x v="1"/>
    <x v="6"/>
    <s v="Staples"/>
    <n v="28.728000000000002"/>
    <n v="3"/>
    <n v="0.2"/>
    <n v="7"/>
    <n v="11217.8443877549"/>
    <n v="1.7954999999999988"/>
  </r>
  <r>
    <n v="1041"/>
    <s v="CA-2013-127670"/>
    <x v="0"/>
    <d v="2013-03-21T00:00:00"/>
    <x v="10"/>
    <d v="2013-03-25T00:00:00"/>
    <n v="4"/>
    <x v="1"/>
    <s v="RD-19660"/>
    <s v="Robert Dilbeck"/>
    <x v="2"/>
    <s v="United States"/>
    <s v="Saint Peters"/>
    <x v="25"/>
    <n v="63376"/>
    <x v="2"/>
    <s v="FUR-TA-10001095"/>
    <x v="0"/>
    <x v="3"/>
    <s v="Chromcraft Round Conference Tables"/>
    <n v="697.16"/>
    <n v="4"/>
    <n v="0"/>
    <n v="7"/>
    <n v="11255.9897959182"/>
    <n v="146.40359999999998"/>
  </r>
  <r>
    <n v="1042"/>
    <s v="CA-2013-102981"/>
    <x v="0"/>
    <d v="2013-09-07T00:00:00"/>
    <x v="8"/>
    <d v="2013-09-10T00:00:00"/>
    <n v="3"/>
    <x v="0"/>
    <s v="MO-17500"/>
    <s v="Mary O'Rourke"/>
    <x v="0"/>
    <s v="United States"/>
    <s v="New York City"/>
    <x v="15"/>
    <n v="10035"/>
    <x v="3"/>
    <s v="TEC-AC-10004761"/>
    <x v="2"/>
    <x v="11"/>
    <s v="Maxell 4.7GB DVD+RW 3/Pack"/>
    <n v="31.86"/>
    <n v="2"/>
    <n v="0"/>
    <n v="7"/>
    <n v="11294.1352040814"/>
    <n v="11.151"/>
  </r>
  <r>
    <n v="1043"/>
    <s v="CA-2013-102981"/>
    <x v="0"/>
    <d v="2013-09-07T00:00:00"/>
    <x v="8"/>
    <d v="2013-09-10T00:00:00"/>
    <n v="3"/>
    <x v="0"/>
    <s v="MO-17500"/>
    <s v="Mary O'Rourke"/>
    <x v="0"/>
    <s v="United States"/>
    <s v="New York City"/>
    <x v="15"/>
    <n v="10035"/>
    <x v="3"/>
    <s v="FUR-BO-10001811"/>
    <x v="0"/>
    <x v="0"/>
    <s v="Atlantic Metals Mobile 5-Shelf Bookcases, Custom Colors"/>
    <n v="722.35200000000009"/>
    <n v="3"/>
    <n v="0.2"/>
    <n v="7"/>
    <n v="11332.2806122447"/>
    <n v="90.293999999999926"/>
  </r>
  <r>
    <n v="1044"/>
    <s v="CA-2014-115651"/>
    <x v="3"/>
    <d v="2014-07-10T00:00:00"/>
    <x v="7"/>
    <d v="2014-07-13T00:00:00"/>
    <n v="3"/>
    <x v="2"/>
    <s v="NS-18640"/>
    <s v="Noel Staavos"/>
    <x v="1"/>
    <s v="United States"/>
    <s v="Chicago"/>
    <x v="10"/>
    <n v="60610"/>
    <x v="2"/>
    <s v="OFF-AR-10001130"/>
    <x v="1"/>
    <x v="6"/>
    <s v="Quartet Alpha White Chalk, 12/Pack"/>
    <n v="8.84"/>
    <n v="5"/>
    <n v="0.2"/>
    <n v="7"/>
    <n v="11370.426020408"/>
    <n v="2.9835000000000003"/>
  </r>
  <r>
    <n v="1045"/>
    <s v="CA-2014-115651"/>
    <x v="3"/>
    <d v="2014-07-10T00:00:00"/>
    <x v="7"/>
    <d v="2014-07-13T00:00:00"/>
    <n v="3"/>
    <x v="2"/>
    <s v="NS-18640"/>
    <s v="Noel Staavos"/>
    <x v="1"/>
    <s v="United States"/>
    <s v="Chicago"/>
    <x v="10"/>
    <n v="60610"/>
    <x v="2"/>
    <s v="OFF-AP-10000055"/>
    <x v="1"/>
    <x v="9"/>
    <s v="Belkin F9S820V06 8 Outlet Surge"/>
    <n v="58.463999999999977"/>
    <n v="9"/>
    <n v="0.8"/>
    <n v="7"/>
    <n v="11408.5714285712"/>
    <n v="-146.16000000000003"/>
  </r>
  <r>
    <n v="1046"/>
    <s v="CA-2014-152702"/>
    <x v="3"/>
    <d v="2014-10-13T00:00:00"/>
    <x v="2"/>
    <d v="2014-10-17T00:00:00"/>
    <n v="4"/>
    <x v="1"/>
    <s v="SN-20710"/>
    <s v="Steve Nguyen"/>
    <x v="2"/>
    <s v="United States"/>
    <s v="Rockford"/>
    <x v="10"/>
    <n v="61107"/>
    <x v="2"/>
    <s v="FUR-CH-10002304"/>
    <x v="0"/>
    <x v="1"/>
    <s v="Global Stack Chair without Arms, Black"/>
    <n v="254.60399999999998"/>
    <n v="14"/>
    <n v="0.3"/>
    <n v="7"/>
    <n v="11446.7168367345"/>
    <n v="-18.185999999999993"/>
  </r>
  <r>
    <n v="1047"/>
    <s v="CA-2013-169103"/>
    <x v="0"/>
    <d v="2013-03-09T00:00:00"/>
    <x v="10"/>
    <d v="2013-03-14T00:00:00"/>
    <n v="5"/>
    <x v="1"/>
    <s v="ZC-21910"/>
    <s v="Zuschuss Carroll"/>
    <x v="0"/>
    <s v="United States"/>
    <s v="Miami"/>
    <x v="2"/>
    <n v="33142"/>
    <x v="0"/>
    <s v="TEC-PH-10001530"/>
    <x v="2"/>
    <x v="7"/>
    <s v="Cisco Unified IP Phone 7945G VoIP phone"/>
    <n v="1363.96"/>
    <n v="5"/>
    <n v="0.2"/>
    <n v="7"/>
    <n v="11484.8622448977"/>
    <n v="85.247500000000002"/>
  </r>
  <r>
    <n v="1048"/>
    <s v="CA-2013-169103"/>
    <x v="0"/>
    <d v="2013-03-09T00:00:00"/>
    <x v="10"/>
    <d v="2013-03-14T00:00:00"/>
    <n v="5"/>
    <x v="1"/>
    <s v="ZC-21910"/>
    <s v="Zuschuss Carroll"/>
    <x v="0"/>
    <s v="United States"/>
    <s v="Miami"/>
    <x v="2"/>
    <n v="33142"/>
    <x v="0"/>
    <s v="FUR-FU-10004006"/>
    <x v="0"/>
    <x v="5"/>
    <s v="Deflect-o DuraMat Lighweight, Studded, Beveled Mat for Low Pile Carpeting"/>
    <n v="102.35999999999999"/>
    <n v="3"/>
    <n v="0.2"/>
    <n v="7"/>
    <n v="11523.007653061"/>
    <n v="-3.8385000000000105"/>
  </r>
  <r>
    <n v="1049"/>
    <s v="CA-2011-139192"/>
    <x v="2"/>
    <d v="2011-05-27T00:00:00"/>
    <x v="5"/>
    <d v="2011-06-01T00:00:00"/>
    <n v="5"/>
    <x v="0"/>
    <s v="LC-16885"/>
    <s v="Lena Creighton"/>
    <x v="0"/>
    <s v="United States"/>
    <s v="San Francisco"/>
    <x v="1"/>
    <n v="94109"/>
    <x v="1"/>
    <s v="TEC-PH-10000486"/>
    <x v="2"/>
    <x v="7"/>
    <s v="Plantronics HL10 Handset Lifter"/>
    <n v="1113.5039999999999"/>
    <n v="12"/>
    <n v="0.2"/>
    <n v="7"/>
    <n v="11561.1530612243"/>
    <n v="125.2691999999999"/>
  </r>
  <r>
    <n v="1050"/>
    <s v="CA-2011-139192"/>
    <x v="2"/>
    <d v="2011-05-27T00:00:00"/>
    <x v="5"/>
    <d v="2011-06-01T00:00:00"/>
    <n v="5"/>
    <x v="0"/>
    <s v="LC-16885"/>
    <s v="Lena Creighton"/>
    <x v="0"/>
    <s v="United States"/>
    <s v="San Francisco"/>
    <x v="1"/>
    <n v="94109"/>
    <x v="1"/>
    <s v="TEC-AC-10001606"/>
    <x v="2"/>
    <x v="11"/>
    <s v="Logitech Wireless Performance Mouse MX for PC and Mac"/>
    <n v="99.99"/>
    <n v="1"/>
    <n v="0"/>
    <n v="7"/>
    <n v="11599.298469387501"/>
    <n v="37.996200000000002"/>
  </r>
  <r>
    <n v="1051"/>
    <s v="US-2012-153500"/>
    <x v="1"/>
    <d v="2012-07-03T00:00:00"/>
    <x v="7"/>
    <d v="2012-07-05T00:00:00"/>
    <n v="2"/>
    <x v="2"/>
    <s v="DG-13300"/>
    <s v="Deirdre Greer"/>
    <x v="1"/>
    <s v="United States"/>
    <s v="Philadelphia"/>
    <x v="9"/>
    <n v="19134"/>
    <x v="3"/>
    <s v="FUR-FU-10000293"/>
    <x v="0"/>
    <x v="5"/>
    <s v="Eldon Antistatic Chair Mats for Low to Medium Pile Carpets"/>
    <n v="168.46400000000003"/>
    <n v="2"/>
    <n v="0.2"/>
    <n v="7"/>
    <n v="11637.443877550801"/>
    <n v="-29.481200000000022"/>
  </r>
  <r>
    <n v="1052"/>
    <s v="US-2012-153500"/>
    <x v="1"/>
    <d v="2012-07-03T00:00:00"/>
    <x v="7"/>
    <d v="2012-07-05T00:00:00"/>
    <n v="2"/>
    <x v="2"/>
    <s v="DG-13300"/>
    <s v="Deirdre Greer"/>
    <x v="1"/>
    <s v="United States"/>
    <s v="Philadelphia"/>
    <x v="9"/>
    <n v="19134"/>
    <x v="3"/>
    <s v="OFF-PA-10001307"/>
    <x v="1"/>
    <x v="10"/>
    <s v="Important Message Pads, 50 4-1/4 x 5-1/2 Forms per Pad"/>
    <n v="6.7200000000000006"/>
    <n v="2"/>
    <n v="0.2"/>
    <n v="7"/>
    <n v="11675.589285714101"/>
    <n v="2.4359999999999995"/>
  </r>
  <r>
    <n v="1053"/>
    <s v="US-2012-153500"/>
    <x v="1"/>
    <d v="2012-07-03T00:00:00"/>
    <x v="7"/>
    <d v="2012-07-05T00:00:00"/>
    <n v="2"/>
    <x v="2"/>
    <s v="DG-13300"/>
    <s v="Deirdre Greer"/>
    <x v="1"/>
    <s v="United States"/>
    <s v="Philadelphia"/>
    <x v="9"/>
    <n v="19134"/>
    <x v="3"/>
    <s v="FUR-FU-10004460"/>
    <x v="0"/>
    <x v="5"/>
    <s v="Howard Miller 12&quot; Round Wall Clock"/>
    <n v="282.88800000000003"/>
    <n v="9"/>
    <n v="0.2"/>
    <n v="7"/>
    <n v="11713.734693877301"/>
    <n v="56.577599999999961"/>
  </r>
  <r>
    <n v="1054"/>
    <s v="CA-2012-110667"/>
    <x v="1"/>
    <d v="2012-04-04T00:00:00"/>
    <x v="3"/>
    <d v="2012-04-08T00:00:00"/>
    <n v="4"/>
    <x v="1"/>
    <s v="NF-18595"/>
    <s v="Nicole Fjeld"/>
    <x v="2"/>
    <s v="United States"/>
    <s v="New York City"/>
    <x v="15"/>
    <n v="10009"/>
    <x v="3"/>
    <s v="OFF-AR-10000716"/>
    <x v="1"/>
    <x v="6"/>
    <s v="DIXON Ticonderoga Erasable Checking Pencils"/>
    <n v="11.16"/>
    <n v="2"/>
    <n v="0"/>
    <n v="7"/>
    <n v="11751.880102040601"/>
    <n v="4.3524000000000003"/>
  </r>
  <r>
    <n v="1055"/>
    <s v="CA-2012-110667"/>
    <x v="1"/>
    <d v="2012-04-04T00:00:00"/>
    <x v="3"/>
    <d v="2012-04-08T00:00:00"/>
    <n v="4"/>
    <x v="1"/>
    <s v="NF-18595"/>
    <s v="Nicole Fjeld"/>
    <x v="2"/>
    <s v="United States"/>
    <s v="New York City"/>
    <x v="15"/>
    <n v="10009"/>
    <x v="3"/>
    <s v="FUR-FU-10004622"/>
    <x v="0"/>
    <x v="5"/>
    <s v="Eldon Advantage Foldable Chair Mats for Low Pile Carpets"/>
    <n v="108.4"/>
    <n v="2"/>
    <n v="0"/>
    <n v="7"/>
    <n v="11790.025510203899"/>
    <n v="22.763999999999996"/>
  </r>
  <r>
    <n v="1056"/>
    <s v="CA-2012-110667"/>
    <x v="1"/>
    <d v="2012-04-04T00:00:00"/>
    <x v="3"/>
    <d v="2012-04-08T00:00:00"/>
    <n v="4"/>
    <x v="1"/>
    <s v="NF-18595"/>
    <s v="Nicole Fjeld"/>
    <x v="2"/>
    <s v="United States"/>
    <s v="New York City"/>
    <x v="15"/>
    <n v="10009"/>
    <x v="3"/>
    <s v="OFF-BI-10002735"/>
    <x v="1"/>
    <x v="8"/>
    <s v="GBC Prestige Therm-A-Bind Covers"/>
    <n v="82.344000000000008"/>
    <n v="3"/>
    <n v="0.2"/>
    <n v="7"/>
    <n v="11828.170918367099"/>
    <n v="27.791100000000004"/>
  </r>
  <r>
    <n v="1057"/>
    <s v="CA-2012-110667"/>
    <x v="1"/>
    <d v="2012-04-04T00:00:00"/>
    <x v="3"/>
    <d v="2012-04-08T00:00:00"/>
    <n v="4"/>
    <x v="1"/>
    <s v="NF-18595"/>
    <s v="Nicole Fjeld"/>
    <x v="2"/>
    <s v="United States"/>
    <s v="New York City"/>
    <x v="15"/>
    <n v="10009"/>
    <x v="3"/>
    <s v="OFF-BI-10003529"/>
    <x v="1"/>
    <x v="8"/>
    <s v="Avery Round Ring Poly Binders"/>
    <n v="9.0879999999999992"/>
    <n v="4"/>
    <n v="0.2"/>
    <n v="7"/>
    <n v="11866.316326530399"/>
    <n v="3.2944"/>
  </r>
  <r>
    <n v="1058"/>
    <s v="CA-2014-167150"/>
    <x v="3"/>
    <d v="2014-12-11T00:00:00"/>
    <x v="4"/>
    <d v="2014-12-18T00:00:00"/>
    <n v="7"/>
    <x v="1"/>
    <s v="BP-11185"/>
    <s v="Ben Peterman"/>
    <x v="1"/>
    <s v="United States"/>
    <s v="San Diego"/>
    <x v="1"/>
    <n v="92037"/>
    <x v="1"/>
    <s v="OFF-BI-10001097"/>
    <x v="1"/>
    <x v="8"/>
    <s v="Avery Hole Reinforcements"/>
    <n v="19.936000000000003"/>
    <n v="4"/>
    <n v="0.2"/>
    <n v="7"/>
    <n v="11904.461734693699"/>
    <n v="7.2267999999999999"/>
  </r>
  <r>
    <n v="1059"/>
    <s v="CA-2014-167150"/>
    <x v="3"/>
    <d v="2014-12-11T00:00:00"/>
    <x v="4"/>
    <d v="2014-12-18T00:00:00"/>
    <n v="7"/>
    <x v="1"/>
    <s v="BP-11185"/>
    <s v="Ben Peterman"/>
    <x v="1"/>
    <s v="United States"/>
    <s v="San Diego"/>
    <x v="1"/>
    <n v="92037"/>
    <x v="1"/>
    <s v="OFF-BI-10001597"/>
    <x v="1"/>
    <x v="8"/>
    <s v="Wilson Jones Ledger-Size, Piano-Hinge Binder, 2&quot;, Blue"/>
    <n v="65.567999999999998"/>
    <n v="2"/>
    <n v="0.2"/>
    <n v="7"/>
    <n v="11942.607142856899"/>
    <n v="22.948799999999995"/>
  </r>
  <r>
    <n v="1060"/>
    <s v="CA-2013-105284"/>
    <x v="0"/>
    <d v="2013-11-25T00:00:00"/>
    <x v="0"/>
    <d v="2013-12-02T00:00:00"/>
    <n v="7"/>
    <x v="1"/>
    <s v="MG-17650"/>
    <s v="Matthew Grinstein"/>
    <x v="2"/>
    <s v="United States"/>
    <s v="Philadelphia"/>
    <x v="9"/>
    <n v="19143"/>
    <x v="3"/>
    <s v="OFF-FA-10001754"/>
    <x v="1"/>
    <x v="13"/>
    <s v="Stockwell Gold Paper Clips"/>
    <n v="4.4160000000000004"/>
    <n v="3"/>
    <n v="0.2"/>
    <n v="7"/>
    <n v="11980.752551020199"/>
    <n v="1.6008"/>
  </r>
  <r>
    <n v="1061"/>
    <s v="US-2012-125374"/>
    <x v="1"/>
    <d v="2012-03-23T00:00:00"/>
    <x v="10"/>
    <d v="2012-03-29T00:00:00"/>
    <n v="6"/>
    <x v="1"/>
    <s v="JD-16060"/>
    <s v="Julia Dunbar"/>
    <x v="0"/>
    <s v="United States"/>
    <s v="Houston"/>
    <x v="5"/>
    <n v="77095"/>
    <x v="2"/>
    <s v="FUR-CH-10003396"/>
    <x v="0"/>
    <x v="1"/>
    <s v="Global Deluxe Steno Chair"/>
    <n v="107.77200000000001"/>
    <n v="2"/>
    <n v="0.3"/>
    <n v="7"/>
    <n v="12018.8979591835"/>
    <n v="-29.252400000000009"/>
  </r>
  <r>
    <n v="1062"/>
    <s v="CA-2012-161263"/>
    <x v="1"/>
    <d v="2012-04-16T00:00:00"/>
    <x v="3"/>
    <d v="2012-04-21T00:00:00"/>
    <n v="5"/>
    <x v="1"/>
    <s v="TS-21160"/>
    <s v="Theresa Swint"/>
    <x v="1"/>
    <s v="United States"/>
    <s v="Toledo"/>
    <x v="24"/>
    <n v="43615"/>
    <x v="3"/>
    <s v="OFF-AP-10002350"/>
    <x v="1"/>
    <x v="9"/>
    <s v="Belkin F9H710-06 7 Outlet SurgeMaster Surge Protector"/>
    <n v="45.216000000000001"/>
    <n v="3"/>
    <n v="0.2"/>
    <n v="7"/>
    <n v="12057.0433673467"/>
    <n v="4.5215999999999994"/>
  </r>
  <r>
    <n v="1063"/>
    <s v="CA-2012-161263"/>
    <x v="1"/>
    <d v="2012-04-16T00:00:00"/>
    <x v="3"/>
    <d v="2012-04-21T00:00:00"/>
    <n v="5"/>
    <x v="1"/>
    <s v="TS-21160"/>
    <s v="Theresa Swint"/>
    <x v="1"/>
    <s v="United States"/>
    <s v="Toledo"/>
    <x v="24"/>
    <n v="43615"/>
    <x v="3"/>
    <s v="OFF-FA-10004838"/>
    <x v="1"/>
    <x v="13"/>
    <s v="Super Bands, 12/Pack"/>
    <n v="10.416000000000002"/>
    <n v="7"/>
    <n v="0.2"/>
    <n v="7"/>
    <n v="12095.18877551"/>
    <n v="-2.2134"/>
  </r>
  <r>
    <n v="1064"/>
    <s v="CA-2012-161263"/>
    <x v="1"/>
    <d v="2012-04-16T00:00:00"/>
    <x v="3"/>
    <d v="2012-04-21T00:00:00"/>
    <n v="5"/>
    <x v="1"/>
    <s v="TS-21160"/>
    <s v="Theresa Swint"/>
    <x v="1"/>
    <s v="United States"/>
    <s v="Toledo"/>
    <x v="24"/>
    <n v="43615"/>
    <x v="3"/>
    <s v="OFF-AR-10004757"/>
    <x v="1"/>
    <x v="6"/>
    <s v="Crayola Colored Pencils"/>
    <n v="7.8719999999999999"/>
    <n v="3"/>
    <n v="0.2"/>
    <n v="7"/>
    <n v="12133.3341836732"/>
    <n v="1.2791999999999994"/>
  </r>
  <r>
    <n v="1065"/>
    <s v="CA-2012-161263"/>
    <x v="1"/>
    <d v="2012-04-16T00:00:00"/>
    <x v="3"/>
    <d v="2012-04-21T00:00:00"/>
    <n v="5"/>
    <x v="1"/>
    <s v="TS-21160"/>
    <s v="Theresa Swint"/>
    <x v="1"/>
    <s v="United States"/>
    <s v="Toledo"/>
    <x v="24"/>
    <n v="43615"/>
    <x v="3"/>
    <s v="TEC-PH-10002115"/>
    <x v="2"/>
    <x v="7"/>
    <s v="Plantronics 81402"/>
    <n v="118.78199999999998"/>
    <n v="3"/>
    <n v="0.4"/>
    <n v="7"/>
    <n v="12171.4795918365"/>
    <n v="-27.715799999999994"/>
  </r>
  <r>
    <n v="1066"/>
    <s v="CA-2012-161263"/>
    <x v="1"/>
    <d v="2012-04-16T00:00:00"/>
    <x v="3"/>
    <d v="2012-04-21T00:00:00"/>
    <n v="5"/>
    <x v="1"/>
    <s v="TS-21160"/>
    <s v="Theresa Swint"/>
    <x v="1"/>
    <s v="United States"/>
    <s v="Toledo"/>
    <x v="24"/>
    <n v="43615"/>
    <x v="3"/>
    <s v="OFF-FA-10003059"/>
    <x v="1"/>
    <x v="13"/>
    <s v="Assorted Color Push Pins"/>
    <n v="1.4480000000000002"/>
    <n v="1"/>
    <n v="0.2"/>
    <n v="7"/>
    <n v="12209.6249999998"/>
    <n v="0.2352999999999999"/>
  </r>
  <r>
    <n v="1067"/>
    <s v="CA-2012-161263"/>
    <x v="1"/>
    <d v="2012-04-16T00:00:00"/>
    <x v="3"/>
    <d v="2012-04-21T00:00:00"/>
    <n v="5"/>
    <x v="1"/>
    <s v="TS-21160"/>
    <s v="Theresa Swint"/>
    <x v="1"/>
    <s v="United States"/>
    <s v="Toledo"/>
    <x v="24"/>
    <n v="43615"/>
    <x v="3"/>
    <s v="OFF-BI-10004330"/>
    <x v="1"/>
    <x v="8"/>
    <s v="GBC Velobind Prepunched Cover Sets, Regency Series"/>
    <n v="55.470000000000006"/>
    <n v="5"/>
    <n v="0.7"/>
    <n v="7"/>
    <n v="12247.770408163"/>
    <n v="-46.224999999999994"/>
  </r>
  <r>
    <n v="1068"/>
    <s v="CA-2013-157686"/>
    <x v="0"/>
    <d v="2013-10-02T00:00:00"/>
    <x v="2"/>
    <d v="2013-10-03T00:00:00"/>
    <n v="1"/>
    <x v="2"/>
    <s v="BD-11620"/>
    <s v="Brian DeCherney"/>
    <x v="0"/>
    <s v="United States"/>
    <s v="San Francisco"/>
    <x v="1"/>
    <n v="94122"/>
    <x v="1"/>
    <s v="FUR-CH-10001146"/>
    <x v="0"/>
    <x v="1"/>
    <s v="Global Value Mid-Back Manager's Chair, Gray"/>
    <n v="194.84800000000001"/>
    <n v="4"/>
    <n v="0.2"/>
    <n v="7"/>
    <n v="12285.9158163263"/>
    <n v="12.177999999999983"/>
  </r>
  <r>
    <n v="1069"/>
    <s v="US-2014-139955"/>
    <x v="3"/>
    <d v="2014-09-29T00:00:00"/>
    <x v="8"/>
    <d v="2014-10-01T00:00:00"/>
    <n v="2"/>
    <x v="0"/>
    <s v="CM-12160"/>
    <s v="Charles McCrossin"/>
    <x v="0"/>
    <s v="United States"/>
    <s v="Brownsville"/>
    <x v="5"/>
    <n v="78521"/>
    <x v="2"/>
    <s v="OFF-SU-10001935"/>
    <x v="1"/>
    <x v="14"/>
    <s v="Staples"/>
    <n v="1.7440000000000002"/>
    <n v="1"/>
    <n v="0.2"/>
    <n v="7"/>
    <n v="12324.0612244896"/>
    <n v="-0.34880000000000033"/>
  </r>
  <r>
    <n v="1070"/>
    <s v="US-2012-150161"/>
    <x v="1"/>
    <d v="2012-07-25T00:00:00"/>
    <x v="7"/>
    <d v="2012-07-29T00:00:00"/>
    <n v="4"/>
    <x v="1"/>
    <s v="RB-19795"/>
    <s v="Ross Baird"/>
    <x v="2"/>
    <s v="United States"/>
    <s v="Philadelphia"/>
    <x v="9"/>
    <n v="19143"/>
    <x v="3"/>
    <s v="OFF-BI-10001524"/>
    <x v="1"/>
    <x v="8"/>
    <s v="GBC Premium Transparent Covers with Diagonal Lined Pattern"/>
    <n v="25.176000000000005"/>
    <n v="4"/>
    <n v="0.7"/>
    <n v="7"/>
    <n v="12362.2066326528"/>
    <n v="-18.462400000000002"/>
  </r>
  <r>
    <n v="1071"/>
    <s v="CA-2012-144652"/>
    <x v="1"/>
    <d v="2012-11-20T00:00:00"/>
    <x v="0"/>
    <d v="2012-11-26T00:00:00"/>
    <n v="6"/>
    <x v="1"/>
    <s v="SN-20560"/>
    <s v="Skye Norling"/>
    <x v="2"/>
    <s v="United States"/>
    <s v="Los Angeles"/>
    <x v="1"/>
    <n v="90008"/>
    <x v="1"/>
    <s v="OFF-AR-10003732"/>
    <x v="1"/>
    <x v="6"/>
    <s v="Newell 333"/>
    <n v="19.459999999999997"/>
    <n v="7"/>
    <n v="0"/>
    <n v="6"/>
    <n v="12400.3520408161"/>
    <n v="5.0595999999999997"/>
  </r>
  <r>
    <n v="1072"/>
    <s v="CA-2013-152814"/>
    <x v="0"/>
    <d v="2013-04-29T00:00:00"/>
    <x v="3"/>
    <d v="2013-05-03T00:00:00"/>
    <n v="4"/>
    <x v="1"/>
    <s v="EH-14005"/>
    <s v="Erica Hernandez"/>
    <x v="2"/>
    <s v="United States"/>
    <s v="Denver"/>
    <x v="22"/>
    <n v="80219"/>
    <x v="1"/>
    <s v="OFF-PA-10001970"/>
    <x v="1"/>
    <x v="10"/>
    <s v="Xerox 1881"/>
    <n v="29.472000000000001"/>
    <n v="3"/>
    <n v="0.2"/>
    <n v="4"/>
    <n v="12438.4974489794"/>
    <n v="9.9467999999999979"/>
  </r>
  <r>
    <n v="1073"/>
    <s v="CA-2014-106943"/>
    <x v="3"/>
    <d v="2014-11-15T00:00:00"/>
    <x v="0"/>
    <d v="2014-11-20T00:00:00"/>
    <n v="5"/>
    <x v="1"/>
    <s v="FO-14305"/>
    <s v="Frank Olsen"/>
    <x v="0"/>
    <s v="United States"/>
    <s v="New York City"/>
    <x v="15"/>
    <n v="10035"/>
    <x v="3"/>
    <s v="OFF-BI-10003669"/>
    <x v="1"/>
    <x v="8"/>
    <s v="3M Organizer Strips"/>
    <n v="8.64"/>
    <n v="2"/>
    <n v="0.2"/>
    <n v="8"/>
    <n v="12476.6428571426"/>
    <n v="3.024"/>
  </r>
  <r>
    <n v="1074"/>
    <s v="CA-2013-134348"/>
    <x v="0"/>
    <d v="2013-11-13T00:00:00"/>
    <x v="0"/>
    <d v="2013-11-20T00:00:00"/>
    <n v="7"/>
    <x v="1"/>
    <s v="MS-17710"/>
    <s v="Maurice Satty"/>
    <x v="0"/>
    <s v="United States"/>
    <s v="Mesa"/>
    <x v="16"/>
    <n v="85204"/>
    <x v="1"/>
    <s v="OFF-BI-10003727"/>
    <x v="1"/>
    <x v="8"/>
    <s v="Avery Durable Slant Ring Binders With Label Holder"/>
    <n v="6.27"/>
    <n v="5"/>
    <n v="0.7"/>
    <n v="6.5"/>
    <n v="12514.7882653059"/>
    <n v="-4.5980000000000008"/>
  </r>
  <r>
    <n v="1075"/>
    <s v="CA-2013-134348"/>
    <x v="0"/>
    <d v="2013-11-13T00:00:00"/>
    <x v="0"/>
    <d v="2013-11-20T00:00:00"/>
    <n v="7"/>
    <x v="1"/>
    <s v="MS-17710"/>
    <s v="Maurice Satty"/>
    <x v="0"/>
    <s v="United States"/>
    <s v="Mesa"/>
    <x v="16"/>
    <n v="85204"/>
    <x v="1"/>
    <s v="OFF-BI-10004967"/>
    <x v="1"/>
    <x v="8"/>
    <s v="Round Ring Binders"/>
    <n v="4.3680000000000003"/>
    <n v="7"/>
    <n v="0.7"/>
    <n v="6.6"/>
    <n v="12552.933673469201"/>
    <n v="-3.3487999999999998"/>
  </r>
  <r>
    <n v="1076"/>
    <s v="CA-2013-134348"/>
    <x v="0"/>
    <d v="2013-11-13T00:00:00"/>
    <x v="0"/>
    <d v="2013-11-20T00:00:00"/>
    <n v="7"/>
    <x v="1"/>
    <s v="MS-17710"/>
    <s v="Maurice Satty"/>
    <x v="0"/>
    <s v="United States"/>
    <s v="Mesa"/>
    <x v="16"/>
    <n v="85204"/>
    <x v="1"/>
    <s v="TEC-AC-10003447"/>
    <x v="2"/>
    <x v="11"/>
    <s v="Micropad Numeric Keypads"/>
    <n v="31.983999999999998"/>
    <n v="2"/>
    <n v="0.2"/>
    <n v="6.7"/>
    <n v="12591.079081632401"/>
    <n v="1.9989999999999979"/>
  </r>
  <r>
    <n v="1077"/>
    <s v="CA-2013-161781"/>
    <x v="0"/>
    <d v="2013-09-30T00:00:00"/>
    <x v="8"/>
    <d v="2013-10-01T00:00:00"/>
    <n v="1"/>
    <x v="2"/>
    <s v="CC-12100"/>
    <s v="Chad Cunningham"/>
    <x v="2"/>
    <s v="United States"/>
    <s v="Columbus"/>
    <x v="14"/>
    <n v="47201"/>
    <x v="2"/>
    <s v="OFF-AR-10000255"/>
    <x v="1"/>
    <x v="6"/>
    <s v="Newell 328"/>
    <n v="40.879999999999995"/>
    <n v="7"/>
    <n v="0"/>
    <n v="6.8"/>
    <n v="12629.224489795701"/>
    <n v="10.628799999999998"/>
  </r>
  <r>
    <n v="1078"/>
    <s v="CA-2014-132521"/>
    <x v="3"/>
    <d v="2014-09-24T00:00:00"/>
    <x v="8"/>
    <d v="2014-09-26T00:00:00"/>
    <n v="2"/>
    <x v="0"/>
    <s v="DW-13540"/>
    <s v="Don Weiss"/>
    <x v="0"/>
    <s v="United States"/>
    <s v="Seattle"/>
    <x v="4"/>
    <n v="98105"/>
    <x v="1"/>
    <s v="OFF-AP-10002191"/>
    <x v="1"/>
    <x v="9"/>
    <s v="Belkin 8 Outlet SurgeMaster II Gold Surge Protector"/>
    <n v="119.96"/>
    <n v="2"/>
    <n v="0"/>
    <n v="6.9"/>
    <n v="12667.369897959001"/>
    <n v="33.588800000000006"/>
  </r>
  <r>
    <n v="1079"/>
    <s v="CA-2014-132521"/>
    <x v="3"/>
    <d v="2014-09-24T00:00:00"/>
    <x v="8"/>
    <d v="2014-09-26T00:00:00"/>
    <n v="2"/>
    <x v="0"/>
    <s v="DW-13540"/>
    <s v="Don Weiss"/>
    <x v="0"/>
    <s v="United States"/>
    <s v="Seattle"/>
    <x v="4"/>
    <n v="98105"/>
    <x v="1"/>
    <s v="OFF-ST-10001325"/>
    <x v="1"/>
    <x v="4"/>
    <s v="Sterilite Officeware Hinged File Box"/>
    <n v="31.44"/>
    <n v="3"/>
    <n v="0"/>
    <n v="7"/>
    <n v="12705.515306122201"/>
    <n v="8.4888000000000012"/>
  </r>
  <r>
    <n v="1080"/>
    <s v="CA-2014-132521"/>
    <x v="3"/>
    <d v="2014-09-24T00:00:00"/>
    <x v="8"/>
    <d v="2014-09-26T00:00:00"/>
    <n v="2"/>
    <x v="0"/>
    <s v="DW-13540"/>
    <s v="Don Weiss"/>
    <x v="0"/>
    <s v="United States"/>
    <s v="Seattle"/>
    <x v="4"/>
    <n v="98105"/>
    <x v="1"/>
    <s v="OFF-BI-10000404"/>
    <x v="1"/>
    <x v="8"/>
    <s v="Avery Printable Repositionable Plastic Tabs"/>
    <n v="6.88"/>
    <n v="1"/>
    <n v="0.2"/>
    <n v="7.1"/>
    <n v="12743.660714285499"/>
    <n v="2.3220000000000001"/>
  </r>
  <r>
    <n v="1081"/>
    <s v="CA-2012-110016"/>
    <x v="1"/>
    <d v="2012-11-29T00:00:00"/>
    <x v="0"/>
    <d v="2012-12-04T00:00:00"/>
    <n v="5"/>
    <x v="1"/>
    <s v="BT-11395"/>
    <s v="Bill Tyler"/>
    <x v="1"/>
    <s v="United States"/>
    <s v="Detroit"/>
    <x v="12"/>
    <n v="48227"/>
    <x v="2"/>
    <s v="OFF-PA-10000349"/>
    <x v="1"/>
    <x v="10"/>
    <s v="Staples"/>
    <n v="19.920000000000002"/>
    <n v="4"/>
    <n v="0"/>
    <n v="7.2"/>
    <n v="12781.806122448699"/>
    <n v="9.3624000000000009"/>
  </r>
  <r>
    <n v="1082"/>
    <s v="CA-2012-110016"/>
    <x v="1"/>
    <d v="2012-11-29T00:00:00"/>
    <x v="0"/>
    <d v="2012-12-04T00:00:00"/>
    <n v="5"/>
    <x v="1"/>
    <s v="BT-11395"/>
    <s v="Bill Tyler"/>
    <x v="1"/>
    <s v="United States"/>
    <s v="Detroit"/>
    <x v="12"/>
    <n v="48227"/>
    <x v="2"/>
    <s v="FUR-CH-10002880"/>
    <x v="0"/>
    <x v="1"/>
    <s v="Global High-Back Leather Tilter, Burgundy"/>
    <n v="1106.9099999999999"/>
    <n v="9"/>
    <n v="0"/>
    <n v="7.3"/>
    <n v="12819.951530611999"/>
    <n v="121.76009999999994"/>
  </r>
  <r>
    <n v="1083"/>
    <s v="US-2013-143819"/>
    <x v="0"/>
    <d v="2013-03-02T00:00:00"/>
    <x v="10"/>
    <d v="2013-03-06T00:00:00"/>
    <n v="4"/>
    <x v="1"/>
    <s v="KD-16270"/>
    <s v="Karen Daniels"/>
    <x v="0"/>
    <s v="United States"/>
    <s v="Yonkers"/>
    <x v="15"/>
    <n v="10701"/>
    <x v="3"/>
    <s v="FUR-TA-10001095"/>
    <x v="0"/>
    <x v="3"/>
    <s v="Chromcraft Round Conference Tables"/>
    <n v="836.59199999999998"/>
    <n v="8"/>
    <n v="0.4"/>
    <n v="7.4"/>
    <n v="12858.096938775299"/>
    <n v="-264.92079999999999"/>
  </r>
  <r>
    <n v="1084"/>
    <s v="US-2013-143819"/>
    <x v="0"/>
    <d v="2013-03-02T00:00:00"/>
    <x v="10"/>
    <d v="2013-03-06T00:00:00"/>
    <n v="4"/>
    <x v="1"/>
    <s v="KD-16270"/>
    <s v="Karen Daniels"/>
    <x v="0"/>
    <s v="United States"/>
    <s v="Yonkers"/>
    <x v="15"/>
    <n v="10701"/>
    <x v="3"/>
    <s v="OFF-PA-10003127"/>
    <x v="1"/>
    <x v="10"/>
    <s v="Staples"/>
    <n v="26.38"/>
    <n v="1"/>
    <n v="0"/>
    <n v="7.5"/>
    <n v="12896.242346938499"/>
    <n v="12.134799999999998"/>
  </r>
  <r>
    <n v="1085"/>
    <s v="US-2013-143819"/>
    <x v="0"/>
    <d v="2013-03-02T00:00:00"/>
    <x v="10"/>
    <d v="2013-03-06T00:00:00"/>
    <n v="4"/>
    <x v="1"/>
    <s v="KD-16270"/>
    <s v="Karen Daniels"/>
    <x v="0"/>
    <s v="United States"/>
    <s v="Yonkers"/>
    <x v="15"/>
    <n v="10701"/>
    <x v="3"/>
    <s v="OFF-ST-10003208"/>
    <x v="1"/>
    <x v="4"/>
    <s v="Adjustable Depth Letter/Legal Cart"/>
    <n v="362.92"/>
    <n v="2"/>
    <n v="0"/>
    <n v="7.6"/>
    <n v="12934.387755101799"/>
    <n v="105.24679999999995"/>
  </r>
  <r>
    <n v="1086"/>
    <s v="US-2013-143819"/>
    <x v="0"/>
    <d v="2013-03-02T00:00:00"/>
    <x v="10"/>
    <d v="2013-03-06T00:00:00"/>
    <n v="4"/>
    <x v="1"/>
    <s v="KD-16270"/>
    <s v="Karen Daniels"/>
    <x v="0"/>
    <s v="United States"/>
    <s v="Yonkers"/>
    <x v="15"/>
    <n v="10701"/>
    <x v="3"/>
    <s v="TEC-MA-10003979"/>
    <x v="2"/>
    <x v="15"/>
    <s v="Ativa V4110MDD Micro-Cut Shredder"/>
    <n v="4899.93"/>
    <n v="7"/>
    <n v="0"/>
    <n v="7.7"/>
    <n v="12972.5331632651"/>
    <n v="2400.9656999999997"/>
  </r>
  <r>
    <n v="1087"/>
    <s v="CA-2013-167584"/>
    <x v="0"/>
    <d v="2013-08-13T00:00:00"/>
    <x v="6"/>
    <d v="2013-08-13T00:00:00"/>
    <n v="0"/>
    <x v="3"/>
    <s v="LC-16870"/>
    <s v="Lena Cacioppo"/>
    <x v="0"/>
    <s v="United States"/>
    <s v="Des Moines"/>
    <x v="23"/>
    <n v="50315"/>
    <x v="2"/>
    <s v="OFF-PA-10000029"/>
    <x v="1"/>
    <x v="10"/>
    <s v="Xerox 224"/>
    <n v="6.48"/>
    <n v="1"/>
    <n v="0"/>
    <n v="7.8"/>
    <n v="13010.6785714283"/>
    <n v="3.1104000000000003"/>
  </r>
  <r>
    <n v="1088"/>
    <s v="CA-2013-166163"/>
    <x v="0"/>
    <d v="2013-08-16T00:00:00"/>
    <x v="6"/>
    <d v="2013-08-21T00:00:00"/>
    <n v="5"/>
    <x v="0"/>
    <s v="CY-12745"/>
    <s v="Craig Yedwab"/>
    <x v="1"/>
    <s v="United States"/>
    <s v="Oakland"/>
    <x v="1"/>
    <n v="94601"/>
    <x v="1"/>
    <s v="TEC-PH-10004896"/>
    <x v="2"/>
    <x v="7"/>
    <s v="Nokia Lumia 521 (T-Mobile)"/>
    <n v="71.975999999999999"/>
    <n v="3"/>
    <n v="0.2"/>
    <n v="7.9"/>
    <n v="13048.8239795916"/>
    <n v="7.1976000000000049"/>
  </r>
  <r>
    <n v="1089"/>
    <s v="CA-2013-166163"/>
    <x v="0"/>
    <d v="2013-08-16T00:00:00"/>
    <x v="6"/>
    <d v="2013-08-21T00:00:00"/>
    <n v="5"/>
    <x v="0"/>
    <s v="CY-12745"/>
    <s v="Craig Yedwab"/>
    <x v="1"/>
    <s v="United States"/>
    <s v="Oakland"/>
    <x v="1"/>
    <n v="94601"/>
    <x v="1"/>
    <s v="OFF-LA-10000452"/>
    <x v="1"/>
    <x v="2"/>
    <s v="Avery 488"/>
    <n v="3.15"/>
    <n v="1"/>
    <n v="0"/>
    <n v="8"/>
    <n v="13086.9693877549"/>
    <n v="1.512"/>
  </r>
  <r>
    <n v="1090"/>
    <s v="CA-2014-158407"/>
    <x v="3"/>
    <d v="2014-06-05T00:00:00"/>
    <x v="1"/>
    <d v="2014-06-11T00:00:00"/>
    <n v="6"/>
    <x v="1"/>
    <s v="LW-16990"/>
    <s v="Lindsay Williams"/>
    <x v="1"/>
    <s v="United States"/>
    <s v="Monroe"/>
    <x v="3"/>
    <n v="28110"/>
    <x v="0"/>
    <s v="FUR-FU-10001967"/>
    <x v="0"/>
    <x v="5"/>
    <s v="Telescoping Adjustable Floor Lamp"/>
    <n v="31.983999999999998"/>
    <n v="2"/>
    <n v="0.2"/>
    <n v="8.1"/>
    <n v="13125.1147959181"/>
    <n v="1.9989999999999979"/>
  </r>
  <r>
    <n v="1091"/>
    <s v="CA-2014-158407"/>
    <x v="3"/>
    <d v="2014-06-05T00:00:00"/>
    <x v="1"/>
    <d v="2014-06-11T00:00:00"/>
    <n v="6"/>
    <x v="1"/>
    <s v="LW-16990"/>
    <s v="Lindsay Williams"/>
    <x v="1"/>
    <s v="United States"/>
    <s v="Monroe"/>
    <x v="3"/>
    <n v="28110"/>
    <x v="0"/>
    <s v="TEC-PH-10001819"/>
    <x v="2"/>
    <x v="7"/>
    <s v="Innergie mMini Combo Duo USB Travel Charging Kit"/>
    <n v="71.984000000000009"/>
    <n v="2"/>
    <n v="0.2"/>
    <n v="8.1999999999999993"/>
    <n v="13163.2602040814"/>
    <n v="25.194399999999995"/>
  </r>
  <r>
    <n v="1092"/>
    <s v="CA-2012-143490"/>
    <x v="1"/>
    <d v="2012-12-06T00:00:00"/>
    <x v="4"/>
    <d v="2012-12-13T00:00:00"/>
    <n v="7"/>
    <x v="1"/>
    <s v="NP-18325"/>
    <s v="Naresj Patel"/>
    <x v="0"/>
    <s v="United States"/>
    <s v="San Diego"/>
    <x v="1"/>
    <n v="92105"/>
    <x v="1"/>
    <s v="OFF-AR-10002952"/>
    <x v="1"/>
    <x v="6"/>
    <s v="Stanley Contemporary Battery Pencil Sharpeners"/>
    <n v="120.14999999999999"/>
    <n v="9"/>
    <n v="0"/>
    <n v="8.3000000000000007"/>
    <n v="13201.4056122447"/>
    <n v="33.641999999999996"/>
  </r>
  <r>
    <n v="1093"/>
    <s v="CA-2012-143490"/>
    <x v="1"/>
    <d v="2012-12-06T00:00:00"/>
    <x v="4"/>
    <d v="2012-12-13T00:00:00"/>
    <n v="7"/>
    <x v="1"/>
    <s v="NP-18325"/>
    <s v="Naresj Patel"/>
    <x v="0"/>
    <s v="United States"/>
    <s v="San Diego"/>
    <x v="1"/>
    <n v="92105"/>
    <x v="1"/>
    <s v="TEC-PH-10000576"/>
    <x v="2"/>
    <x v="7"/>
    <s v="AT&amp;T 1080 Corded phone"/>
    <n v="219.18400000000003"/>
    <n v="2"/>
    <n v="0.2"/>
    <n v="8.4"/>
    <n v="13239.5510204079"/>
    <n v="19.178600000000003"/>
  </r>
  <r>
    <n v="1094"/>
    <s v="CA-2012-165085"/>
    <x v="1"/>
    <d v="2012-12-27T00:00:00"/>
    <x v="4"/>
    <d v="2012-12-31T00:00:00"/>
    <n v="4"/>
    <x v="1"/>
    <s v="BT-11485"/>
    <s v="Brad Thomas"/>
    <x v="2"/>
    <s v="United States"/>
    <s v="Clinton"/>
    <x v="39"/>
    <n v="20735"/>
    <x v="3"/>
    <s v="OFF-PA-10000605"/>
    <x v="1"/>
    <x v="10"/>
    <s v="Xerox 1950"/>
    <n v="28.900000000000002"/>
    <n v="5"/>
    <n v="0"/>
    <n v="8.5"/>
    <n v="13277.6964285712"/>
    <n v="14.161000000000001"/>
  </r>
  <r>
    <n v="1095"/>
    <s v="CA-2012-165085"/>
    <x v="1"/>
    <d v="2012-12-27T00:00:00"/>
    <x v="4"/>
    <d v="2012-12-31T00:00:00"/>
    <n v="4"/>
    <x v="1"/>
    <s v="BT-11485"/>
    <s v="Brad Thomas"/>
    <x v="2"/>
    <s v="United States"/>
    <s v="Clinton"/>
    <x v="39"/>
    <n v="20735"/>
    <x v="3"/>
    <s v="OFF-AP-10002518"/>
    <x v="1"/>
    <x v="9"/>
    <s v="Kensington 7 Outlet MasterPiece Power Center"/>
    <n v="355.96"/>
    <n v="2"/>
    <n v="0"/>
    <n v="8.6"/>
    <n v="13315.8418367345"/>
    <n v="103.22839999999997"/>
  </r>
  <r>
    <n v="1096"/>
    <s v="CA-2014-160423"/>
    <x v="3"/>
    <d v="2014-01-22T00:00:00"/>
    <x v="9"/>
    <d v="2014-01-27T00:00:00"/>
    <n v="5"/>
    <x v="1"/>
    <s v="PS-19045"/>
    <s v="Penelope Sewall"/>
    <x v="2"/>
    <s v="United States"/>
    <s v="Charlotte"/>
    <x v="3"/>
    <n v="28205"/>
    <x v="0"/>
    <s v="OFF-ST-10004340"/>
    <x v="1"/>
    <x v="4"/>
    <s v="Fellowes Mobile File Cart, Black"/>
    <n v="348.20799999999997"/>
    <n v="7"/>
    <n v="0.2"/>
    <n v="8.6999999999999993"/>
    <n v="13353.9872448977"/>
    <n v="30.468200000000024"/>
  </r>
  <r>
    <n v="1097"/>
    <s v="CA-2014-160423"/>
    <x v="3"/>
    <d v="2014-01-22T00:00:00"/>
    <x v="9"/>
    <d v="2014-01-27T00:00:00"/>
    <n v="5"/>
    <x v="1"/>
    <s v="PS-19045"/>
    <s v="Penelope Sewall"/>
    <x v="2"/>
    <s v="United States"/>
    <s v="Charlotte"/>
    <x v="3"/>
    <n v="28205"/>
    <x v="0"/>
    <s v="OFF-BI-10004001"/>
    <x v="1"/>
    <x v="8"/>
    <s v="GBC Recycled VeloBinder Covers"/>
    <n v="35.783999999999999"/>
    <n v="7"/>
    <n v="0.7"/>
    <n v="8.8000000000000007"/>
    <n v="13392.132653061"/>
    <n v="-28.627200000000009"/>
  </r>
  <r>
    <n v="1098"/>
    <s v="CA-2011-159338"/>
    <x v="2"/>
    <d v="2011-06-25T00:00:00"/>
    <x v="1"/>
    <d v="2011-06-28T00:00:00"/>
    <n v="3"/>
    <x v="2"/>
    <s v="NS-18640"/>
    <s v="Noel Staavos"/>
    <x v="1"/>
    <s v="United States"/>
    <s v="Los Angeles"/>
    <x v="1"/>
    <n v="90049"/>
    <x v="1"/>
    <s v="FUR-TA-10004147"/>
    <x v="0"/>
    <x v="3"/>
    <s v="Hon 4060 Series Tables"/>
    <n v="447.84"/>
    <n v="5"/>
    <n v="0.2"/>
    <n v="8.9"/>
    <n v="13430.2780612242"/>
    <n v="11.19599999999997"/>
  </r>
  <r>
    <n v="1099"/>
    <s v="CA-2013-107216"/>
    <x v="0"/>
    <d v="2013-06-15T00:00:00"/>
    <x v="1"/>
    <d v="2013-06-18T00:00:00"/>
    <n v="3"/>
    <x v="2"/>
    <s v="PV-18985"/>
    <s v="Paul Van Hugh"/>
    <x v="2"/>
    <s v="United States"/>
    <s v="San Francisco"/>
    <x v="1"/>
    <n v="94122"/>
    <x v="1"/>
    <s v="OFF-AR-10001545"/>
    <x v="1"/>
    <x v="6"/>
    <s v="Newell 326"/>
    <n v="7.04"/>
    <n v="4"/>
    <n v="0"/>
    <n v="9"/>
    <n v="13468.423469387501"/>
    <n v="2.0415999999999999"/>
  </r>
  <r>
    <n v="1100"/>
    <s v="CA-2013-107216"/>
    <x v="0"/>
    <d v="2013-06-15T00:00:00"/>
    <x v="1"/>
    <d v="2013-06-18T00:00:00"/>
    <n v="3"/>
    <x v="2"/>
    <s v="PV-18985"/>
    <s v="Paul Van Hugh"/>
    <x v="2"/>
    <s v="United States"/>
    <s v="San Francisco"/>
    <x v="1"/>
    <n v="94122"/>
    <x v="1"/>
    <s v="FUR-FU-10000206"/>
    <x v="0"/>
    <x v="5"/>
    <s v="GE General Purpose, Extra Long Life, Showcase &amp; Floodlight Incandescent Bulbs"/>
    <n v="8.73"/>
    <n v="3"/>
    <n v="0"/>
    <n v="9.1"/>
    <n v="13506.568877550801"/>
    <n v="4.1030999999999995"/>
  </r>
  <r>
    <n v="1101"/>
    <s v="CA-2013-107216"/>
    <x v="0"/>
    <d v="2013-06-15T00:00:00"/>
    <x v="1"/>
    <d v="2013-06-18T00:00:00"/>
    <n v="3"/>
    <x v="2"/>
    <s v="PV-18985"/>
    <s v="Paul Van Hugh"/>
    <x v="2"/>
    <s v="United States"/>
    <s v="San Francisco"/>
    <x v="1"/>
    <n v="94122"/>
    <x v="1"/>
    <s v="TEC-AC-10001013"/>
    <x v="2"/>
    <x v="11"/>
    <s v="Logitech ClearChat Comfort/USB Headset H390"/>
    <n v="29.29"/>
    <n v="1"/>
    <n v="0"/>
    <n v="9.1999999999999993"/>
    <n v="13544.714285714001"/>
    <n v="9.6656999999999975"/>
  </r>
  <r>
    <n v="1102"/>
    <s v="CA-2013-107216"/>
    <x v="0"/>
    <d v="2013-06-15T00:00:00"/>
    <x v="1"/>
    <d v="2013-06-18T00:00:00"/>
    <n v="3"/>
    <x v="2"/>
    <s v="PV-18985"/>
    <s v="Paul Van Hugh"/>
    <x v="2"/>
    <s v="United States"/>
    <s v="San Francisco"/>
    <x v="1"/>
    <n v="94122"/>
    <x v="1"/>
    <s v="OFF-AR-10002255"/>
    <x v="1"/>
    <x v="6"/>
    <s v="Newell 346"/>
    <n v="8.64"/>
    <n v="3"/>
    <n v="0"/>
    <n v="9.3000000000000007"/>
    <n v="13582.859693877301"/>
    <n v="2.5055999999999998"/>
  </r>
  <r>
    <n v="1103"/>
    <s v="US-2014-145863"/>
    <x v="3"/>
    <d v="2014-04-22T00:00:00"/>
    <x v="3"/>
    <d v="2014-04-28T00:00:00"/>
    <n v="6"/>
    <x v="1"/>
    <s v="RP-19390"/>
    <s v="Resi Pölking"/>
    <x v="0"/>
    <s v="United States"/>
    <s v="Houston"/>
    <x v="5"/>
    <n v="77041"/>
    <x v="2"/>
    <s v="OFF-BI-10004140"/>
    <x v="1"/>
    <x v="8"/>
    <s v="Avery Non-Stick Binders"/>
    <n v="2.6939999999999995"/>
    <n v="3"/>
    <n v="0.8"/>
    <n v="9.4"/>
    <n v="13621.005102040601"/>
    <n v="-4.7145000000000028"/>
  </r>
  <r>
    <n v="1104"/>
    <s v="US-2014-145863"/>
    <x v="3"/>
    <d v="2014-04-22T00:00:00"/>
    <x v="3"/>
    <d v="2014-04-28T00:00:00"/>
    <n v="6"/>
    <x v="1"/>
    <s v="RP-19390"/>
    <s v="Resi Pölking"/>
    <x v="0"/>
    <s v="United States"/>
    <s v="Houston"/>
    <x v="5"/>
    <n v="77041"/>
    <x v="2"/>
    <s v="OFF-BI-10002049"/>
    <x v="1"/>
    <x v="8"/>
    <s v="UniKeep View Case Binders"/>
    <n v="2.9339999999999993"/>
    <n v="3"/>
    <n v="0.8"/>
    <n v="9.5"/>
    <n v="13659.150510203801"/>
    <n v="-4.9878000000000018"/>
  </r>
  <r>
    <n v="1105"/>
    <s v="CA-2013-112340"/>
    <x v="0"/>
    <d v="2013-10-22T00:00:00"/>
    <x v="2"/>
    <d v="2013-10-28T00:00:00"/>
    <n v="6"/>
    <x v="1"/>
    <s v="NM-18520"/>
    <s v="Neoma Murray"/>
    <x v="0"/>
    <s v="United States"/>
    <s v="Riverside"/>
    <x v="1"/>
    <n v="92503"/>
    <x v="1"/>
    <s v="OFF-PA-10001892"/>
    <x v="1"/>
    <x v="10"/>
    <s v="Rediform Wirebound &quot;Phone Memo&quot; Message Book, 11 x 5-3/4"/>
    <n v="22.919999999999998"/>
    <n v="3"/>
    <n v="0"/>
    <n v="9.6"/>
    <n v="13697.295918367099"/>
    <n v="11.230799999999999"/>
  </r>
  <r>
    <n v="1106"/>
    <s v="US-2013-110156"/>
    <x v="0"/>
    <d v="2013-11-20T00:00:00"/>
    <x v="0"/>
    <d v="2013-11-25T00:00:00"/>
    <n v="5"/>
    <x v="1"/>
    <s v="EH-13945"/>
    <s v="Eric Hoffmann"/>
    <x v="0"/>
    <s v="United States"/>
    <s v="Houston"/>
    <x v="5"/>
    <n v="77041"/>
    <x v="2"/>
    <s v="OFF-ST-10000642"/>
    <x v="1"/>
    <x v="4"/>
    <s v="Tennsco Lockers, Gray"/>
    <n v="100.70400000000001"/>
    <n v="6"/>
    <n v="0.2"/>
    <n v="9.6999999999999993"/>
    <n v="13735.441326530399"/>
    <n v="-16.36440000000001"/>
  </r>
  <r>
    <n v="1107"/>
    <s v="US-2013-110156"/>
    <x v="0"/>
    <d v="2013-11-20T00:00:00"/>
    <x v="0"/>
    <d v="2013-11-25T00:00:00"/>
    <n v="5"/>
    <x v="1"/>
    <s v="EH-13945"/>
    <s v="Eric Hoffmann"/>
    <x v="0"/>
    <s v="United States"/>
    <s v="Houston"/>
    <x v="5"/>
    <n v="77041"/>
    <x v="2"/>
    <s v="FUR-FU-10000206"/>
    <x v="0"/>
    <x v="5"/>
    <s v="GE General Purpose, Extra Long Life, Showcase &amp; Floodlight Incandescent Bulbs"/>
    <n v="2.3280000000000003"/>
    <n v="2"/>
    <n v="0.6"/>
    <n v="9.8000000000000007"/>
    <n v="13773.586734693599"/>
    <n v="-0.75660000000000016"/>
  </r>
  <r>
    <n v="1108"/>
    <s v="US-2013-110156"/>
    <x v="0"/>
    <d v="2013-11-20T00:00:00"/>
    <x v="0"/>
    <d v="2013-11-25T00:00:00"/>
    <n v="5"/>
    <x v="1"/>
    <s v="EH-13945"/>
    <s v="Eric Hoffmann"/>
    <x v="0"/>
    <s v="United States"/>
    <s v="Houston"/>
    <x v="5"/>
    <n v="77041"/>
    <x v="2"/>
    <s v="OFF-BI-10003676"/>
    <x v="1"/>
    <x v="8"/>
    <s v="GBC Standard Recycled Report Covers, Clear Plastic Sheets"/>
    <n v="10.779999999999996"/>
    <n v="5"/>
    <n v="0.8"/>
    <n v="9.9"/>
    <n v="13811.732142856899"/>
    <n v="-17.248000000000008"/>
  </r>
  <r>
    <n v="1109"/>
    <s v="US-2013-110156"/>
    <x v="0"/>
    <d v="2013-11-20T00:00:00"/>
    <x v="0"/>
    <d v="2013-11-25T00:00:00"/>
    <n v="5"/>
    <x v="1"/>
    <s v="EH-13945"/>
    <s v="Eric Hoffmann"/>
    <x v="0"/>
    <s v="United States"/>
    <s v="Houston"/>
    <x v="5"/>
    <n v="77041"/>
    <x v="2"/>
    <s v="OFF-FA-10003495"/>
    <x v="1"/>
    <x v="13"/>
    <s v="Staples"/>
    <n v="58.368000000000009"/>
    <n v="12"/>
    <n v="0.2"/>
    <n v="10"/>
    <n v="13849.877551020199"/>
    <n v="21.888000000000002"/>
  </r>
  <r>
    <n v="1110"/>
    <s v="US-2013-110156"/>
    <x v="0"/>
    <d v="2013-11-20T00:00:00"/>
    <x v="0"/>
    <d v="2013-11-25T00:00:00"/>
    <n v="5"/>
    <x v="1"/>
    <s v="EH-13945"/>
    <s v="Eric Hoffmann"/>
    <x v="0"/>
    <s v="United States"/>
    <s v="Houston"/>
    <x v="5"/>
    <n v="77041"/>
    <x v="2"/>
    <s v="OFF-EN-10003798"/>
    <x v="1"/>
    <x v="12"/>
    <s v="Recycled Interoffice Envelopes with Re-Use-A-Seal Closure, 10 x 13"/>
    <n v="40.968000000000004"/>
    <n v="3"/>
    <n v="0.2"/>
    <n v="10.1"/>
    <n v="13888.0229591834"/>
    <n v="13.826699999999999"/>
  </r>
  <r>
    <n v="1111"/>
    <s v="US-2013-110156"/>
    <x v="0"/>
    <d v="2013-11-20T00:00:00"/>
    <x v="0"/>
    <d v="2013-11-25T00:00:00"/>
    <n v="5"/>
    <x v="1"/>
    <s v="EH-13945"/>
    <s v="Eric Hoffmann"/>
    <x v="0"/>
    <s v="United States"/>
    <s v="Houston"/>
    <x v="5"/>
    <n v="77041"/>
    <x v="2"/>
    <s v="TEC-PH-10003589"/>
    <x v="2"/>
    <x v="7"/>
    <s v="invisibleSHIELD by ZAGG Smudge-Free Screen Protector"/>
    <n v="71.959999999999994"/>
    <n v="5"/>
    <n v="0.2"/>
    <n v="10.199999999999999"/>
    <n v="13926.1683673467"/>
    <n v="25.185999999999996"/>
  </r>
  <r>
    <n v="1112"/>
    <s v="US-2013-110156"/>
    <x v="0"/>
    <d v="2013-11-20T00:00:00"/>
    <x v="0"/>
    <d v="2013-11-25T00:00:00"/>
    <n v="5"/>
    <x v="1"/>
    <s v="EH-13945"/>
    <s v="Eric Hoffmann"/>
    <x v="0"/>
    <s v="United States"/>
    <s v="Houston"/>
    <x v="5"/>
    <n v="77041"/>
    <x v="2"/>
    <s v="OFF-PA-10004735"/>
    <x v="1"/>
    <x v="10"/>
    <s v="Xerox 1905"/>
    <n v="10.368000000000002"/>
    <n v="2"/>
    <n v="0.2"/>
    <n v="10.3"/>
    <n v="13964.31377551"/>
    <n v="3.6288"/>
  </r>
  <r>
    <n v="1113"/>
    <s v="US-2013-110156"/>
    <x v="0"/>
    <d v="2013-11-20T00:00:00"/>
    <x v="0"/>
    <d v="2013-11-25T00:00:00"/>
    <n v="5"/>
    <x v="1"/>
    <s v="EH-13945"/>
    <s v="Eric Hoffmann"/>
    <x v="0"/>
    <s v="United States"/>
    <s v="Houston"/>
    <x v="5"/>
    <n v="77041"/>
    <x v="2"/>
    <s v="OFF-BI-10002609"/>
    <x v="1"/>
    <x v="8"/>
    <s v="Avery Hidden Tab Dividers for Binding Systems"/>
    <n v="1.1919999999999997"/>
    <n v="2"/>
    <n v="0.8"/>
    <n v="10.4"/>
    <n v="14002.4591836732"/>
    <n v="-2.0264000000000002"/>
  </r>
  <r>
    <n v="1114"/>
    <s v="CA-2014-140585"/>
    <x v="3"/>
    <d v="2014-12-19T00:00:00"/>
    <x v="4"/>
    <d v="2014-12-24T00:00:00"/>
    <n v="5"/>
    <x v="0"/>
    <s v="RA-19915"/>
    <s v="Russell Applegate"/>
    <x v="0"/>
    <s v="United States"/>
    <s v="Encinitas"/>
    <x v="1"/>
    <n v="92024"/>
    <x v="1"/>
    <s v="OFF-BI-10003364"/>
    <x v="1"/>
    <x v="8"/>
    <s v="Binding Machine Supplies"/>
    <n v="46.672000000000004"/>
    <n v="2"/>
    <n v="0.2"/>
    <n v="10.5"/>
    <n v="14040.6045918365"/>
    <n v="16.3352"/>
  </r>
  <r>
    <n v="1115"/>
    <s v="CA-2014-140585"/>
    <x v="3"/>
    <d v="2014-12-19T00:00:00"/>
    <x v="4"/>
    <d v="2014-12-24T00:00:00"/>
    <n v="5"/>
    <x v="0"/>
    <s v="RA-19915"/>
    <s v="Russell Applegate"/>
    <x v="0"/>
    <s v="United States"/>
    <s v="Encinitas"/>
    <x v="1"/>
    <n v="92024"/>
    <x v="1"/>
    <s v="FUR-BO-10002206"/>
    <x v="0"/>
    <x v="0"/>
    <s v="Bush Saratoga Collection 5-Shelf Bookcase, Hanover Cherry, *Special Order"/>
    <n v="119.83299999999998"/>
    <n v="1"/>
    <n v="0.15"/>
    <n v="6"/>
    <n v="14078.7499999997"/>
    <n v="-12.688200000000002"/>
  </r>
  <r>
    <n v="1116"/>
    <s v="CA-2014-140585"/>
    <x v="3"/>
    <d v="2014-12-19T00:00:00"/>
    <x v="4"/>
    <d v="2014-12-24T00:00:00"/>
    <n v="5"/>
    <x v="0"/>
    <s v="RA-19915"/>
    <s v="Russell Applegate"/>
    <x v="0"/>
    <s v="United States"/>
    <s v="Encinitas"/>
    <x v="1"/>
    <n v="92024"/>
    <x v="1"/>
    <s v="TEC-AC-10003610"/>
    <x v="2"/>
    <x v="11"/>
    <s v="Logitech Illuminated - Keyboard"/>
    <n v="119.98"/>
    <n v="2"/>
    <n v="0"/>
    <n v="7"/>
    <n v="14116.895408163"/>
    <n v="57.590400000000002"/>
  </r>
  <r>
    <n v="1117"/>
    <s v="CA-2013-144855"/>
    <x v="0"/>
    <d v="2013-07-23T00:00:00"/>
    <x v="7"/>
    <d v="2013-07-25T00:00:00"/>
    <n v="2"/>
    <x v="0"/>
    <s v="DL-13495"/>
    <s v="Dionis Lloyd"/>
    <x v="1"/>
    <s v="United States"/>
    <s v="San Francisco"/>
    <x v="1"/>
    <n v="94110"/>
    <x v="1"/>
    <s v="OFF-LA-10003766"/>
    <x v="1"/>
    <x v="2"/>
    <s v="Self-Adhesive Removable Labels"/>
    <n v="6.3"/>
    <n v="2"/>
    <n v="0"/>
    <n v="10.8"/>
    <n v="14155.0408163263"/>
    <n v="3.024"/>
  </r>
  <r>
    <n v="1118"/>
    <s v="CA-2012-142755"/>
    <x v="1"/>
    <d v="2012-09-04T00:00:00"/>
    <x v="8"/>
    <d v="2012-09-08T00:00:00"/>
    <n v="4"/>
    <x v="1"/>
    <s v="CS-12355"/>
    <s v="Christine Sundaresam"/>
    <x v="0"/>
    <s v="United States"/>
    <s v="Roswell"/>
    <x v="32"/>
    <n v="30076"/>
    <x v="0"/>
    <s v="OFF-PA-10001970"/>
    <x v="1"/>
    <x v="10"/>
    <s v="Xerox 1908"/>
    <n v="279.89999999999998"/>
    <n v="5"/>
    <n v="0"/>
    <n v="10.9"/>
    <n v="14193.1862244895"/>
    <n v="137.15100000000001"/>
  </r>
  <r>
    <n v="1119"/>
    <s v="CA-2012-142755"/>
    <x v="1"/>
    <d v="2012-09-04T00:00:00"/>
    <x v="8"/>
    <d v="2012-09-08T00:00:00"/>
    <n v="4"/>
    <x v="1"/>
    <s v="CS-12355"/>
    <s v="Christine Sundaresam"/>
    <x v="0"/>
    <s v="United States"/>
    <s v="Roswell"/>
    <x v="32"/>
    <n v="30076"/>
    <x v="0"/>
    <s v="TEC-AC-10002049"/>
    <x v="2"/>
    <x v="11"/>
    <s v="Logitech G19 Programmable Gaming Keyboard"/>
    <n v="619.94999999999993"/>
    <n v="5"/>
    <n v="0"/>
    <n v="13.3"/>
    <n v="14231.3316326528"/>
    <n v="111.59099999999995"/>
  </r>
  <r>
    <n v="1120"/>
    <s v="CA-2012-142755"/>
    <x v="1"/>
    <d v="2012-09-04T00:00:00"/>
    <x v="8"/>
    <d v="2012-09-08T00:00:00"/>
    <n v="4"/>
    <x v="1"/>
    <s v="CS-12355"/>
    <s v="Christine Sundaresam"/>
    <x v="0"/>
    <s v="United States"/>
    <s v="Roswell"/>
    <x v="32"/>
    <n v="30076"/>
    <x v="0"/>
    <s v="OFF-PA-10000141"/>
    <x v="1"/>
    <x v="10"/>
    <s v="Ampad Evidence Wirebond Steno Books, 6&quot; x 9&quot;"/>
    <n v="4.3600000000000003"/>
    <n v="2"/>
    <n v="0"/>
    <n v="15.15"/>
    <n v="14269.4770408161"/>
    <n v="2.0491999999999999"/>
  </r>
  <r>
    <n v="1121"/>
    <s v="CA-2012-142755"/>
    <x v="1"/>
    <d v="2012-09-04T00:00:00"/>
    <x v="8"/>
    <d v="2012-09-08T00:00:00"/>
    <n v="4"/>
    <x v="1"/>
    <s v="CS-12355"/>
    <s v="Christine Sundaresam"/>
    <x v="0"/>
    <s v="United States"/>
    <s v="Roswell"/>
    <x v="32"/>
    <n v="30076"/>
    <x v="0"/>
    <s v="OFF-EN-10004459"/>
    <x v="1"/>
    <x v="12"/>
    <s v="Security-Tint Envelopes"/>
    <n v="15.28"/>
    <n v="2"/>
    <n v="0"/>
    <n v="17"/>
    <n v="14307.6224489793"/>
    <n v="7.4871999999999996"/>
  </r>
  <r>
    <n v="1122"/>
    <s v="US-2011-147627"/>
    <x v="2"/>
    <d v="2011-01-21T00:00:00"/>
    <x v="9"/>
    <d v="2011-01-27T00:00:00"/>
    <n v="6"/>
    <x v="1"/>
    <s v="HL-15040"/>
    <s v="Hunter Lopez"/>
    <x v="0"/>
    <s v="United States"/>
    <s v="Jonesboro"/>
    <x v="36"/>
    <n v="72401"/>
    <x v="0"/>
    <s v="TEC-PH-10001061"/>
    <x v="2"/>
    <x v="7"/>
    <s v="Apple iPhone 5C"/>
    <n v="699.93"/>
    <n v="7"/>
    <n v="0"/>
    <n v="18.850000000000001"/>
    <n v="14345.7678571426"/>
    <n v="181.98179999999999"/>
  </r>
  <r>
    <n v="1123"/>
    <s v="US-2011-147627"/>
    <x v="2"/>
    <d v="2011-01-21T00:00:00"/>
    <x v="9"/>
    <d v="2011-01-27T00:00:00"/>
    <n v="6"/>
    <x v="1"/>
    <s v="HL-15040"/>
    <s v="Hunter Lopez"/>
    <x v="0"/>
    <s v="United States"/>
    <s v="Jonesboro"/>
    <x v="36"/>
    <n v="72401"/>
    <x v="0"/>
    <s v="OFF-AR-10002375"/>
    <x v="1"/>
    <x v="6"/>
    <s v="Newell 351"/>
    <n v="22.959999999999997"/>
    <n v="7"/>
    <n v="0"/>
    <n v="20.7"/>
    <n v="14383.9132653059"/>
    <n v="6.6583999999999968"/>
  </r>
  <r>
    <n v="1124"/>
    <s v="US-2011-147627"/>
    <x v="2"/>
    <d v="2011-01-21T00:00:00"/>
    <x v="9"/>
    <d v="2011-01-27T00:00:00"/>
    <n v="6"/>
    <x v="1"/>
    <s v="HL-15040"/>
    <s v="Hunter Lopez"/>
    <x v="0"/>
    <s v="United States"/>
    <s v="Jonesboro"/>
    <x v="36"/>
    <n v="72401"/>
    <x v="0"/>
    <s v="FUR-FU-10003194"/>
    <x v="0"/>
    <x v="5"/>
    <s v="Eldon Expressions Desk Accessory, Wood Pencil Holder, Oak"/>
    <n v="38.6"/>
    <n v="4"/>
    <n v="0"/>
    <n v="22.55"/>
    <n v="14422.058673469101"/>
    <n v="11.579999999999998"/>
  </r>
  <r>
    <n v="1125"/>
    <s v="US-2011-147627"/>
    <x v="2"/>
    <d v="2011-01-21T00:00:00"/>
    <x v="9"/>
    <d v="2011-01-27T00:00:00"/>
    <n v="6"/>
    <x v="1"/>
    <s v="HL-15040"/>
    <s v="Hunter Lopez"/>
    <x v="0"/>
    <s v="United States"/>
    <s v="Jonesboro"/>
    <x v="36"/>
    <n v="72401"/>
    <x v="0"/>
    <s v="OFF-AR-10003811"/>
    <x v="1"/>
    <x v="6"/>
    <s v="Newell 327"/>
    <n v="6.63"/>
    <n v="3"/>
    <n v="0"/>
    <n v="24.4"/>
    <n v="14460.204081632401"/>
    <n v="1.7901"/>
  </r>
  <r>
    <n v="1126"/>
    <s v="US-2011-147627"/>
    <x v="2"/>
    <d v="2011-01-21T00:00:00"/>
    <x v="9"/>
    <d v="2011-01-27T00:00:00"/>
    <n v="6"/>
    <x v="1"/>
    <s v="HL-15040"/>
    <s v="Hunter Lopez"/>
    <x v="0"/>
    <s v="United States"/>
    <s v="Jonesboro"/>
    <x v="36"/>
    <n v="72401"/>
    <x v="0"/>
    <s v="OFF-EN-10001539"/>
    <x v="1"/>
    <x v="12"/>
    <s v="Staples"/>
    <n v="23.34"/>
    <n v="3"/>
    <n v="0"/>
    <n v="26.25"/>
    <n v="14498.349489795701"/>
    <n v="10.969799999999999"/>
  </r>
  <r>
    <n v="1127"/>
    <s v="US-2011-147627"/>
    <x v="2"/>
    <d v="2011-01-21T00:00:00"/>
    <x v="9"/>
    <d v="2011-01-27T00:00:00"/>
    <n v="6"/>
    <x v="1"/>
    <s v="HL-15040"/>
    <s v="Hunter Lopez"/>
    <x v="0"/>
    <s v="United States"/>
    <s v="Jonesboro"/>
    <x v="36"/>
    <n v="72401"/>
    <x v="0"/>
    <s v="FUR-CH-10002331"/>
    <x v="0"/>
    <x v="1"/>
    <s v="Hon 4700 Series Mobuis Mid-Back Task Chairs with Adjustable Arms"/>
    <n v="1067.94"/>
    <n v="3"/>
    <n v="0"/>
    <n v="28.1"/>
    <n v="14536.494897958901"/>
    <n v="224.2673999999999"/>
  </r>
  <r>
    <n v="1128"/>
    <s v="CA-2012-105970"/>
    <x v="1"/>
    <d v="2012-03-02T00:00:00"/>
    <x v="10"/>
    <d v="2012-03-07T00:00:00"/>
    <n v="5"/>
    <x v="1"/>
    <s v="PA-19060"/>
    <s v="Pete Armstrong"/>
    <x v="2"/>
    <s v="United States"/>
    <s v="Richmond"/>
    <x v="14"/>
    <n v="47374"/>
    <x v="2"/>
    <s v="OFF-AR-10003156"/>
    <x v="1"/>
    <x v="6"/>
    <s v="50 Colored Long Pencils"/>
    <n v="10.16"/>
    <n v="1"/>
    <n v="0"/>
    <n v="29.95"/>
    <n v="14574.640306122201"/>
    <n v="2.6416000000000004"/>
  </r>
  <r>
    <n v="1129"/>
    <s v="CA-2012-105970"/>
    <x v="1"/>
    <d v="2012-03-02T00:00:00"/>
    <x v="10"/>
    <d v="2012-03-07T00:00:00"/>
    <n v="5"/>
    <x v="1"/>
    <s v="PA-19060"/>
    <s v="Pete Armstrong"/>
    <x v="2"/>
    <s v="United States"/>
    <s v="Richmond"/>
    <x v="14"/>
    <n v="47374"/>
    <x v="2"/>
    <s v="OFF-EN-10001532"/>
    <x v="1"/>
    <x v="12"/>
    <s v="Brown Kraft Recycled Envelopes"/>
    <n v="101.88"/>
    <n v="6"/>
    <n v="0"/>
    <n v="31.8"/>
    <n v="14612.785714285401"/>
    <n v="50.94"/>
  </r>
  <r>
    <n v="1130"/>
    <s v="CA-2013-112102"/>
    <x v="0"/>
    <d v="2013-04-13T00:00:00"/>
    <x v="3"/>
    <d v="2013-04-17T00:00:00"/>
    <n v="4"/>
    <x v="1"/>
    <s v="BD-11605"/>
    <s v="Brian Dahlen"/>
    <x v="0"/>
    <s v="United States"/>
    <s v="Springfield"/>
    <x v="17"/>
    <n v="22153"/>
    <x v="0"/>
    <s v="FUR-TA-10004086"/>
    <x v="0"/>
    <x v="3"/>
    <s v="KI Adjustable-Height Table"/>
    <n v="343.92"/>
    <n v="4"/>
    <n v="0"/>
    <n v="33.65"/>
    <n v="14650.931122448699"/>
    <n v="75.662399999999991"/>
  </r>
  <r>
    <n v="1131"/>
    <s v="CA-2013-112102"/>
    <x v="0"/>
    <d v="2013-04-13T00:00:00"/>
    <x v="3"/>
    <d v="2013-04-17T00:00:00"/>
    <n v="4"/>
    <x v="1"/>
    <s v="BD-11605"/>
    <s v="Brian Dahlen"/>
    <x v="0"/>
    <s v="United States"/>
    <s v="Springfield"/>
    <x v="17"/>
    <n v="22153"/>
    <x v="0"/>
    <s v="OFF-PA-10000100"/>
    <x v="1"/>
    <x v="10"/>
    <s v="Xerox 1945"/>
    <n v="40.99"/>
    <n v="1"/>
    <n v="0"/>
    <n v="5"/>
    <n v="14689.076530611999"/>
    <n v="20.085100000000001"/>
  </r>
  <r>
    <n v="1132"/>
    <s v="CA-2013-112102"/>
    <x v="0"/>
    <d v="2013-04-13T00:00:00"/>
    <x v="3"/>
    <d v="2013-04-17T00:00:00"/>
    <n v="4"/>
    <x v="1"/>
    <s v="BD-11605"/>
    <s v="Brian Dahlen"/>
    <x v="0"/>
    <s v="United States"/>
    <s v="Springfield"/>
    <x v="17"/>
    <n v="22153"/>
    <x v="0"/>
    <s v="OFF-EN-10002500"/>
    <x v="1"/>
    <x v="12"/>
    <s v="Globe Weis Peel &amp; Seel First Class Envelopes"/>
    <n v="63.9"/>
    <n v="5"/>
    <n v="0"/>
    <n v="5"/>
    <n v="14727.221938775199"/>
    <n v="28.754999999999995"/>
  </r>
  <r>
    <n v="1133"/>
    <s v="US-2013-114776"/>
    <x v="0"/>
    <d v="2013-12-07T00:00:00"/>
    <x v="4"/>
    <d v="2013-12-08T00:00:00"/>
    <n v="1"/>
    <x v="2"/>
    <s v="GG-14650"/>
    <s v="Greg Guthrie"/>
    <x v="1"/>
    <s v="United States"/>
    <s v="Antioch"/>
    <x v="1"/>
    <n v="94509"/>
    <x v="1"/>
    <s v="OFF-PA-10004100"/>
    <x v="1"/>
    <x v="10"/>
    <s v="Xerox 216"/>
    <n v="19.440000000000001"/>
    <n v="3"/>
    <n v="0"/>
    <n v="5"/>
    <n v="14765.367346938499"/>
    <n v="9.3312000000000008"/>
  </r>
  <r>
    <n v="1134"/>
    <s v="US-2013-134908"/>
    <x v="0"/>
    <d v="2013-06-06T00:00:00"/>
    <x v="1"/>
    <d v="2013-06-10T00:00:00"/>
    <n v="4"/>
    <x v="1"/>
    <s v="JS-15940"/>
    <s v="Joni Sundaresam"/>
    <x v="2"/>
    <s v="United States"/>
    <s v="Philadelphia"/>
    <x v="9"/>
    <n v="19134"/>
    <x v="3"/>
    <s v="OFF-ST-10003479"/>
    <x v="1"/>
    <x v="4"/>
    <s v="Eldon Base for stackable storage shelf, platinum"/>
    <n v="124.608"/>
    <n v="4"/>
    <n v="0.2"/>
    <n v="5"/>
    <n v="14803.512755101799"/>
    <n v="-23.364000000000019"/>
  </r>
  <r>
    <n v="1135"/>
    <s v="US-2013-134908"/>
    <x v="0"/>
    <d v="2013-06-06T00:00:00"/>
    <x v="1"/>
    <d v="2013-06-10T00:00:00"/>
    <n v="4"/>
    <x v="1"/>
    <s v="JS-15940"/>
    <s v="Joni Sundaresam"/>
    <x v="2"/>
    <s v="United States"/>
    <s v="Philadelphia"/>
    <x v="9"/>
    <n v="19134"/>
    <x v="3"/>
    <s v="OFF-LA-10000973"/>
    <x v="1"/>
    <x v="2"/>
    <s v="Avery 502"/>
    <n v="7.5600000000000005"/>
    <n v="3"/>
    <n v="0.2"/>
    <n v="5"/>
    <n v="14841.658163265"/>
    <n v="2.6459999999999995"/>
  </r>
  <r>
    <n v="1136"/>
    <s v="US-2013-148803"/>
    <x v="0"/>
    <d v="2013-12-12T00:00:00"/>
    <x v="4"/>
    <d v="2013-12-12T00:00:00"/>
    <n v="0"/>
    <x v="3"/>
    <s v="LR-16915"/>
    <s v="Lena Radford"/>
    <x v="0"/>
    <s v="United States"/>
    <s v="Homestead"/>
    <x v="2"/>
    <n v="33030"/>
    <x v="0"/>
    <s v="OFF-ST-10001476"/>
    <x v="1"/>
    <x v="4"/>
    <s v="Steel Personal Filing/Posting Tote"/>
    <n v="85.224000000000004"/>
    <n v="3"/>
    <n v="0.2"/>
    <n v="5"/>
    <n v="14879.8035714283"/>
    <n v="7.4571000000000041"/>
  </r>
  <r>
    <n v="1137"/>
    <s v="CA-2013-152170"/>
    <x v="0"/>
    <d v="2013-11-13T00:00:00"/>
    <x v="0"/>
    <d v="2013-11-16T00:00:00"/>
    <n v="3"/>
    <x v="0"/>
    <s v="FH-14275"/>
    <s v="Frank Hawley"/>
    <x v="1"/>
    <s v="United States"/>
    <s v="La Porte"/>
    <x v="14"/>
    <n v="46350"/>
    <x v="2"/>
    <s v="OFF-EN-10002831"/>
    <x v="1"/>
    <x v="12"/>
    <s v="Tyvek  Top-Opening Peel &amp; Seel  Envelopes, Gray"/>
    <n v="287.52"/>
    <n v="8"/>
    <n v="0"/>
    <n v="5"/>
    <n v="14917.9489795916"/>
    <n v="129.38399999999999"/>
  </r>
  <r>
    <n v="1138"/>
    <s v="CA-2013-152170"/>
    <x v="0"/>
    <d v="2013-11-13T00:00:00"/>
    <x v="0"/>
    <d v="2013-11-16T00:00:00"/>
    <n v="3"/>
    <x v="0"/>
    <s v="FH-14275"/>
    <s v="Frank Hawley"/>
    <x v="1"/>
    <s v="United States"/>
    <s v="La Porte"/>
    <x v="14"/>
    <n v="46350"/>
    <x v="2"/>
    <s v="OFF-AP-10002350"/>
    <x v="1"/>
    <x v="9"/>
    <s v="Belkin F9H710-06 7 Outlet SurgeMaster Surge Protector"/>
    <n v="37.68"/>
    <n v="2"/>
    <n v="0"/>
    <n v="5"/>
    <n v="14956.0943877548"/>
    <n v="10.5504"/>
  </r>
  <r>
    <n v="1139"/>
    <s v="CA-2013-152170"/>
    <x v="0"/>
    <d v="2013-11-13T00:00:00"/>
    <x v="0"/>
    <d v="2013-11-16T00:00:00"/>
    <n v="3"/>
    <x v="0"/>
    <s v="FH-14275"/>
    <s v="Frank Hawley"/>
    <x v="1"/>
    <s v="United States"/>
    <s v="La Porte"/>
    <x v="14"/>
    <n v="46350"/>
    <x v="2"/>
    <s v="OFF-PA-10001763"/>
    <x v="1"/>
    <x v="10"/>
    <s v="Xerox 1896"/>
    <n v="19.98"/>
    <n v="2"/>
    <n v="0"/>
    <n v="5"/>
    <n v="14994.2397959181"/>
    <n v="8.9909999999999997"/>
  </r>
  <r>
    <n v="1140"/>
    <s v="CA-2013-152170"/>
    <x v="0"/>
    <d v="2013-11-13T00:00:00"/>
    <x v="0"/>
    <d v="2013-11-16T00:00:00"/>
    <n v="3"/>
    <x v="0"/>
    <s v="FH-14275"/>
    <s v="Frank Hawley"/>
    <x v="1"/>
    <s v="United States"/>
    <s v="La Porte"/>
    <x v="14"/>
    <n v="46350"/>
    <x v="2"/>
    <s v="OFF-AR-10003394"/>
    <x v="1"/>
    <x v="6"/>
    <s v="Newell 332"/>
    <n v="20.58"/>
    <n v="7"/>
    <n v="0"/>
    <n v="5"/>
    <n v="15032.3852040814"/>
    <n v="5.5566000000000004"/>
  </r>
  <r>
    <n v="1141"/>
    <s v="CA-2013-152170"/>
    <x v="0"/>
    <d v="2013-11-13T00:00:00"/>
    <x v="0"/>
    <d v="2013-11-16T00:00:00"/>
    <n v="3"/>
    <x v="0"/>
    <s v="FH-14275"/>
    <s v="Frank Hawley"/>
    <x v="1"/>
    <s v="United States"/>
    <s v="La Porte"/>
    <x v="14"/>
    <n v="46350"/>
    <x v="2"/>
    <s v="OFF-BI-10002072"/>
    <x v="1"/>
    <x v="8"/>
    <s v="Cardinal Slant-D Ring Binders"/>
    <n v="17.38"/>
    <n v="2"/>
    <n v="0"/>
    <n v="5"/>
    <n v="15070.5306122446"/>
    <n v="8.69"/>
  </r>
  <r>
    <n v="1142"/>
    <s v="CA-2011-146969"/>
    <x v="2"/>
    <d v="2011-09-29T00:00:00"/>
    <x v="8"/>
    <d v="2011-10-03T00:00:00"/>
    <n v="4"/>
    <x v="1"/>
    <s v="AP-10915"/>
    <s v="Arthur Prichep"/>
    <x v="0"/>
    <s v="United States"/>
    <s v="Los Angeles"/>
    <x v="1"/>
    <n v="90045"/>
    <x v="1"/>
    <s v="FUR-FU-10004188"/>
    <x v="0"/>
    <x v="5"/>
    <s v="Luxo Professional Combination Clamp-On Lamps"/>
    <n v="204.6"/>
    <n v="2"/>
    <n v="0"/>
    <n v="5"/>
    <n v="15108.6760204079"/>
    <n v="53.195999999999998"/>
  </r>
  <r>
    <n v="1143"/>
    <s v="CA-2011-146969"/>
    <x v="2"/>
    <d v="2011-09-29T00:00:00"/>
    <x v="8"/>
    <d v="2011-10-03T00:00:00"/>
    <n v="4"/>
    <x v="1"/>
    <s v="AP-10915"/>
    <s v="Arthur Prichep"/>
    <x v="0"/>
    <s v="United States"/>
    <s v="Los Angeles"/>
    <x v="1"/>
    <n v="90045"/>
    <x v="1"/>
    <s v="OFF-FA-10001561"/>
    <x v="1"/>
    <x v="13"/>
    <s v="Stockwell Push Pins"/>
    <n v="8.7200000000000006"/>
    <n v="4"/>
    <n v="0"/>
    <n v="5"/>
    <n v="15146.8214285712"/>
    <n v="2.8776000000000002"/>
  </r>
  <r>
    <n v="1144"/>
    <s v="CA-2011-146969"/>
    <x v="2"/>
    <d v="2011-09-29T00:00:00"/>
    <x v="8"/>
    <d v="2011-10-03T00:00:00"/>
    <n v="4"/>
    <x v="1"/>
    <s v="AP-10915"/>
    <s v="Arthur Prichep"/>
    <x v="0"/>
    <s v="United States"/>
    <s v="Los Angeles"/>
    <x v="1"/>
    <n v="90045"/>
    <x v="1"/>
    <s v="OFF-PA-10002105"/>
    <x v="1"/>
    <x v="10"/>
    <s v="Xerox 223"/>
    <n v="6.48"/>
    <n v="1"/>
    <n v="0"/>
    <n v="5"/>
    <n v="15184.9668367344"/>
    <n v="3.1104000000000003"/>
  </r>
  <r>
    <n v="1145"/>
    <s v="CA-2011-146969"/>
    <x v="2"/>
    <d v="2011-09-29T00:00:00"/>
    <x v="8"/>
    <d v="2011-10-03T00:00:00"/>
    <n v="4"/>
    <x v="1"/>
    <s v="AP-10915"/>
    <s v="Arthur Prichep"/>
    <x v="0"/>
    <s v="United States"/>
    <s v="Los Angeles"/>
    <x v="1"/>
    <n v="90045"/>
    <x v="1"/>
    <s v="TEC-MA-10004241"/>
    <x v="2"/>
    <x v="15"/>
    <s v="Star Micronics TSP800 TSP847IIU Receipt Printer"/>
    <n v="686.32"/>
    <n v="2"/>
    <n v="0.2"/>
    <n v="5"/>
    <n v="15223.1122448977"/>
    <n v="223.05399999999995"/>
  </r>
  <r>
    <n v="1146"/>
    <s v="CA-2011-146969"/>
    <x v="2"/>
    <d v="2011-09-29T00:00:00"/>
    <x v="8"/>
    <d v="2011-10-03T00:00:00"/>
    <n v="4"/>
    <x v="1"/>
    <s v="AP-10915"/>
    <s v="Arthur Prichep"/>
    <x v="0"/>
    <s v="United States"/>
    <s v="Los Angeles"/>
    <x v="1"/>
    <n v="90045"/>
    <x v="1"/>
    <s v="OFF-ST-10004340"/>
    <x v="1"/>
    <x v="4"/>
    <s v="Fellowes Mobile File Cart, Black"/>
    <n v="62.18"/>
    <n v="1"/>
    <n v="0"/>
    <n v="5"/>
    <n v="15261.2576530609"/>
    <n v="16.788600000000002"/>
  </r>
  <r>
    <n v="1147"/>
    <s v="CA-2012-112452"/>
    <x v="1"/>
    <d v="2012-04-04T00:00:00"/>
    <x v="3"/>
    <d v="2012-04-04T00:00:00"/>
    <n v="0"/>
    <x v="3"/>
    <s v="NC-18340"/>
    <s v="Nat Carroll"/>
    <x v="0"/>
    <s v="United States"/>
    <s v="Lansing"/>
    <x v="12"/>
    <n v="48911"/>
    <x v="2"/>
    <s v="OFF-AP-10003849"/>
    <x v="1"/>
    <x v="9"/>
    <s v="Hoover Shoulder Vac Commercial Portable Vacuum"/>
    <n v="644.07600000000002"/>
    <n v="2"/>
    <n v="0.1"/>
    <n v="5"/>
    <n v="15299.4030612242"/>
    <n v="107.34599999999996"/>
  </r>
  <r>
    <n v="1148"/>
    <s v="CA-2012-112452"/>
    <x v="1"/>
    <d v="2012-04-04T00:00:00"/>
    <x v="3"/>
    <d v="2012-04-04T00:00:00"/>
    <n v="0"/>
    <x v="3"/>
    <s v="NC-18340"/>
    <s v="Nat Carroll"/>
    <x v="0"/>
    <s v="United States"/>
    <s v="Lansing"/>
    <x v="12"/>
    <n v="48911"/>
    <x v="2"/>
    <s v="OFF-FA-10000735"/>
    <x v="1"/>
    <x v="13"/>
    <s v="Staples"/>
    <n v="5.84"/>
    <n v="2"/>
    <n v="0"/>
    <n v="5"/>
    <n v="15337.548469387501"/>
    <n v="2.6279999999999997"/>
  </r>
  <r>
    <n v="1149"/>
    <s v="CA-2012-112452"/>
    <x v="1"/>
    <d v="2012-04-04T00:00:00"/>
    <x v="3"/>
    <d v="2012-04-04T00:00:00"/>
    <n v="0"/>
    <x v="3"/>
    <s v="NC-18340"/>
    <s v="Nat Carroll"/>
    <x v="0"/>
    <s v="United States"/>
    <s v="Lansing"/>
    <x v="12"/>
    <n v="48911"/>
    <x v="2"/>
    <s v="OFF-BI-10003350"/>
    <x v="1"/>
    <x v="8"/>
    <s v="Acco Expandable Hanging Binders"/>
    <n v="12.76"/>
    <n v="2"/>
    <n v="0"/>
    <n v="5"/>
    <n v="15375.693877550701"/>
    <n v="5.8695999999999993"/>
  </r>
  <r>
    <n v="1150"/>
    <s v="CA-2012-112452"/>
    <x v="1"/>
    <d v="2012-04-04T00:00:00"/>
    <x v="3"/>
    <d v="2012-04-04T00:00:00"/>
    <n v="0"/>
    <x v="3"/>
    <s v="NC-18340"/>
    <s v="Nat Carroll"/>
    <x v="0"/>
    <s v="United States"/>
    <s v="Lansing"/>
    <x v="12"/>
    <n v="48911"/>
    <x v="2"/>
    <s v="TEC-PH-10000307"/>
    <x v="2"/>
    <x v="7"/>
    <s v="Shocksock Galaxy S4 Armband"/>
    <n v="10.95"/>
    <n v="1"/>
    <n v="0"/>
    <n v="5"/>
    <n v="15413.839285714001"/>
    <n v="0.43799999999999883"/>
  </r>
  <r>
    <n v="1151"/>
    <s v="CA-2012-112452"/>
    <x v="1"/>
    <d v="2012-04-04T00:00:00"/>
    <x v="3"/>
    <d v="2012-04-04T00:00:00"/>
    <n v="0"/>
    <x v="3"/>
    <s v="NC-18340"/>
    <s v="Nat Carroll"/>
    <x v="0"/>
    <s v="United States"/>
    <s v="Lansing"/>
    <x v="12"/>
    <n v="48911"/>
    <x v="2"/>
    <s v="TEC-CO-10004202"/>
    <x v="2"/>
    <x v="16"/>
    <s v="Brother DCP1000 Digital 3 in 1 Multifunction Machine"/>
    <n v="599.98"/>
    <n v="2"/>
    <n v="0"/>
    <n v="5"/>
    <n v="15451.984693877301"/>
    <n v="209.99299999999999"/>
  </r>
  <r>
    <n v="1152"/>
    <s v="CA-2012-113971"/>
    <x v="1"/>
    <d v="2012-05-08T00:00:00"/>
    <x v="5"/>
    <d v="2012-05-14T00:00:00"/>
    <n v="6"/>
    <x v="1"/>
    <s v="CB-12535"/>
    <s v="Claudia Bergmann"/>
    <x v="1"/>
    <s v="United States"/>
    <s v="Cuyahoga Falls"/>
    <x v="24"/>
    <n v="44221"/>
    <x v="3"/>
    <s v="FUR-FU-10001852"/>
    <x v="0"/>
    <x v="5"/>
    <s v="Eldon Regeneration Recycled Desk Accessories, Smoke"/>
    <n v="8.3520000000000003"/>
    <n v="6"/>
    <n v="0.2"/>
    <n v="5"/>
    <n v="15490.130102040501"/>
    <n v="1.2527999999999997"/>
  </r>
  <r>
    <n v="1153"/>
    <s v="CA-2014-160395"/>
    <x v="3"/>
    <d v="2014-01-01T00:00:00"/>
    <x v="9"/>
    <d v="2014-01-07T00:00:00"/>
    <n v="6"/>
    <x v="1"/>
    <s v="KL-16555"/>
    <s v="Kelly Lampkin"/>
    <x v="1"/>
    <s v="United States"/>
    <s v="Reno"/>
    <x v="33"/>
    <n v="89502"/>
    <x v="1"/>
    <s v="OFF-AR-10003759"/>
    <x v="1"/>
    <x v="6"/>
    <s v="Crayola Anti Dust Chalk, 12/Pack"/>
    <n v="3.64"/>
    <n v="2"/>
    <n v="0"/>
    <n v="5"/>
    <n v="15528.275510203801"/>
    <n v="1.6379999999999999"/>
  </r>
  <r>
    <n v="1154"/>
    <s v="CA-2014-160395"/>
    <x v="3"/>
    <d v="2014-01-01T00:00:00"/>
    <x v="9"/>
    <d v="2014-01-07T00:00:00"/>
    <n v="6"/>
    <x v="1"/>
    <s v="KL-16555"/>
    <s v="Kelly Lampkin"/>
    <x v="1"/>
    <s v="United States"/>
    <s v="Reno"/>
    <x v="33"/>
    <n v="89502"/>
    <x v="1"/>
    <s v="OFF-BI-10003984"/>
    <x v="1"/>
    <x v="8"/>
    <s v="Lock-Up Easel 'Spel-Binder'"/>
    <n v="159.768"/>
    <n v="7"/>
    <n v="0.2"/>
    <n v="5"/>
    <n v="15566.420918367099"/>
    <n v="53.921700000000008"/>
  </r>
  <r>
    <n v="1155"/>
    <s v="CA-2011-136567"/>
    <x v="2"/>
    <d v="2011-12-20T00:00:00"/>
    <x v="4"/>
    <d v="2011-12-21T00:00:00"/>
    <n v="1"/>
    <x v="2"/>
    <s v="PS-19045"/>
    <s v="Penelope Sewall"/>
    <x v="2"/>
    <s v="United States"/>
    <s v="Harrisonburg"/>
    <x v="17"/>
    <n v="22801"/>
    <x v="0"/>
    <s v="OFF-ST-10004337"/>
    <x v="1"/>
    <x v="4"/>
    <s v="SAFCO Commercial Wire Shelving, 72h"/>
    <n v="122.48"/>
    <n v="2"/>
    <n v="0"/>
    <n v="5"/>
    <n v="15604.566326530299"/>
    <n v="0"/>
  </r>
  <r>
    <n v="1156"/>
    <s v="CA-2011-136567"/>
    <x v="2"/>
    <d v="2011-12-20T00:00:00"/>
    <x v="4"/>
    <d v="2011-12-21T00:00:00"/>
    <n v="1"/>
    <x v="2"/>
    <s v="PS-19045"/>
    <s v="Penelope Sewall"/>
    <x v="2"/>
    <s v="United States"/>
    <s v="Harrisonburg"/>
    <x v="17"/>
    <n v="22801"/>
    <x v="0"/>
    <s v="FUR-TA-10001932"/>
    <x v="0"/>
    <x v="3"/>
    <s v="Chromcraft 48&quot; x 96&quot; Racetrack Double Pedestal Table"/>
    <n v="2244.48"/>
    <n v="7"/>
    <n v="0"/>
    <n v="5"/>
    <n v="15642.711734693599"/>
    <n v="493.78559999999993"/>
  </r>
  <r>
    <n v="1157"/>
    <s v="CA-2011-136567"/>
    <x v="2"/>
    <d v="2011-12-20T00:00:00"/>
    <x v="4"/>
    <d v="2011-12-21T00:00:00"/>
    <n v="1"/>
    <x v="2"/>
    <s v="PS-19045"/>
    <s v="Penelope Sewall"/>
    <x v="2"/>
    <s v="United States"/>
    <s v="Harrisonburg"/>
    <x v="17"/>
    <n v="22801"/>
    <x v="0"/>
    <s v="OFF-BI-10003982"/>
    <x v="1"/>
    <x v="8"/>
    <s v="Wilson Jones Century Plastic Molded Ring Binders"/>
    <n v="62.31"/>
    <n v="3"/>
    <n v="0"/>
    <n v="5"/>
    <n v="15680.857142856899"/>
    <n v="29.285699999999999"/>
  </r>
  <r>
    <n v="1158"/>
    <s v="CA-2011-136567"/>
    <x v="2"/>
    <d v="2011-12-20T00:00:00"/>
    <x v="4"/>
    <d v="2011-12-21T00:00:00"/>
    <n v="1"/>
    <x v="2"/>
    <s v="PS-19045"/>
    <s v="Penelope Sewall"/>
    <x v="2"/>
    <s v="United States"/>
    <s v="Harrisonburg"/>
    <x v="17"/>
    <n v="22801"/>
    <x v="0"/>
    <s v="FUR-TA-10000617"/>
    <x v="0"/>
    <x v="3"/>
    <s v="Hon Practical Foundations 30 x 60 Training Table, Light Gray/Charcoal"/>
    <n v="455.1"/>
    <n v="2"/>
    <n v="0"/>
    <n v="5"/>
    <n v="15719.002551020099"/>
    <n v="100.12200000000001"/>
  </r>
  <r>
    <n v="1159"/>
    <s v="CA-2013-149314"/>
    <x v="0"/>
    <d v="2013-07-03T00:00:00"/>
    <x v="7"/>
    <d v="2013-07-08T00:00:00"/>
    <n v="5"/>
    <x v="0"/>
    <s v="GB-14530"/>
    <s v="George Bell"/>
    <x v="1"/>
    <s v="United States"/>
    <s v="Los Angeles"/>
    <x v="1"/>
    <n v="90004"/>
    <x v="1"/>
    <s v="FUR-CH-10002126"/>
    <x v="0"/>
    <x v="1"/>
    <s v="Hon Deluxe Fabric Upholstered Stacking Chairs"/>
    <n v="195.184"/>
    <n v="1"/>
    <n v="0.2"/>
    <n v="5"/>
    <n v="15757.1479591834"/>
    <n v="19.518400000000007"/>
  </r>
  <r>
    <n v="1160"/>
    <s v="CA-2014-147039"/>
    <x v="3"/>
    <d v="2014-06-30T00:00:00"/>
    <x v="1"/>
    <d v="2014-07-05T00:00:00"/>
    <n v="5"/>
    <x v="1"/>
    <s v="AA-10315"/>
    <s v="Alex Avila"/>
    <x v="0"/>
    <s v="United States"/>
    <s v="Minneapolis"/>
    <x v="11"/>
    <n v="55407"/>
    <x v="2"/>
    <s v="OFF-AP-10000576"/>
    <x v="1"/>
    <x v="9"/>
    <s v="Belkin 325VA UPS Surge Protector, 6'"/>
    <n v="362.94"/>
    <n v="3"/>
    <n v="0"/>
    <n v="5"/>
    <n v="15795.2933673467"/>
    <n v="90.735000000000014"/>
  </r>
  <r>
    <n v="1161"/>
    <s v="CA-2014-147039"/>
    <x v="3"/>
    <d v="2014-06-30T00:00:00"/>
    <x v="1"/>
    <d v="2014-07-05T00:00:00"/>
    <n v="5"/>
    <x v="1"/>
    <s v="AA-10315"/>
    <s v="Alex Avila"/>
    <x v="0"/>
    <s v="United States"/>
    <s v="Minneapolis"/>
    <x v="11"/>
    <n v="55407"/>
    <x v="2"/>
    <s v="OFF-BI-10004654"/>
    <x v="1"/>
    <x v="8"/>
    <s v="Avery Binding System Hidden Tab Executive Style Index Sets"/>
    <n v="11.54"/>
    <n v="2"/>
    <n v="0"/>
    <n v="5"/>
    <n v="15833.4387755099"/>
    <n v="5.77"/>
  </r>
  <r>
    <n v="1162"/>
    <s v="CA-2011-126522"/>
    <x v="2"/>
    <d v="2011-09-01T00:00:00"/>
    <x v="8"/>
    <d v="2011-09-05T00:00:00"/>
    <n v="4"/>
    <x v="0"/>
    <s v="LT-16765"/>
    <s v="Larry Tron"/>
    <x v="0"/>
    <s v="United States"/>
    <s v="Escondido"/>
    <x v="1"/>
    <n v="92025"/>
    <x v="1"/>
    <s v="OFF-AR-10004042"/>
    <x v="1"/>
    <x v="6"/>
    <s v="BOSTON Model 1800 Electric Pencil Sharpeners, Putty/Woodgrain"/>
    <n v="53.94"/>
    <n v="3"/>
    <n v="0"/>
    <n v="5"/>
    <n v="15871.5841836732"/>
    <n v="15.642599999999995"/>
  </r>
  <r>
    <n v="1163"/>
    <s v="CA-2011-127964"/>
    <x v="2"/>
    <d v="2011-03-03T00:00:00"/>
    <x v="10"/>
    <d v="2011-03-08T00:00:00"/>
    <n v="5"/>
    <x v="1"/>
    <s v="AP-10720"/>
    <s v="Anne Pryor"/>
    <x v="2"/>
    <s v="United States"/>
    <s v="New York City"/>
    <x v="15"/>
    <n v="10035"/>
    <x v="3"/>
    <s v="TEC-PH-10004700"/>
    <x v="2"/>
    <x v="7"/>
    <s v="PowerGen Dual USB Car Charger"/>
    <n v="9.99"/>
    <n v="1"/>
    <n v="0"/>
    <n v="5"/>
    <n v="15909.7295918364"/>
    <n v="4.5953999999999997"/>
  </r>
  <r>
    <n v="1164"/>
    <s v="CA-2011-127964"/>
    <x v="2"/>
    <d v="2011-03-03T00:00:00"/>
    <x v="10"/>
    <d v="2011-03-08T00:00:00"/>
    <n v="5"/>
    <x v="1"/>
    <s v="AP-10720"/>
    <s v="Anne Pryor"/>
    <x v="2"/>
    <s v="United States"/>
    <s v="New York City"/>
    <x v="15"/>
    <n v="10035"/>
    <x v="3"/>
    <s v="OFF-BI-10004593"/>
    <x v="1"/>
    <x v="8"/>
    <s v="Ibico Laser Imprintable Binding System Covers"/>
    <n v="125.76"/>
    <n v="3"/>
    <n v="0.2"/>
    <n v="5"/>
    <n v="15947.8749999997"/>
    <n v="40.872"/>
  </r>
  <r>
    <n v="1165"/>
    <s v="CA-2011-127964"/>
    <x v="2"/>
    <d v="2011-03-03T00:00:00"/>
    <x v="10"/>
    <d v="2011-03-08T00:00:00"/>
    <n v="5"/>
    <x v="1"/>
    <s v="AP-10720"/>
    <s v="Anne Pryor"/>
    <x v="2"/>
    <s v="United States"/>
    <s v="New York City"/>
    <x v="15"/>
    <n v="10035"/>
    <x v="3"/>
    <s v="OFF-BI-10003429"/>
    <x v="1"/>
    <x v="8"/>
    <s v="Cardinal HOLDit! Binder Insert Strips,Extra Strips"/>
    <n v="25.32"/>
    <n v="5"/>
    <n v="0.2"/>
    <n v="5"/>
    <n v="15986.020408163"/>
    <n v="9.1785000000000014"/>
  </r>
  <r>
    <n v="1166"/>
    <s v="CA-2011-117709"/>
    <x v="2"/>
    <d v="2011-05-04T00:00:00"/>
    <x v="5"/>
    <d v="2011-05-08T00:00:00"/>
    <n v="4"/>
    <x v="1"/>
    <s v="PM-18940"/>
    <s v="Paul MacIntyre"/>
    <x v="0"/>
    <s v="United States"/>
    <s v="Jackson"/>
    <x v="12"/>
    <n v="49201"/>
    <x v="2"/>
    <s v="OFF-BI-10001294"/>
    <x v="1"/>
    <x v="8"/>
    <s v="Fellowes Binding Cases"/>
    <n v="46.8"/>
    <n v="4"/>
    <n v="0"/>
    <n v="5"/>
    <n v="16024.1658163262"/>
    <n v="21.059999999999995"/>
  </r>
  <r>
    <n v="1167"/>
    <s v="CA-2012-125416"/>
    <x v="1"/>
    <d v="2012-11-02T00:00:00"/>
    <x v="0"/>
    <d v="2012-11-02T00:00:00"/>
    <n v="0"/>
    <x v="3"/>
    <s v="KC-16540"/>
    <s v="Kelly Collister"/>
    <x v="0"/>
    <s v="United States"/>
    <s v="Seattle"/>
    <x v="4"/>
    <n v="98115"/>
    <x v="1"/>
    <s v="TEC-AC-10001552"/>
    <x v="2"/>
    <x v="11"/>
    <s v="Logitech K350 2.4Ghz Wireless Keyboard"/>
    <n v="447.93"/>
    <n v="9"/>
    <n v="0"/>
    <n v="5"/>
    <n v="16062.3112244895"/>
    <n v="49.272299999999987"/>
  </r>
  <r>
    <n v="1168"/>
    <s v="CA-2014-145226"/>
    <x v="3"/>
    <d v="2014-12-09T00:00:00"/>
    <x v="4"/>
    <d v="2014-12-11T00:00:00"/>
    <n v="2"/>
    <x v="0"/>
    <s v="DL-13315"/>
    <s v="Delfina Latchford"/>
    <x v="0"/>
    <s v="United States"/>
    <s v="New York City"/>
    <x v="15"/>
    <n v="10035"/>
    <x v="3"/>
    <s v="FUR-FU-10004952"/>
    <x v="0"/>
    <x v="5"/>
    <s v="C-Line Cubicle Keepers Polyproplyene Holder w/Velcro Back, 8-1/2x11, 25/Bx"/>
    <n v="109.48"/>
    <n v="2"/>
    <n v="0"/>
    <n v="5"/>
    <n v="16100.4566326528"/>
    <n v="33.938800000000001"/>
  </r>
  <r>
    <n v="1169"/>
    <s v="CA-2014-145226"/>
    <x v="3"/>
    <d v="2014-12-09T00:00:00"/>
    <x v="4"/>
    <d v="2014-12-11T00:00:00"/>
    <n v="2"/>
    <x v="0"/>
    <s v="DL-13315"/>
    <s v="Delfina Latchford"/>
    <x v="0"/>
    <s v="United States"/>
    <s v="New York City"/>
    <x v="15"/>
    <n v="10035"/>
    <x v="3"/>
    <s v="OFF-ST-10004123"/>
    <x v="1"/>
    <x v="4"/>
    <s v="Safco Industrial Wire Shelving System"/>
    <n v="272.94"/>
    <n v="3"/>
    <n v="0"/>
    <n v="5"/>
    <n v="16138.602040816"/>
    <n v="0"/>
  </r>
  <r>
    <n v="1170"/>
    <s v="CA-2014-145226"/>
    <x v="3"/>
    <d v="2014-12-09T00:00:00"/>
    <x v="4"/>
    <d v="2014-12-11T00:00:00"/>
    <n v="2"/>
    <x v="0"/>
    <s v="DL-13315"/>
    <s v="Delfina Latchford"/>
    <x v="0"/>
    <s v="United States"/>
    <s v="New York City"/>
    <x v="15"/>
    <n v="10035"/>
    <x v="3"/>
    <s v="OFF-PA-10003172"/>
    <x v="1"/>
    <x v="10"/>
    <s v="Xerox 1996"/>
    <n v="19.440000000000001"/>
    <n v="3"/>
    <n v="0"/>
    <n v="5"/>
    <n v="16176.7474489793"/>
    <n v="9.3312000000000008"/>
  </r>
  <r>
    <n v="1171"/>
    <s v="CA-2014-145226"/>
    <x v="3"/>
    <d v="2014-12-09T00:00:00"/>
    <x v="4"/>
    <d v="2014-12-11T00:00:00"/>
    <n v="2"/>
    <x v="0"/>
    <s v="DL-13315"/>
    <s v="Delfina Latchford"/>
    <x v="0"/>
    <s v="United States"/>
    <s v="New York City"/>
    <x v="15"/>
    <n v="10035"/>
    <x v="3"/>
    <s v="OFF-ST-10002352"/>
    <x v="1"/>
    <x v="4"/>
    <s v="Iris Project Case"/>
    <n v="31.92"/>
    <n v="4"/>
    <n v="0"/>
    <n v="5"/>
    <n v="16214.8928571426"/>
    <n v="8.299199999999999"/>
  </r>
  <r>
    <n v="1172"/>
    <s v="US-2011-100279"/>
    <x v="2"/>
    <d v="2011-03-10T00:00:00"/>
    <x v="10"/>
    <d v="2011-03-14T00:00:00"/>
    <n v="4"/>
    <x v="1"/>
    <s v="SW-20275"/>
    <s v="Scott Williamson"/>
    <x v="0"/>
    <s v="United States"/>
    <s v="Royal Oak"/>
    <x v="12"/>
    <n v="48073"/>
    <x v="2"/>
    <s v="OFF-PA-10002259"/>
    <x v="1"/>
    <x v="10"/>
    <s v="Geographics Note Cards, Blank, White, 8 1/2&quot; x 11&quot;"/>
    <n v="22.38"/>
    <n v="2"/>
    <n v="0"/>
    <n v="5"/>
    <n v="16253.0382653058"/>
    <n v="10.7424"/>
  </r>
  <r>
    <n v="1173"/>
    <s v="CA-2011-158064"/>
    <x v="2"/>
    <d v="2011-04-21T00:00:00"/>
    <x v="3"/>
    <d v="2011-04-25T00:00:00"/>
    <n v="4"/>
    <x v="1"/>
    <s v="AA-10375"/>
    <s v="Allen Armold"/>
    <x v="0"/>
    <s v="United States"/>
    <s v="Los Angeles"/>
    <x v="1"/>
    <n v="90008"/>
    <x v="1"/>
    <s v="OFF-BI-10002976"/>
    <x v="1"/>
    <x v="8"/>
    <s v="ACCOHIDE Binder by Acco"/>
    <n v="16.520000000000003"/>
    <n v="5"/>
    <n v="0.2"/>
    <n v="5"/>
    <n v="16291.183673469101"/>
    <n v="5.5754999999999999"/>
  </r>
  <r>
    <n v="1174"/>
    <s v="US-2012-104430"/>
    <x v="1"/>
    <d v="2012-10-22T00:00:00"/>
    <x v="2"/>
    <d v="2012-10-26T00:00:00"/>
    <n v="4"/>
    <x v="1"/>
    <s v="LT-17110"/>
    <s v="Liz Thompson"/>
    <x v="0"/>
    <s v="United States"/>
    <s v="Bloomington"/>
    <x v="10"/>
    <n v="61701"/>
    <x v="2"/>
    <s v="OFF-BI-10000301"/>
    <x v="1"/>
    <x v="8"/>
    <s v="GBC Instant Report Kit"/>
    <n v="5.1759999999999984"/>
    <n v="4"/>
    <n v="0.8"/>
    <n v="5"/>
    <n v="16329.329081632401"/>
    <n v="-7.7640000000000011"/>
  </r>
  <r>
    <n v="1175"/>
    <s v="CA-2012-132080"/>
    <x v="1"/>
    <d v="2012-08-22T00:00:00"/>
    <x v="6"/>
    <d v="2012-08-25T00:00:00"/>
    <n v="3"/>
    <x v="2"/>
    <s v="DP-13105"/>
    <s v="Dave Poirier"/>
    <x v="1"/>
    <s v="United States"/>
    <s v="New York City"/>
    <x v="15"/>
    <n v="10035"/>
    <x v="3"/>
    <s v="OFF-BI-10003694"/>
    <x v="1"/>
    <x v="8"/>
    <s v="Avery 3 1/2&quot; Diskette Storage Pages, 10/Pack"/>
    <n v="50.112000000000002"/>
    <n v="6"/>
    <n v="0.2"/>
    <n v="5"/>
    <n v="16367.474489795601"/>
    <n v="16.2864"/>
  </r>
  <r>
    <n v="1176"/>
    <s v="CA-2013-161207"/>
    <x v="0"/>
    <d v="2013-08-30T00:00:00"/>
    <x v="6"/>
    <d v="2013-09-04T00:00:00"/>
    <n v="5"/>
    <x v="1"/>
    <s v="AB-10060"/>
    <s v="Adam Bellavance"/>
    <x v="2"/>
    <s v="United States"/>
    <s v="Concord"/>
    <x v="38"/>
    <n v="3301"/>
    <x v="3"/>
    <s v="OFF-SU-10000381"/>
    <x v="1"/>
    <x v="14"/>
    <s v="Acme Forged Steel Scissors with Black Enamel Handles"/>
    <n v="27.93"/>
    <n v="3"/>
    <n v="0"/>
    <n v="5"/>
    <n v="16405.619897958899"/>
    <n v="8.0996999999999986"/>
  </r>
  <r>
    <n v="1177"/>
    <s v="CA-2011-120243"/>
    <x v="2"/>
    <d v="2011-12-27T00:00:00"/>
    <x v="4"/>
    <d v="2011-12-30T00:00:00"/>
    <n v="3"/>
    <x v="0"/>
    <s v="AT-10435"/>
    <s v="Alyssa Tate"/>
    <x v="2"/>
    <s v="United States"/>
    <s v="Los Angeles"/>
    <x v="1"/>
    <n v="90004"/>
    <x v="1"/>
    <s v="OFF-LA-10004425"/>
    <x v="1"/>
    <x v="2"/>
    <s v="Staples"/>
    <n v="11.56"/>
    <n v="4"/>
    <n v="0"/>
    <n v="5"/>
    <n v="16443.765306122201"/>
    <n v="5.4332000000000003"/>
  </r>
  <r>
    <n v="1178"/>
    <s v="CA-2013-113621"/>
    <x v="0"/>
    <d v="2013-12-02T00:00:00"/>
    <x v="4"/>
    <d v="2013-12-06T00:00:00"/>
    <n v="4"/>
    <x v="1"/>
    <s v="JE-15745"/>
    <s v="Joel Eaton"/>
    <x v="0"/>
    <s v="United States"/>
    <s v="Rockville"/>
    <x v="39"/>
    <n v="20852"/>
    <x v="3"/>
    <s v="FUR-CH-10001270"/>
    <x v="0"/>
    <x v="1"/>
    <s v="Harbour Creations Steel Folding Chair"/>
    <n v="172.5"/>
    <n v="2"/>
    <n v="0"/>
    <n v="5"/>
    <n v="16481.910714285401"/>
    <n v="51.749999999999986"/>
  </r>
  <r>
    <n v="1179"/>
    <s v="CA-2013-113621"/>
    <x v="0"/>
    <d v="2013-12-02T00:00:00"/>
    <x v="4"/>
    <d v="2013-12-06T00:00:00"/>
    <n v="4"/>
    <x v="1"/>
    <s v="JE-15745"/>
    <s v="Joel Eaton"/>
    <x v="0"/>
    <s v="United States"/>
    <s v="Rockville"/>
    <x v="39"/>
    <n v="20852"/>
    <x v="3"/>
    <s v="TEC-PH-10003931"/>
    <x v="2"/>
    <x v="7"/>
    <s v="JBL Micro Wireless Portable Bluetooth Speaker"/>
    <n v="179.97"/>
    <n v="3"/>
    <n v="0"/>
    <n v="5"/>
    <n v="16520.056122448699"/>
    <n v="44.992500000000007"/>
  </r>
  <r>
    <n v="1180"/>
    <s v="CA-2013-168081"/>
    <x v="0"/>
    <d v="2013-04-25T00:00:00"/>
    <x v="3"/>
    <d v="2013-04-28T00:00:00"/>
    <n v="3"/>
    <x v="0"/>
    <s v="CA-12055"/>
    <s v="Cathy Armstrong"/>
    <x v="2"/>
    <s v="United States"/>
    <s v="Houston"/>
    <x v="5"/>
    <n v="77070"/>
    <x v="2"/>
    <s v="TEC-AC-10003174"/>
    <x v="2"/>
    <x v="11"/>
    <s v="Plantronics S12 Corded Telephone Headset System"/>
    <n v="258.69600000000003"/>
    <n v="3"/>
    <n v="0.2"/>
    <n v="5"/>
    <n v="16558.201530611899"/>
    <n v="64.674000000000007"/>
  </r>
  <r>
    <n v="1181"/>
    <s v="CA-2011-128146"/>
    <x v="2"/>
    <d v="2011-06-21T00:00:00"/>
    <x v="1"/>
    <d v="2011-06-25T00:00:00"/>
    <n v="4"/>
    <x v="1"/>
    <s v="DB-13060"/>
    <s v="Dave Brooks"/>
    <x v="0"/>
    <s v="United States"/>
    <s v="Lakewood"/>
    <x v="30"/>
    <n v="8701"/>
    <x v="3"/>
    <s v="TEC-PH-10004539"/>
    <x v="2"/>
    <x v="7"/>
    <s v="Wireless Extenders zBoost YX545 SOHO Signal Booster"/>
    <n v="1322.93"/>
    <n v="7"/>
    <n v="0"/>
    <n v="5"/>
    <n v="16596.346938775201"/>
    <n v="357.19110000000001"/>
  </r>
  <r>
    <n v="1182"/>
    <s v="CA-2011-128146"/>
    <x v="2"/>
    <d v="2011-06-21T00:00:00"/>
    <x v="1"/>
    <d v="2011-06-25T00:00:00"/>
    <n v="4"/>
    <x v="1"/>
    <s v="DB-13060"/>
    <s v="Dave Brooks"/>
    <x v="0"/>
    <s v="United States"/>
    <s v="Lakewood"/>
    <x v="30"/>
    <n v="8701"/>
    <x v="3"/>
    <s v="OFF-AR-10001919"/>
    <x v="1"/>
    <x v="6"/>
    <s v="OIC #2 Pencils, Medium Soft"/>
    <n v="3.76"/>
    <n v="2"/>
    <n v="0"/>
    <n v="5"/>
    <n v="16634.492346938499"/>
    <n v="1.0903999999999998"/>
  </r>
  <r>
    <n v="1183"/>
    <s v="CA-2014-138779"/>
    <x v="3"/>
    <d v="2014-01-15T00:00:00"/>
    <x v="9"/>
    <d v="2014-01-16T00:00:00"/>
    <n v="1"/>
    <x v="2"/>
    <s v="RB-19570"/>
    <s v="Rob Beeghly"/>
    <x v="0"/>
    <s v="United States"/>
    <s v="Jacksonville"/>
    <x v="3"/>
    <n v="28540"/>
    <x v="0"/>
    <s v="OFF-EN-10002504"/>
    <x v="1"/>
    <x v="12"/>
    <s v="Tyvek  Top-Opening Peel &amp; Seel Envelopes, Plain White"/>
    <n v="21.744"/>
    <n v="1"/>
    <n v="0.2"/>
    <n v="5"/>
    <n v="16672.637755101699"/>
    <n v="7.3385999999999996"/>
  </r>
  <r>
    <n v="1184"/>
    <s v="CA-2014-138779"/>
    <x v="3"/>
    <d v="2014-01-15T00:00:00"/>
    <x v="9"/>
    <d v="2014-01-16T00:00:00"/>
    <n v="1"/>
    <x v="2"/>
    <s v="RB-19570"/>
    <s v="Rob Beeghly"/>
    <x v="0"/>
    <s v="United States"/>
    <s v="Jacksonville"/>
    <x v="3"/>
    <n v="28540"/>
    <x v="0"/>
    <s v="TEC-PH-10003655"/>
    <x v="2"/>
    <x v="7"/>
    <s v="Sannysis Cute Owl Design Soft Skin Case Cover for Samsung Galaxy S4"/>
    <n v="7.92"/>
    <n v="5"/>
    <n v="0.2"/>
    <n v="5"/>
    <n v="16710.783163265001"/>
    <n v="0.69300000000000006"/>
  </r>
  <r>
    <n v="1185"/>
    <s v="CA-2011-127131"/>
    <x v="2"/>
    <d v="2011-11-24T00:00:00"/>
    <x v="0"/>
    <d v="2011-11-30T00:00:00"/>
    <n v="6"/>
    <x v="1"/>
    <s v="HR-14830"/>
    <s v="Harold Ryan"/>
    <x v="1"/>
    <s v="United States"/>
    <s v="Seattle"/>
    <x v="4"/>
    <n v="98103"/>
    <x v="1"/>
    <s v="OFF-BI-10004656"/>
    <x v="1"/>
    <x v="8"/>
    <s v="Peel &amp; Stick Add-On Corner Pockets"/>
    <n v="12.096000000000002"/>
    <n v="7"/>
    <n v="0.2"/>
    <n v="5"/>
    <n v="16748.9285714283"/>
    <n v="4.2335999999999991"/>
  </r>
  <r>
    <n v="1186"/>
    <s v="CA-2011-127131"/>
    <x v="2"/>
    <d v="2011-11-24T00:00:00"/>
    <x v="0"/>
    <d v="2011-11-30T00:00:00"/>
    <n v="6"/>
    <x v="1"/>
    <s v="HR-14830"/>
    <s v="Harold Ryan"/>
    <x v="1"/>
    <s v="United States"/>
    <s v="Seattle"/>
    <x v="4"/>
    <n v="98103"/>
    <x v="1"/>
    <s v="OFF-ST-10002344"/>
    <x v="1"/>
    <x v="4"/>
    <s v="Carina 42&quot;Hx23 3/4&quot;W Media Storage Unit"/>
    <n v="485.88"/>
    <n v="6"/>
    <n v="0"/>
    <n v="5"/>
    <n v="16787.0739795915"/>
    <n v="9.7176000000000329"/>
  </r>
  <r>
    <n v="1187"/>
    <s v="CA-2011-127131"/>
    <x v="2"/>
    <d v="2011-11-24T00:00:00"/>
    <x v="0"/>
    <d v="2011-11-30T00:00:00"/>
    <n v="6"/>
    <x v="1"/>
    <s v="HR-14830"/>
    <s v="Harold Ryan"/>
    <x v="1"/>
    <s v="United States"/>
    <s v="Seattle"/>
    <x v="4"/>
    <n v="98103"/>
    <x v="1"/>
    <s v="OFF-PA-10001800"/>
    <x v="1"/>
    <x v="10"/>
    <s v="Xerox 220"/>
    <n v="25.92"/>
    <n v="4"/>
    <n v="0"/>
    <n v="5"/>
    <n v="16825.219387754802"/>
    <n v="12.441600000000001"/>
  </r>
  <r>
    <n v="1188"/>
    <s v="CA-2011-127131"/>
    <x v="2"/>
    <d v="2011-11-24T00:00:00"/>
    <x v="0"/>
    <d v="2011-11-30T00:00:00"/>
    <n v="6"/>
    <x v="1"/>
    <s v="HR-14830"/>
    <s v="Harold Ryan"/>
    <x v="1"/>
    <s v="United States"/>
    <s v="Seattle"/>
    <x v="4"/>
    <n v="98103"/>
    <x v="1"/>
    <s v="OFF-ST-10000036"/>
    <x v="1"/>
    <x v="4"/>
    <s v="Recycled Data-Pak for Archival Bound Computer Printouts, 12-1/2 x 12-1/2 x 16"/>
    <n v="197.58"/>
    <n v="2"/>
    <n v="0"/>
    <n v="5"/>
    <n v="16863.3647959181"/>
    <n v="53.346599999999995"/>
  </r>
  <r>
    <n v="1189"/>
    <s v="CA-2014-117212"/>
    <x v="3"/>
    <d v="2014-02-27T00:00:00"/>
    <x v="11"/>
    <d v="2014-03-01T00:00:00"/>
    <n v="2"/>
    <x v="0"/>
    <s v="BT-11530"/>
    <s v="Bradley Talbott"/>
    <x v="2"/>
    <s v="United States"/>
    <s v="Los Angeles"/>
    <x v="1"/>
    <n v="90036"/>
    <x v="1"/>
    <s v="OFF-AP-10004532"/>
    <x v="1"/>
    <x v="9"/>
    <s v="Kensington 6 Outlet Guardian Standard Surge Protector"/>
    <n v="81.92"/>
    <n v="4"/>
    <n v="0"/>
    <n v="5"/>
    <n v="16901.5102040813"/>
    <n v="22.118400000000001"/>
  </r>
  <r>
    <n v="1190"/>
    <s v="CA-2014-117212"/>
    <x v="3"/>
    <d v="2014-02-27T00:00:00"/>
    <x v="11"/>
    <d v="2014-03-01T00:00:00"/>
    <n v="2"/>
    <x v="0"/>
    <s v="BT-11530"/>
    <s v="Bradley Talbott"/>
    <x v="2"/>
    <s v="United States"/>
    <s v="Los Angeles"/>
    <x v="1"/>
    <n v="90036"/>
    <x v="1"/>
    <s v="TEC-PH-10004447"/>
    <x v="2"/>
    <x v="7"/>
    <s v="Toshiba IPT2010-SD IP Telephone"/>
    <n v="889.53600000000006"/>
    <n v="8"/>
    <n v="0.2"/>
    <n v="5"/>
    <n v="16939.655612244602"/>
    <n v="66.715199999999982"/>
  </r>
  <r>
    <n v="1191"/>
    <s v="CA-2014-117212"/>
    <x v="3"/>
    <d v="2014-02-27T00:00:00"/>
    <x v="11"/>
    <d v="2014-03-01T00:00:00"/>
    <n v="2"/>
    <x v="0"/>
    <s v="BT-11530"/>
    <s v="Bradley Talbott"/>
    <x v="2"/>
    <s v="United States"/>
    <s v="Los Angeles"/>
    <x v="1"/>
    <n v="90036"/>
    <x v="1"/>
    <s v="FUR-CH-10003973"/>
    <x v="0"/>
    <x v="1"/>
    <s v="GuestStacker Chair with Chrome Finish Legs"/>
    <n v="892.22400000000005"/>
    <n v="3"/>
    <n v="0.2"/>
    <n v="5"/>
    <n v="16977.8010204079"/>
    <n v="89.222400000000022"/>
  </r>
  <r>
    <n v="1192"/>
    <s v="CA-2014-117212"/>
    <x v="3"/>
    <d v="2014-02-27T00:00:00"/>
    <x v="11"/>
    <d v="2014-03-01T00:00:00"/>
    <n v="2"/>
    <x v="0"/>
    <s v="BT-11530"/>
    <s v="Bradley Talbott"/>
    <x v="2"/>
    <s v="United States"/>
    <s v="Los Angeles"/>
    <x v="1"/>
    <n v="90036"/>
    <x v="1"/>
    <s v="OFF-PA-10001970"/>
    <x v="1"/>
    <x v="10"/>
    <s v="Xerox 1908"/>
    <n v="223.92"/>
    <n v="4"/>
    <n v="0"/>
    <n v="5"/>
    <n v="17015.9464285711"/>
    <n v="109.7208"/>
  </r>
  <r>
    <n v="1193"/>
    <s v="CA-2014-117212"/>
    <x v="3"/>
    <d v="2014-02-27T00:00:00"/>
    <x v="11"/>
    <d v="2014-03-01T00:00:00"/>
    <n v="2"/>
    <x v="0"/>
    <s v="BT-11530"/>
    <s v="Bradley Talbott"/>
    <x v="2"/>
    <s v="United States"/>
    <s v="Los Angeles"/>
    <x v="1"/>
    <n v="90036"/>
    <x v="1"/>
    <s v="OFF-PA-10000682"/>
    <x v="1"/>
    <x v="10"/>
    <s v="Xerox 1924"/>
    <n v="23.12"/>
    <n v="4"/>
    <n v="0"/>
    <n v="5"/>
    <n v="17054.091836734398"/>
    <n v="11.328800000000001"/>
  </r>
  <r>
    <n v="1194"/>
    <s v="US-2012-130519"/>
    <x v="1"/>
    <d v="2012-09-15T00:00:00"/>
    <x v="8"/>
    <d v="2012-09-15T00:00:00"/>
    <n v="0"/>
    <x v="3"/>
    <s v="NG-18355"/>
    <s v="Nat Gilpin"/>
    <x v="1"/>
    <s v="United States"/>
    <s v="Coral Springs"/>
    <x v="2"/>
    <n v="33065"/>
    <x v="0"/>
    <s v="OFF-PA-10001937"/>
    <x v="1"/>
    <x v="10"/>
    <s v="Xerox 21"/>
    <n v="15.552000000000003"/>
    <n v="3"/>
    <n v="0.2"/>
    <n v="5"/>
    <n v="17092.2372448977"/>
    <n v="5.4432"/>
  </r>
  <r>
    <n v="1195"/>
    <s v="US-2012-130519"/>
    <x v="1"/>
    <d v="2012-09-15T00:00:00"/>
    <x v="8"/>
    <d v="2012-09-15T00:00:00"/>
    <n v="0"/>
    <x v="3"/>
    <s v="NG-18355"/>
    <s v="Nat Gilpin"/>
    <x v="1"/>
    <s v="United States"/>
    <s v="Coral Springs"/>
    <x v="2"/>
    <n v="33065"/>
    <x v="0"/>
    <s v="FUR-FU-10002268"/>
    <x v="0"/>
    <x v="5"/>
    <s v="Ultra Door Push Plate"/>
    <n v="15.712000000000002"/>
    <n v="4"/>
    <n v="0.2"/>
    <n v="5"/>
    <n v="17130.3826530609"/>
    <n v="2.553199999999999"/>
  </r>
  <r>
    <n v="1196"/>
    <s v="US-2012-130519"/>
    <x v="1"/>
    <d v="2012-09-15T00:00:00"/>
    <x v="8"/>
    <d v="2012-09-15T00:00:00"/>
    <n v="0"/>
    <x v="3"/>
    <s v="NG-18355"/>
    <s v="Nat Gilpin"/>
    <x v="1"/>
    <s v="United States"/>
    <s v="Coral Springs"/>
    <x v="2"/>
    <n v="33065"/>
    <x v="0"/>
    <s v="OFF-ST-10001321"/>
    <x v="1"/>
    <x v="4"/>
    <s v="Decoflex Hanging Personal Folder File, Blue"/>
    <n v="24.672000000000001"/>
    <n v="2"/>
    <n v="0.2"/>
    <n v="5"/>
    <n v="17168.528061224199"/>
    <n v="2.1588000000000021"/>
  </r>
  <r>
    <n v="1197"/>
    <s v="US-2012-130519"/>
    <x v="1"/>
    <d v="2012-09-15T00:00:00"/>
    <x v="8"/>
    <d v="2012-09-15T00:00:00"/>
    <n v="0"/>
    <x v="3"/>
    <s v="NG-18355"/>
    <s v="Nat Gilpin"/>
    <x v="1"/>
    <s v="United States"/>
    <s v="Coral Springs"/>
    <x v="2"/>
    <n v="33065"/>
    <x v="0"/>
    <s v="FUR-FU-10003394"/>
    <x v="0"/>
    <x v="5"/>
    <s v="Tenex &quot;The Solids&quot; Textured Chair Mats"/>
    <n v="55.967999999999996"/>
    <n v="1"/>
    <n v="0.2"/>
    <n v="5"/>
    <n v="17206.673469387399"/>
    <n v="-2.098800000000006"/>
  </r>
  <r>
    <n v="1198"/>
    <s v="CA-2013-130946"/>
    <x v="0"/>
    <d v="2013-04-09T00:00:00"/>
    <x v="3"/>
    <d v="2013-04-13T00:00:00"/>
    <n v="4"/>
    <x v="1"/>
    <s v="ZC-21910"/>
    <s v="Zuschuss Carroll"/>
    <x v="0"/>
    <s v="United States"/>
    <s v="Houston"/>
    <x v="5"/>
    <n v="77041"/>
    <x v="2"/>
    <s v="TEC-AC-10001990"/>
    <x v="2"/>
    <x v="11"/>
    <s v="Kensington Orbit Wireless Mobile Trackball for PC and Mac"/>
    <n v="431.92800000000005"/>
    <n v="9"/>
    <n v="0.2"/>
    <n v="5"/>
    <n v="17244.818877550701"/>
    <n v="64.789199999999951"/>
  </r>
  <r>
    <n v="1199"/>
    <s v="CA-2013-130946"/>
    <x v="0"/>
    <d v="2013-04-09T00:00:00"/>
    <x v="3"/>
    <d v="2013-04-13T00:00:00"/>
    <n v="4"/>
    <x v="1"/>
    <s v="ZC-21910"/>
    <s v="Zuschuss Carroll"/>
    <x v="0"/>
    <s v="United States"/>
    <s v="Houston"/>
    <x v="5"/>
    <n v="77041"/>
    <x v="2"/>
    <s v="FUR-CH-10004540"/>
    <x v="0"/>
    <x v="1"/>
    <s v="Global Chrome Stack Chair"/>
    <n v="95.983999999999995"/>
    <n v="4"/>
    <n v="0.3"/>
    <n v="5"/>
    <n v="17282.964285713999"/>
    <n v="-4.1135999999999981"/>
  </r>
  <r>
    <n v="1200"/>
    <s v="CA-2013-130946"/>
    <x v="0"/>
    <d v="2013-04-09T00:00:00"/>
    <x v="3"/>
    <d v="2013-04-13T00:00:00"/>
    <n v="4"/>
    <x v="1"/>
    <s v="ZC-21910"/>
    <s v="Zuschuss Carroll"/>
    <x v="0"/>
    <s v="United States"/>
    <s v="Houston"/>
    <x v="5"/>
    <n v="77041"/>
    <x v="2"/>
    <s v="OFF-BI-10004995"/>
    <x v="1"/>
    <x v="8"/>
    <s v="GBC DocuBind P400 Electric Binding System"/>
    <n v="1088.7919999999997"/>
    <n v="4"/>
    <n v="0.8"/>
    <n v="5"/>
    <n v="17321.109693877199"/>
    <n v="-1850.9464000000007"/>
  </r>
  <r>
    <n v="1201"/>
    <s v="CA-2013-114727"/>
    <x v="0"/>
    <d v="2013-07-19T00:00:00"/>
    <x v="7"/>
    <d v="2013-07-25T00:00:00"/>
    <n v="6"/>
    <x v="1"/>
    <s v="LS-16945"/>
    <s v="Linda Southworth"/>
    <x v="1"/>
    <s v="United States"/>
    <s v="Denver"/>
    <x v="22"/>
    <n v="80219"/>
    <x v="1"/>
    <s v="FUR-CH-10002335"/>
    <x v="0"/>
    <x v="1"/>
    <s v="Hon GuestStacker Chair"/>
    <n v="544.00800000000004"/>
    <n v="3"/>
    <n v="0.2"/>
    <n v="5"/>
    <n v="17359.255102040501"/>
    <n v="40.800600000000003"/>
  </r>
  <r>
    <n v="1202"/>
    <s v="CA-2013-114727"/>
    <x v="0"/>
    <d v="2013-07-19T00:00:00"/>
    <x v="7"/>
    <d v="2013-07-25T00:00:00"/>
    <n v="6"/>
    <x v="1"/>
    <s v="LS-16945"/>
    <s v="Linda Southworth"/>
    <x v="1"/>
    <s v="United States"/>
    <s v="Denver"/>
    <x v="22"/>
    <n v="80219"/>
    <x v="1"/>
    <s v="OFF-BI-10004967"/>
    <x v="1"/>
    <x v="8"/>
    <s v="Round Ring Binders"/>
    <n v="1.8720000000000003"/>
    <n v="3"/>
    <n v="0.7"/>
    <n v="5"/>
    <n v="17397.400510203799"/>
    <n v="-1.4352"/>
  </r>
  <r>
    <n v="1203"/>
    <s v="CA-2013-114727"/>
    <x v="0"/>
    <d v="2013-07-19T00:00:00"/>
    <x v="7"/>
    <d v="2013-07-25T00:00:00"/>
    <n v="6"/>
    <x v="1"/>
    <s v="LS-16945"/>
    <s v="Linda Southworth"/>
    <x v="1"/>
    <s v="United States"/>
    <s v="Denver"/>
    <x v="22"/>
    <n v="80219"/>
    <x v="1"/>
    <s v="FUR-CH-10002331"/>
    <x v="0"/>
    <x v="1"/>
    <s v="Hon 4700 Series Mobuis Mid-Back Task Chairs with Adjustable Arms"/>
    <n v="854.35200000000009"/>
    <n v="3"/>
    <n v="0.2"/>
    <n v="5"/>
    <n v="17435.545918366999"/>
    <n v="10.679399999999873"/>
  </r>
  <r>
    <n v="1204"/>
    <s v="CA-2013-114727"/>
    <x v="0"/>
    <d v="2013-07-19T00:00:00"/>
    <x v="7"/>
    <d v="2013-07-25T00:00:00"/>
    <n v="6"/>
    <x v="1"/>
    <s v="LS-16945"/>
    <s v="Linda Southworth"/>
    <x v="1"/>
    <s v="United States"/>
    <s v="Denver"/>
    <x v="22"/>
    <n v="80219"/>
    <x v="1"/>
    <s v="OFF-ST-10002292"/>
    <x v="1"/>
    <x v="4"/>
    <s v="Sauder Facets Collection Locker/File Cabinet, Sky Alder Finish"/>
    <n v="593.5680000000001"/>
    <n v="2"/>
    <n v="0.2"/>
    <n v="5"/>
    <n v="17473.691326530301"/>
    <n v="0"/>
  </r>
  <r>
    <n v="1205"/>
    <s v="CA-2013-114727"/>
    <x v="0"/>
    <d v="2013-07-19T00:00:00"/>
    <x v="7"/>
    <d v="2013-07-25T00:00:00"/>
    <n v="6"/>
    <x v="1"/>
    <s v="LS-16945"/>
    <s v="Linda Southworth"/>
    <x v="1"/>
    <s v="United States"/>
    <s v="Denver"/>
    <x v="22"/>
    <n v="80219"/>
    <x v="1"/>
    <s v="OFF-ST-10000689"/>
    <x v="1"/>
    <x v="4"/>
    <s v="Fellowes Strictly Business Drawer File, Letter/Legal Size"/>
    <n v="338.04"/>
    <n v="3"/>
    <n v="0.2"/>
    <n v="5"/>
    <n v="17511.836734693599"/>
    <n v="-33.804000000000002"/>
  </r>
  <r>
    <n v="1206"/>
    <s v="CA-2014-133235"/>
    <x v="3"/>
    <d v="2014-08-02T00:00:00"/>
    <x v="6"/>
    <d v="2014-08-05T00:00:00"/>
    <n v="3"/>
    <x v="2"/>
    <s v="LH-16750"/>
    <s v="Larry Hughes"/>
    <x v="0"/>
    <s v="United States"/>
    <s v="Charlotte"/>
    <x v="3"/>
    <n v="28205"/>
    <x v="0"/>
    <s v="TEC-PH-10002660"/>
    <x v="2"/>
    <x v="7"/>
    <s v="Nortel Networks T7316 E Nt8 B27"/>
    <n v="271.95999999999998"/>
    <n v="5"/>
    <n v="0.2"/>
    <n v="5"/>
    <n v="17549.982142856799"/>
    <n v="16.997500000000016"/>
  </r>
  <r>
    <n v="1207"/>
    <s v="CA-2013-137050"/>
    <x v="0"/>
    <d v="2013-07-15T00:00:00"/>
    <x v="7"/>
    <d v="2013-07-19T00:00:00"/>
    <n v="4"/>
    <x v="0"/>
    <s v="SW-20755"/>
    <s v="Steven Ward"/>
    <x v="1"/>
    <s v="United States"/>
    <s v="New York City"/>
    <x v="15"/>
    <n v="10009"/>
    <x v="3"/>
    <s v="OFF-ST-10004634"/>
    <x v="1"/>
    <x v="4"/>
    <s v="Personal Folder Holder, Ebony"/>
    <n v="11.21"/>
    <n v="1"/>
    <n v="0"/>
    <n v="5"/>
    <n v="17588.127551020101"/>
    <n v="3.3629999999999995"/>
  </r>
  <r>
    <n v="1208"/>
    <s v="CA-2013-137050"/>
    <x v="0"/>
    <d v="2013-07-15T00:00:00"/>
    <x v="7"/>
    <d v="2013-07-19T00:00:00"/>
    <n v="4"/>
    <x v="0"/>
    <s v="SW-20755"/>
    <s v="Steven Ward"/>
    <x v="1"/>
    <s v="United States"/>
    <s v="New York City"/>
    <x v="15"/>
    <n v="10009"/>
    <x v="3"/>
    <s v="OFF-BI-10002160"/>
    <x v="1"/>
    <x v="8"/>
    <s v="Acco Hanging Data Binders"/>
    <n v="9.1440000000000001"/>
    <n v="3"/>
    <n v="0.2"/>
    <n v="5"/>
    <n v="17626.2729591834"/>
    <n v="3.2003999999999997"/>
  </r>
  <r>
    <n v="1209"/>
    <s v="CA-2013-137050"/>
    <x v="0"/>
    <d v="2013-07-15T00:00:00"/>
    <x v="7"/>
    <d v="2013-07-19T00:00:00"/>
    <n v="4"/>
    <x v="0"/>
    <s v="SW-20755"/>
    <s v="Steven Ward"/>
    <x v="1"/>
    <s v="United States"/>
    <s v="New York City"/>
    <x v="15"/>
    <n v="10009"/>
    <x v="3"/>
    <s v="OFF-FA-10002988"/>
    <x v="1"/>
    <x v="13"/>
    <s v="Ideal Clamps"/>
    <n v="14.069999999999999"/>
    <n v="7"/>
    <n v="0"/>
    <n v="5"/>
    <n v="17664.4183673466"/>
    <n v="6.8942999999999994"/>
  </r>
  <r>
    <n v="1210"/>
    <s v="CA-2013-137050"/>
    <x v="0"/>
    <d v="2013-07-15T00:00:00"/>
    <x v="7"/>
    <d v="2013-07-19T00:00:00"/>
    <n v="4"/>
    <x v="0"/>
    <s v="SW-20755"/>
    <s v="Steven Ward"/>
    <x v="1"/>
    <s v="United States"/>
    <s v="New York City"/>
    <x v="15"/>
    <n v="10009"/>
    <x v="3"/>
    <s v="OFF-AR-10004999"/>
    <x v="1"/>
    <x v="6"/>
    <s v="Newell 315"/>
    <n v="41.86"/>
    <n v="7"/>
    <n v="0"/>
    <n v="5"/>
    <n v="17702.563775509901"/>
    <n v="10.465"/>
  </r>
  <r>
    <n v="1211"/>
    <s v="CA-2013-137050"/>
    <x v="0"/>
    <d v="2013-07-15T00:00:00"/>
    <x v="7"/>
    <d v="2013-07-19T00:00:00"/>
    <n v="4"/>
    <x v="0"/>
    <s v="SW-20755"/>
    <s v="Steven Ward"/>
    <x v="1"/>
    <s v="United States"/>
    <s v="New York City"/>
    <x v="15"/>
    <n v="10009"/>
    <x v="3"/>
    <s v="OFF-BI-10001031"/>
    <x v="1"/>
    <x v="8"/>
    <s v="Pressboard Data Binders by Wilson Jones"/>
    <n v="8.5440000000000005"/>
    <n v="2"/>
    <n v="0.2"/>
    <n v="5"/>
    <n v="17740.7091836732"/>
    <n v="2.8835999999999995"/>
  </r>
  <r>
    <n v="1212"/>
    <s v="CA-2013-137050"/>
    <x v="0"/>
    <d v="2013-07-15T00:00:00"/>
    <x v="7"/>
    <d v="2013-07-19T00:00:00"/>
    <n v="4"/>
    <x v="0"/>
    <s v="SW-20755"/>
    <s v="Steven Ward"/>
    <x v="1"/>
    <s v="United States"/>
    <s v="New York City"/>
    <x v="15"/>
    <n v="10009"/>
    <x v="3"/>
    <s v="FUR-BO-10004695"/>
    <x v="0"/>
    <x v="0"/>
    <s v="O'Sullivan 2-Door Barrister Bookcase in Odessa Pine"/>
    <n v="579.13599999999997"/>
    <n v="4"/>
    <n v="0.2"/>
    <n v="5"/>
    <n v="17778.8545918364"/>
    <n v="21.717599999999948"/>
  </r>
  <r>
    <n v="1213"/>
    <s v="US-2014-118087"/>
    <x v="3"/>
    <d v="2014-09-10T00:00:00"/>
    <x v="8"/>
    <d v="2014-09-14T00:00:00"/>
    <n v="4"/>
    <x v="1"/>
    <s v="SP-20620"/>
    <s v="Stefania Perrino"/>
    <x v="1"/>
    <s v="United States"/>
    <s v="Philadelphia"/>
    <x v="9"/>
    <n v="19134"/>
    <x v="3"/>
    <s v="FUR-CH-10004860"/>
    <x v="0"/>
    <x v="1"/>
    <s v="Global Low Back Tilter Chair"/>
    <n v="141.37199999999999"/>
    <n v="2"/>
    <n v="0.3"/>
    <n v="5"/>
    <n v="17816.999999999702"/>
    <n v="-48.470400000000019"/>
  </r>
  <r>
    <n v="1214"/>
    <s v="US-2014-118087"/>
    <x v="3"/>
    <d v="2014-09-10T00:00:00"/>
    <x v="8"/>
    <d v="2014-09-14T00:00:00"/>
    <n v="4"/>
    <x v="1"/>
    <s v="SP-20620"/>
    <s v="Stefania Perrino"/>
    <x v="1"/>
    <s v="United States"/>
    <s v="Philadelphia"/>
    <x v="9"/>
    <n v="19134"/>
    <x v="3"/>
    <s v="OFF-BI-10002432"/>
    <x v="1"/>
    <x v="8"/>
    <s v="Wilson Jones Standard D-Ring Binders"/>
    <n v="3.036"/>
    <n v="2"/>
    <n v="0.7"/>
    <n v="5"/>
    <n v="17855.145408162902"/>
    <n v="-2.3275999999999994"/>
  </r>
  <r>
    <n v="1215"/>
    <s v="US-2014-118087"/>
    <x v="3"/>
    <d v="2014-09-10T00:00:00"/>
    <x v="8"/>
    <d v="2014-09-14T00:00:00"/>
    <n v="4"/>
    <x v="1"/>
    <s v="SP-20620"/>
    <s v="Stefania Perrino"/>
    <x v="1"/>
    <s v="United States"/>
    <s v="Philadelphia"/>
    <x v="9"/>
    <n v="19134"/>
    <x v="3"/>
    <s v="OFF-BI-10000069"/>
    <x v="1"/>
    <x v="8"/>
    <s v="GBC Prepunched Paper, 19-Hole, for Binding Systems, 24-lb"/>
    <n v="4.503000000000001"/>
    <n v="1"/>
    <n v="0.7"/>
    <n v="5"/>
    <n v="17893.2908163262"/>
    <n v="-3.6024000000000012"/>
  </r>
  <r>
    <n v="1216"/>
    <s v="US-2014-118087"/>
    <x v="3"/>
    <d v="2014-09-10T00:00:00"/>
    <x v="8"/>
    <d v="2014-09-14T00:00:00"/>
    <n v="4"/>
    <x v="1"/>
    <s v="SP-20620"/>
    <s v="Stefania Perrino"/>
    <x v="1"/>
    <s v="United States"/>
    <s v="Philadelphia"/>
    <x v="9"/>
    <n v="19134"/>
    <x v="3"/>
    <s v="OFF-AR-10003602"/>
    <x v="1"/>
    <x v="6"/>
    <s v="Quartet Omega Colored Chalk, 12/Pack"/>
    <n v="4.6719999999999997"/>
    <n v="1"/>
    <n v="0.2"/>
    <n v="5"/>
    <n v="17931.436224489498"/>
    <n v="1.5767999999999998"/>
  </r>
  <r>
    <n v="1217"/>
    <s v="US-2014-118087"/>
    <x v="3"/>
    <d v="2014-09-10T00:00:00"/>
    <x v="8"/>
    <d v="2014-09-14T00:00:00"/>
    <n v="4"/>
    <x v="1"/>
    <s v="SP-20620"/>
    <s v="Stefania Perrino"/>
    <x v="1"/>
    <s v="United States"/>
    <s v="Philadelphia"/>
    <x v="9"/>
    <n v="19134"/>
    <x v="3"/>
    <s v="TEC-AC-10004469"/>
    <x v="2"/>
    <x v="11"/>
    <s v="Microsoft Sculpt Comfort Mouse"/>
    <n v="95.88000000000001"/>
    <n v="3"/>
    <n v="0.2"/>
    <n v="5"/>
    <n v="17969.581632652698"/>
    <n v="28.764000000000006"/>
  </r>
  <r>
    <n v="1218"/>
    <s v="US-2014-118087"/>
    <x v="3"/>
    <d v="2014-09-10T00:00:00"/>
    <x v="8"/>
    <d v="2014-09-14T00:00:00"/>
    <n v="4"/>
    <x v="1"/>
    <s v="SP-20620"/>
    <s v="Stefania Perrino"/>
    <x v="1"/>
    <s v="United States"/>
    <s v="Philadelphia"/>
    <x v="9"/>
    <n v="19134"/>
    <x v="3"/>
    <s v="FUR-FU-10001867"/>
    <x v="0"/>
    <x v="5"/>
    <s v="Eldon Expressions Punched Metal &amp; Wood Desk Accessories, Pewter &amp; Cherry"/>
    <n v="17.024000000000001"/>
    <n v="2"/>
    <n v="0.2"/>
    <n v="5"/>
    <n v="18007.727040816"/>
    <n v="1.7024000000000008"/>
  </r>
  <r>
    <n v="1219"/>
    <s v="US-2014-118087"/>
    <x v="3"/>
    <d v="2014-09-10T00:00:00"/>
    <x v="8"/>
    <d v="2014-09-14T00:00:00"/>
    <n v="4"/>
    <x v="1"/>
    <s v="SP-20620"/>
    <s v="Stefania Perrino"/>
    <x v="1"/>
    <s v="United States"/>
    <s v="Philadelphia"/>
    <x v="9"/>
    <n v="19134"/>
    <x v="3"/>
    <s v="TEC-AC-10003174"/>
    <x v="2"/>
    <x v="11"/>
    <s v="Plantronics S12 Corded Telephone Headset System"/>
    <n v="258.69600000000003"/>
    <n v="3"/>
    <n v="0.2"/>
    <n v="5"/>
    <n v="18045.872448979298"/>
    <n v="64.674000000000007"/>
  </r>
  <r>
    <n v="1220"/>
    <s v="US-2014-118087"/>
    <x v="3"/>
    <d v="2014-09-10T00:00:00"/>
    <x v="8"/>
    <d v="2014-09-14T00:00:00"/>
    <n v="4"/>
    <x v="1"/>
    <s v="SP-20620"/>
    <s v="Stefania Perrino"/>
    <x v="1"/>
    <s v="United States"/>
    <s v="Philadelphia"/>
    <x v="9"/>
    <n v="19134"/>
    <x v="3"/>
    <s v="TEC-PH-10002200"/>
    <x v="2"/>
    <x v="7"/>
    <s v="Samsung Galaxy Note 2"/>
    <n v="1931.9579999999999"/>
    <n v="7"/>
    <n v="0.4"/>
    <n v="5"/>
    <n v="18084.017857142499"/>
    <n v="-386.3915999999997"/>
  </r>
  <r>
    <n v="1221"/>
    <s v="CA-2011-110184"/>
    <x v="2"/>
    <d v="2011-07-12T00:00:00"/>
    <x v="7"/>
    <d v="2011-07-16T00:00:00"/>
    <n v="4"/>
    <x v="1"/>
    <s v="BF-11170"/>
    <s v="Ben Ferrer"/>
    <x v="2"/>
    <s v="United States"/>
    <s v="Los Angeles"/>
    <x v="1"/>
    <n v="90036"/>
    <x v="1"/>
    <s v="OFF-ST-10000107"/>
    <x v="1"/>
    <x v="4"/>
    <s v="Fellowes Super Stor/Drawer"/>
    <n v="249.75"/>
    <n v="9"/>
    <n v="0"/>
    <n v="5"/>
    <n v="18122.1632653058"/>
    <n v="44.954999999999977"/>
  </r>
  <r>
    <n v="1222"/>
    <s v="CA-2011-110184"/>
    <x v="2"/>
    <d v="2011-07-12T00:00:00"/>
    <x v="7"/>
    <d v="2011-07-16T00:00:00"/>
    <n v="4"/>
    <x v="1"/>
    <s v="BF-11170"/>
    <s v="Ben Ferrer"/>
    <x v="2"/>
    <s v="United States"/>
    <s v="Los Angeles"/>
    <x v="1"/>
    <n v="90036"/>
    <x v="1"/>
    <s v="TEC-PH-10000439"/>
    <x v="2"/>
    <x v="7"/>
    <s v="GE DSL Phone Line Filter"/>
    <n v="255.93600000000004"/>
    <n v="8"/>
    <n v="0.2"/>
    <n v="5"/>
    <n v="18160.308673469099"/>
    <n v="28.792799999999971"/>
  </r>
  <r>
    <n v="1223"/>
    <s v="CA-2013-126004"/>
    <x v="0"/>
    <d v="2013-12-05T00:00:00"/>
    <x v="4"/>
    <d v="2013-12-06T00:00:00"/>
    <n v="1"/>
    <x v="2"/>
    <s v="BM-11140"/>
    <s v="Becky Martin"/>
    <x v="0"/>
    <s v="United States"/>
    <s v="New York City"/>
    <x v="15"/>
    <n v="10024"/>
    <x v="3"/>
    <s v="FUR-FU-10001602"/>
    <x v="0"/>
    <x v="5"/>
    <s v="Eldon Delta Triangular Chair Mat, 52&quot; x 58&quot;, Clear"/>
    <n v="113.78999999999999"/>
    <n v="3"/>
    <n v="0"/>
    <n v="5"/>
    <n v="18198.454081632299"/>
    <n v="20.482199999999992"/>
  </r>
  <r>
    <n v="1224"/>
    <s v="CA-2013-126004"/>
    <x v="0"/>
    <d v="2013-12-05T00:00:00"/>
    <x v="4"/>
    <d v="2013-12-06T00:00:00"/>
    <n v="1"/>
    <x v="2"/>
    <s v="BM-11140"/>
    <s v="Becky Martin"/>
    <x v="0"/>
    <s v="United States"/>
    <s v="New York City"/>
    <x v="15"/>
    <n v="10024"/>
    <x v="3"/>
    <s v="TEC-AC-10001432"/>
    <x v="2"/>
    <x v="11"/>
    <s v="Enermax Aurora Lite Keyboard"/>
    <n v="78.150000000000006"/>
    <n v="1"/>
    <n v="0"/>
    <n v="5"/>
    <n v="18236.599489795601"/>
    <n v="34.38600000000001"/>
  </r>
  <r>
    <n v="1225"/>
    <s v="CA-2013-126004"/>
    <x v="0"/>
    <d v="2013-12-05T00:00:00"/>
    <x v="4"/>
    <d v="2013-12-06T00:00:00"/>
    <n v="1"/>
    <x v="2"/>
    <s v="BM-11140"/>
    <s v="Becky Martin"/>
    <x v="0"/>
    <s v="United States"/>
    <s v="New York City"/>
    <x v="15"/>
    <n v="10024"/>
    <x v="3"/>
    <s v="OFF-BI-10004656"/>
    <x v="1"/>
    <x v="8"/>
    <s v="Peel &amp; Stick Add-On Corner Pockets"/>
    <n v="1.7280000000000002"/>
    <n v="1"/>
    <n v="0.2"/>
    <n v="5"/>
    <n v="18274.744897958899"/>
    <n v="0.60479999999999989"/>
  </r>
  <r>
    <n v="1226"/>
    <s v="CA-2013-126004"/>
    <x v="0"/>
    <d v="2013-12-05T00:00:00"/>
    <x v="4"/>
    <d v="2013-12-06T00:00:00"/>
    <n v="1"/>
    <x v="2"/>
    <s v="BM-11140"/>
    <s v="Becky Martin"/>
    <x v="0"/>
    <s v="United States"/>
    <s v="New York City"/>
    <x v="15"/>
    <n v="10024"/>
    <x v="3"/>
    <s v="OFF-PA-10001685"/>
    <x v="1"/>
    <x v="10"/>
    <s v="Staples"/>
    <n v="40.56"/>
    <n v="4"/>
    <n v="0"/>
    <n v="5"/>
    <n v="18312.890306122099"/>
    <n v="19.874400000000001"/>
  </r>
  <r>
    <n v="1227"/>
    <s v="CA-2013-126004"/>
    <x v="0"/>
    <d v="2013-12-05T00:00:00"/>
    <x v="4"/>
    <d v="2013-12-06T00:00:00"/>
    <n v="1"/>
    <x v="2"/>
    <s v="BM-11140"/>
    <s v="Becky Martin"/>
    <x v="0"/>
    <s v="United States"/>
    <s v="New York City"/>
    <x v="15"/>
    <n v="10024"/>
    <x v="3"/>
    <s v="OFF-ST-10001418"/>
    <x v="1"/>
    <x v="4"/>
    <s v="Carina Media Storage Towers in Natural &amp; Black"/>
    <n v="182.94"/>
    <n v="3"/>
    <n v="0"/>
    <n v="5"/>
    <n v="18351.035714285401"/>
    <n v="3.6587999999999994"/>
  </r>
  <r>
    <n v="1228"/>
    <s v="CA-2013-126004"/>
    <x v="0"/>
    <d v="2013-12-05T00:00:00"/>
    <x v="4"/>
    <d v="2013-12-06T00:00:00"/>
    <n v="1"/>
    <x v="2"/>
    <s v="BM-11140"/>
    <s v="Becky Martin"/>
    <x v="0"/>
    <s v="United States"/>
    <s v="New York City"/>
    <x v="15"/>
    <n v="10024"/>
    <x v="3"/>
    <s v="OFF-ST-10000676"/>
    <x v="1"/>
    <x v="4"/>
    <s v="Fellowes Econo/Stor Drawers"/>
    <n v="193.86"/>
    <n v="2"/>
    <n v="0"/>
    <n v="5"/>
    <n v="18389.181122448601"/>
    <n v="11.631599999999992"/>
  </r>
  <r>
    <n v="1229"/>
    <s v="CA-2014-100013"/>
    <x v="3"/>
    <d v="2014-11-07T00:00:00"/>
    <x v="0"/>
    <d v="2014-11-12T00:00:00"/>
    <n v="5"/>
    <x v="1"/>
    <s v="ZC-21910"/>
    <s v="Zuschuss Carroll"/>
    <x v="0"/>
    <s v="United States"/>
    <s v="Los Angeles"/>
    <x v="1"/>
    <n v="90045"/>
    <x v="1"/>
    <s v="OFF-EN-10001219"/>
    <x v="1"/>
    <x v="12"/>
    <s v="#10- 4 1/8&quot; x 9 1/2&quot; Security-Tint Envelopes"/>
    <n v="15.28"/>
    <n v="2"/>
    <n v="0"/>
    <n v="5"/>
    <n v="18427.326530611899"/>
    <n v="7.4871999999999996"/>
  </r>
  <r>
    <n v="1230"/>
    <s v="CA-2014-100013"/>
    <x v="3"/>
    <d v="2014-11-07T00:00:00"/>
    <x v="0"/>
    <d v="2014-11-12T00:00:00"/>
    <n v="5"/>
    <x v="1"/>
    <s v="ZC-21910"/>
    <s v="Zuschuss Carroll"/>
    <x v="0"/>
    <s v="United States"/>
    <s v="Los Angeles"/>
    <x v="1"/>
    <n v="90045"/>
    <x v="1"/>
    <s v="FUR-FU-10001424"/>
    <x v="0"/>
    <x v="5"/>
    <s v="Dax Clear Box Frame"/>
    <n v="8.73"/>
    <n v="1"/>
    <n v="0"/>
    <n v="5"/>
    <n v="18465.471938775201"/>
    <n v="2.9681999999999995"/>
  </r>
  <r>
    <n v="1231"/>
    <s v="CA-2014-100013"/>
    <x v="3"/>
    <d v="2014-11-07T00:00:00"/>
    <x v="0"/>
    <d v="2014-11-12T00:00:00"/>
    <n v="5"/>
    <x v="1"/>
    <s v="ZC-21910"/>
    <s v="Zuschuss Carroll"/>
    <x v="0"/>
    <s v="United States"/>
    <s v="Los Angeles"/>
    <x v="1"/>
    <n v="90045"/>
    <x v="1"/>
    <s v="OFF-AR-10001022"/>
    <x v="1"/>
    <x v="6"/>
    <s v="SANFORD Liquid Accent Tank-Style Highlighters"/>
    <n v="5.68"/>
    <n v="2"/>
    <n v="0"/>
    <n v="5"/>
    <n v="18503.617346938401"/>
    <n v="1.7607999999999997"/>
  </r>
  <r>
    <n v="1232"/>
    <s v="CA-2012-132570"/>
    <x v="1"/>
    <d v="2012-10-31T00:00:00"/>
    <x v="2"/>
    <d v="2012-11-02T00:00:00"/>
    <n v="2"/>
    <x v="0"/>
    <s v="KT-16480"/>
    <s v="Kean Thornton"/>
    <x v="0"/>
    <s v="United States"/>
    <s v="Buffalo"/>
    <x v="15"/>
    <n v="14215"/>
    <x v="3"/>
    <s v="OFF-AR-10000369"/>
    <x v="1"/>
    <x v="6"/>
    <s v="Design Ebony Sketching Pencil"/>
    <n v="2.78"/>
    <n v="2"/>
    <n v="0"/>
    <n v="5"/>
    <n v="18541.762755101699"/>
    <n v="0.72279999999999989"/>
  </r>
  <r>
    <n v="1233"/>
    <s v="CA-2012-132570"/>
    <x v="1"/>
    <d v="2012-10-31T00:00:00"/>
    <x v="2"/>
    <d v="2012-11-02T00:00:00"/>
    <n v="2"/>
    <x v="0"/>
    <s v="KT-16480"/>
    <s v="Kean Thornton"/>
    <x v="0"/>
    <s v="United States"/>
    <s v="Buffalo"/>
    <x v="15"/>
    <n v="14215"/>
    <x v="3"/>
    <s v="OFF-EN-10003055"/>
    <x v="1"/>
    <x v="12"/>
    <s v="Blue String-Tie &amp; Button Interoffice Envelopes, 10 x 13"/>
    <n v="79.959999999999994"/>
    <n v="2"/>
    <n v="0"/>
    <n v="5"/>
    <n v="18579.908163265001"/>
    <n v="35.981999999999992"/>
  </r>
  <r>
    <n v="1234"/>
    <s v="CA-2013-153682"/>
    <x v="0"/>
    <d v="2013-05-31T00:00:00"/>
    <x v="5"/>
    <d v="2013-06-02T00:00:00"/>
    <n v="2"/>
    <x v="2"/>
    <s v="BG-11695"/>
    <s v="Brooke Gillingham"/>
    <x v="1"/>
    <s v="United States"/>
    <s v="Cincinnati"/>
    <x v="24"/>
    <n v="45231"/>
    <x v="3"/>
    <s v="TEC-CO-10001046"/>
    <x v="2"/>
    <x v="16"/>
    <s v="Canon Imageclass D680 Copier / Fax"/>
    <n v="839.98799999999994"/>
    <n v="2"/>
    <n v="0.4"/>
    <n v="5"/>
    <n v="18618.053571428201"/>
    <n v="69.99899999999991"/>
  </r>
  <r>
    <n v="1235"/>
    <s v="CA-2013-144344"/>
    <x v="0"/>
    <d v="2013-10-29T00:00:00"/>
    <x v="2"/>
    <d v="2013-10-29T00:00:00"/>
    <n v="0"/>
    <x v="3"/>
    <s v="PG-18820"/>
    <s v="Patrick Gardner"/>
    <x v="0"/>
    <s v="United States"/>
    <s v="Boynton Beach"/>
    <x v="2"/>
    <n v="33437"/>
    <x v="0"/>
    <s v="FUR-FU-10000076"/>
    <x v="0"/>
    <x v="5"/>
    <s v="24-Hour Round Wall Clock"/>
    <n v="47.952000000000005"/>
    <n v="3"/>
    <n v="0.2"/>
    <n v="5"/>
    <n v="18656.1989795915"/>
    <n v="13.786200000000006"/>
  </r>
  <r>
    <n v="1236"/>
    <s v="CA-2013-144344"/>
    <x v="0"/>
    <d v="2013-10-29T00:00:00"/>
    <x v="2"/>
    <d v="2013-10-29T00:00:00"/>
    <n v="0"/>
    <x v="3"/>
    <s v="PG-18820"/>
    <s v="Patrick Gardner"/>
    <x v="0"/>
    <s v="United States"/>
    <s v="Boynton Beach"/>
    <x v="2"/>
    <n v="33437"/>
    <x v="0"/>
    <s v="OFF-BI-10003719"/>
    <x v="1"/>
    <x v="8"/>
    <s v="Large Capacity Hanging Post Binders"/>
    <n v="37.425000000000004"/>
    <n v="5"/>
    <n v="0.7"/>
    <n v="5"/>
    <n v="18694.344387754802"/>
    <n v="-29.940000000000012"/>
  </r>
  <r>
    <n v="1237"/>
    <s v="CA-2013-144344"/>
    <x v="0"/>
    <d v="2013-10-29T00:00:00"/>
    <x v="2"/>
    <d v="2013-10-29T00:00:00"/>
    <n v="0"/>
    <x v="3"/>
    <s v="PG-18820"/>
    <s v="Patrick Gardner"/>
    <x v="0"/>
    <s v="United States"/>
    <s v="Boynton Beach"/>
    <x v="2"/>
    <n v="33437"/>
    <x v="0"/>
    <s v="FUR-FU-10003268"/>
    <x v="0"/>
    <x v="5"/>
    <s v="Eldon Radial Chair Mat for Low to Medium Pile Carpets"/>
    <n v="63.967999999999996"/>
    <n v="2"/>
    <n v="0.2"/>
    <n v="5"/>
    <n v="18732.489795918002"/>
    <n v="0"/>
  </r>
  <r>
    <n v="1238"/>
    <s v="CA-2013-144344"/>
    <x v="0"/>
    <d v="2013-10-29T00:00:00"/>
    <x v="2"/>
    <d v="2013-10-29T00:00:00"/>
    <n v="0"/>
    <x v="3"/>
    <s v="PG-18820"/>
    <s v="Patrick Gardner"/>
    <x v="0"/>
    <s v="United States"/>
    <s v="Boynton Beach"/>
    <x v="2"/>
    <n v="33437"/>
    <x v="0"/>
    <s v="FUR-FU-10003553"/>
    <x v="0"/>
    <x v="5"/>
    <s v="Howard Miller 13-1/2&quot; Diameter Rosebrook Wall Clock"/>
    <n v="165.048"/>
    <n v="3"/>
    <n v="0.2"/>
    <n v="5"/>
    <n v="18770.6352040813"/>
    <n v="41.262"/>
  </r>
  <r>
    <n v="1239"/>
    <s v="CA-2011-127012"/>
    <x v="2"/>
    <d v="2011-08-11T00:00:00"/>
    <x v="6"/>
    <d v="2011-08-15T00:00:00"/>
    <n v="4"/>
    <x v="1"/>
    <s v="GM-14680"/>
    <s v="Greg Matthias"/>
    <x v="0"/>
    <s v="United States"/>
    <s v="Seattle"/>
    <x v="4"/>
    <n v="98105"/>
    <x v="1"/>
    <s v="FUR-FU-10003691"/>
    <x v="0"/>
    <x v="5"/>
    <s v="Eldon Image Series Desk Accessories, Ebony"/>
    <n v="12.35"/>
    <n v="1"/>
    <n v="0"/>
    <n v="5"/>
    <n v="18808.780612244602"/>
    <n v="5.4340000000000002"/>
  </r>
  <r>
    <n v="1240"/>
    <s v="CA-2011-127012"/>
    <x v="2"/>
    <d v="2011-08-11T00:00:00"/>
    <x v="6"/>
    <d v="2011-08-15T00:00:00"/>
    <n v="4"/>
    <x v="1"/>
    <s v="GM-14680"/>
    <s v="Greg Matthias"/>
    <x v="0"/>
    <s v="United States"/>
    <s v="Seattle"/>
    <x v="4"/>
    <n v="98105"/>
    <x v="1"/>
    <s v="OFF-AR-10003903"/>
    <x v="1"/>
    <x v="6"/>
    <s v="Sanford 52201 APSCO Electric Pencil Sharpener"/>
    <n v="40.97"/>
    <n v="1"/>
    <n v="0"/>
    <n v="5"/>
    <n v="18846.926020407798"/>
    <n v="10.652200000000001"/>
  </r>
  <r>
    <n v="1241"/>
    <s v="CA-2011-127012"/>
    <x v="2"/>
    <d v="2011-08-11T00:00:00"/>
    <x v="6"/>
    <d v="2011-08-15T00:00:00"/>
    <n v="4"/>
    <x v="1"/>
    <s v="GM-14680"/>
    <s v="Greg Matthias"/>
    <x v="0"/>
    <s v="United States"/>
    <s v="Seattle"/>
    <x v="4"/>
    <n v="98105"/>
    <x v="1"/>
    <s v="OFF-FA-10004854"/>
    <x v="1"/>
    <x v="13"/>
    <s v="Vinyl Coated Wire Paper Clips in Organizer Box, 800/Box"/>
    <n v="22.96"/>
    <n v="2"/>
    <n v="0"/>
    <n v="5"/>
    <n v="18885.0714285711"/>
    <n v="10.7912"/>
  </r>
  <r>
    <n v="1242"/>
    <s v="CA-2013-128727"/>
    <x v="0"/>
    <d v="2013-08-30T00:00:00"/>
    <x v="6"/>
    <d v="2013-09-05T00:00:00"/>
    <n v="6"/>
    <x v="1"/>
    <s v="MO-17800"/>
    <s v="Meg O'Connel"/>
    <x v="2"/>
    <s v="United States"/>
    <s v="New York City"/>
    <x v="15"/>
    <n v="10024"/>
    <x v="3"/>
    <s v="TEC-PH-10003442"/>
    <x v="2"/>
    <x v="7"/>
    <s v="Samsung Replacement EH64AVFWE Premium Headset"/>
    <n v="22"/>
    <n v="4"/>
    <n v="0"/>
    <n v="5"/>
    <n v="18923.216836734398"/>
    <n v="5.5"/>
  </r>
  <r>
    <n v="1243"/>
    <s v="US-2013-162859"/>
    <x v="0"/>
    <d v="2013-02-15T00:00:00"/>
    <x v="11"/>
    <d v="2013-02-22T00:00:00"/>
    <n v="7"/>
    <x v="1"/>
    <s v="PG-18820"/>
    <s v="Patrick Gardner"/>
    <x v="0"/>
    <s v="United States"/>
    <s v="New York City"/>
    <x v="15"/>
    <n v="10009"/>
    <x v="3"/>
    <s v="OFF-BI-10004519"/>
    <x v="1"/>
    <x v="8"/>
    <s v="GBC DocuBind P100 Manual Binding Machine"/>
    <n v="398.35199999999998"/>
    <n v="3"/>
    <n v="0.2"/>
    <n v="5"/>
    <n v="18961.362244897598"/>
    <n v="124.48499999999999"/>
  </r>
  <r>
    <n v="1244"/>
    <s v="US-2013-162859"/>
    <x v="0"/>
    <d v="2013-02-15T00:00:00"/>
    <x v="11"/>
    <d v="2013-02-22T00:00:00"/>
    <n v="7"/>
    <x v="1"/>
    <s v="PG-18820"/>
    <s v="Patrick Gardner"/>
    <x v="0"/>
    <s v="United States"/>
    <s v="New York City"/>
    <x v="15"/>
    <n v="10009"/>
    <x v="3"/>
    <s v="OFF-FA-10000304"/>
    <x v="1"/>
    <x v="13"/>
    <s v="Advantus Push Pins"/>
    <n v="8.7200000000000006"/>
    <n v="4"/>
    <n v="0"/>
    <n v="5"/>
    <n v="18999.5076530609"/>
    <n v="3.5752000000000006"/>
  </r>
  <r>
    <n v="1245"/>
    <s v="CA-2014-133641"/>
    <x v="3"/>
    <d v="2014-05-15T00:00:00"/>
    <x v="5"/>
    <d v="2014-05-22T00:00:00"/>
    <n v="7"/>
    <x v="1"/>
    <s v="EJ-14155"/>
    <s v="Eva Jacobs"/>
    <x v="0"/>
    <s v="United States"/>
    <s v="Gulfport"/>
    <x v="35"/>
    <n v="39503"/>
    <x v="0"/>
    <s v="OFF-EN-10004955"/>
    <x v="1"/>
    <x v="12"/>
    <s v="Fashion Color Clasp Envelopes"/>
    <n v="48.69"/>
    <n v="9"/>
    <n v="0"/>
    <n v="5"/>
    <n v="19037.6530612241"/>
    <n v="23.8581"/>
  </r>
  <r>
    <n v="1246"/>
    <s v="CA-2011-168494"/>
    <x v="2"/>
    <d v="2011-12-12T00:00:00"/>
    <x v="4"/>
    <d v="2011-12-14T00:00:00"/>
    <n v="2"/>
    <x v="0"/>
    <s v="NP-18700"/>
    <s v="Nora Preis"/>
    <x v="0"/>
    <s v="United States"/>
    <s v="Fresno"/>
    <x v="1"/>
    <n v="93727"/>
    <x v="1"/>
    <s v="FUR-TA-10004619"/>
    <x v="0"/>
    <x v="3"/>
    <s v="Hon Non-Folding Utility Tables"/>
    <n v="764.6880000000001"/>
    <n v="6"/>
    <n v="0.2"/>
    <n v="5"/>
    <n v="19075.798469387399"/>
    <n v="95.585999999999899"/>
  </r>
  <r>
    <n v="1247"/>
    <s v="CA-2011-168494"/>
    <x v="2"/>
    <d v="2011-12-12T00:00:00"/>
    <x v="4"/>
    <d v="2011-12-14T00:00:00"/>
    <n v="2"/>
    <x v="0"/>
    <s v="NP-18700"/>
    <s v="Nora Preis"/>
    <x v="0"/>
    <s v="United States"/>
    <s v="Fresno"/>
    <x v="1"/>
    <n v="93727"/>
    <x v="1"/>
    <s v="FUR-TA-10003473"/>
    <x v="0"/>
    <x v="3"/>
    <s v="Bretford Rectangular Conference Table Tops"/>
    <n v="3610.848"/>
    <n v="12"/>
    <n v="0.2"/>
    <n v="5"/>
    <n v="19113.943877550701"/>
    <n v="135.4068000000002"/>
  </r>
  <r>
    <n v="1248"/>
    <s v="CA-2011-168494"/>
    <x v="2"/>
    <d v="2011-12-12T00:00:00"/>
    <x v="4"/>
    <d v="2011-12-14T00:00:00"/>
    <n v="2"/>
    <x v="0"/>
    <s v="NP-18700"/>
    <s v="Nora Preis"/>
    <x v="0"/>
    <s v="United States"/>
    <s v="Fresno"/>
    <x v="1"/>
    <n v="93727"/>
    <x v="1"/>
    <s v="FUR-BO-10004467"/>
    <x v="0"/>
    <x v="0"/>
    <s v="Bestar Classic Bookcase"/>
    <n v="254.97449999999998"/>
    <n v="3"/>
    <n v="0.15"/>
    <n v="5"/>
    <n v="19152.089285713901"/>
    <n v="11.998799999999989"/>
  </r>
  <r>
    <n v="1249"/>
    <s v="CA-2014-115602"/>
    <x v="3"/>
    <d v="2014-12-19T00:00:00"/>
    <x v="4"/>
    <d v="2014-12-25T00:00:00"/>
    <n v="6"/>
    <x v="1"/>
    <s v="DJ-13630"/>
    <s v="Doug Jacobs"/>
    <x v="0"/>
    <s v="United States"/>
    <s v="New York City"/>
    <x v="15"/>
    <n v="10009"/>
    <x v="3"/>
    <s v="OFF-AR-10002280"/>
    <x v="1"/>
    <x v="6"/>
    <s v="Staples"/>
    <n v="38.82"/>
    <n v="6"/>
    <n v="0"/>
    <n v="5"/>
    <n v="19190.234693877199"/>
    <n v="17.468999999999998"/>
  </r>
  <r>
    <n v="1250"/>
    <s v="CA-2014-115602"/>
    <x v="3"/>
    <d v="2014-12-19T00:00:00"/>
    <x v="4"/>
    <d v="2014-12-25T00:00:00"/>
    <n v="6"/>
    <x v="1"/>
    <s v="DJ-13630"/>
    <s v="Doug Jacobs"/>
    <x v="0"/>
    <s v="United States"/>
    <s v="New York City"/>
    <x v="15"/>
    <n v="10009"/>
    <x v="3"/>
    <s v="FUR-CH-10001708"/>
    <x v="0"/>
    <x v="1"/>
    <s v="Office Star - Contemporary Swivel Chair with Padded Adjustable Arms and Flex Back"/>
    <n v="1141.9379999999999"/>
    <n v="9"/>
    <n v="0.1"/>
    <n v="5"/>
    <n v="19228.380102040501"/>
    <n v="139.57019999999989"/>
  </r>
  <r>
    <n v="1251"/>
    <s v="CA-2014-115602"/>
    <x v="3"/>
    <d v="2014-12-19T00:00:00"/>
    <x v="4"/>
    <d v="2014-12-25T00:00:00"/>
    <n v="6"/>
    <x v="1"/>
    <s v="DJ-13630"/>
    <s v="Doug Jacobs"/>
    <x v="0"/>
    <s v="United States"/>
    <s v="New York City"/>
    <x v="15"/>
    <n v="10009"/>
    <x v="3"/>
    <s v="OFF-AP-10000891"/>
    <x v="1"/>
    <x v="9"/>
    <s v="Kensington 7 Outlet MasterPiece HOMEOFFICE Power Control Center"/>
    <n v="1704.56"/>
    <n v="13"/>
    <n v="0"/>
    <n v="5"/>
    <n v="19266.525510203701"/>
    <n v="511.36799999999999"/>
  </r>
  <r>
    <n v="1252"/>
    <s v="CA-2014-115602"/>
    <x v="3"/>
    <d v="2014-12-19T00:00:00"/>
    <x v="4"/>
    <d v="2014-12-25T00:00:00"/>
    <n v="6"/>
    <x v="1"/>
    <s v="DJ-13630"/>
    <s v="Doug Jacobs"/>
    <x v="0"/>
    <s v="United States"/>
    <s v="New York City"/>
    <x v="15"/>
    <n v="10009"/>
    <x v="3"/>
    <s v="OFF-AR-10000462"/>
    <x v="1"/>
    <x v="6"/>
    <s v="Sanford Pocket Accent Highlighters"/>
    <n v="3.2"/>
    <n v="2"/>
    <n v="0"/>
    <n v="5"/>
    <n v="19304.670918366999"/>
    <n v="1.3760000000000003"/>
  </r>
  <r>
    <n v="1253"/>
    <s v="CA-2012-154956"/>
    <x v="1"/>
    <d v="2012-07-04T00:00:00"/>
    <x v="7"/>
    <d v="2012-07-09T00:00:00"/>
    <n v="5"/>
    <x v="1"/>
    <s v="IM-15070"/>
    <s v="Irene Maddox"/>
    <x v="0"/>
    <s v="United States"/>
    <s v="Milwaukee"/>
    <x v="6"/>
    <n v="53209"/>
    <x v="2"/>
    <s v="TEC-PH-10004165"/>
    <x v="2"/>
    <x v="7"/>
    <s v="Mitel MiVoice 5330e IP Phone"/>
    <n v="1099.96"/>
    <n v="4"/>
    <n v="0"/>
    <n v="5"/>
    <n v="19342.816326530301"/>
    <n v="285.9896"/>
  </r>
  <r>
    <n v="1254"/>
    <s v="CA-2014-144638"/>
    <x v="3"/>
    <d v="2014-03-11T00:00:00"/>
    <x v="10"/>
    <d v="2014-03-15T00:00:00"/>
    <n v="4"/>
    <x v="1"/>
    <s v="MH-18115"/>
    <s v="Mick Hernandez"/>
    <x v="2"/>
    <s v="United States"/>
    <s v="Chester"/>
    <x v="9"/>
    <n v="19013"/>
    <x v="3"/>
    <s v="OFF-AR-10003958"/>
    <x v="1"/>
    <x v="6"/>
    <s v="Newell 337"/>
    <n v="5.2480000000000002"/>
    <n v="2"/>
    <n v="0.2"/>
    <n v="5"/>
    <n v="19380.961734693501"/>
    <n v="0.59039999999999915"/>
  </r>
  <r>
    <n v="1255"/>
    <s v="CA-2014-144638"/>
    <x v="3"/>
    <d v="2014-03-11T00:00:00"/>
    <x v="10"/>
    <d v="2014-03-15T00:00:00"/>
    <n v="4"/>
    <x v="1"/>
    <s v="MH-18115"/>
    <s v="Mick Hernandez"/>
    <x v="2"/>
    <s v="United States"/>
    <s v="Chester"/>
    <x v="9"/>
    <n v="19013"/>
    <x v="3"/>
    <s v="TEC-PH-10000149"/>
    <x v="2"/>
    <x v="7"/>
    <s v="Cisco SPA525G2 IP Phone - Wireless"/>
    <n v="35.909999999999997"/>
    <n v="3"/>
    <n v="0.4"/>
    <n v="5"/>
    <n v="19419.107142856799"/>
    <n v="-8.3790000000000031"/>
  </r>
  <r>
    <n v="1256"/>
    <s v="CA-2014-144638"/>
    <x v="3"/>
    <d v="2014-03-11T00:00:00"/>
    <x v="10"/>
    <d v="2014-03-15T00:00:00"/>
    <n v="4"/>
    <x v="1"/>
    <s v="MH-18115"/>
    <s v="Mick Hernandez"/>
    <x v="2"/>
    <s v="United States"/>
    <s v="Chester"/>
    <x v="9"/>
    <n v="19013"/>
    <x v="3"/>
    <s v="FUR-FU-10003724"/>
    <x v="0"/>
    <x v="5"/>
    <s v="Westinghouse Clip-On Gooseneck Lamps"/>
    <n v="6.6959999999999997"/>
    <n v="1"/>
    <n v="0.2"/>
    <n v="5"/>
    <n v="19457.252551020101"/>
    <n v="0.50219999999999976"/>
  </r>
  <r>
    <n v="1257"/>
    <s v="CA-2014-144638"/>
    <x v="3"/>
    <d v="2014-03-11T00:00:00"/>
    <x v="10"/>
    <d v="2014-03-15T00:00:00"/>
    <n v="4"/>
    <x v="1"/>
    <s v="MH-18115"/>
    <s v="Mick Hernandez"/>
    <x v="2"/>
    <s v="United States"/>
    <s v="Chester"/>
    <x v="9"/>
    <n v="19013"/>
    <x v="3"/>
    <s v="FUR-FU-10003535"/>
    <x v="0"/>
    <x v="5"/>
    <s v="Howard Miller Distant Time Traveler Alarm Clock"/>
    <n v="43.872000000000007"/>
    <n v="2"/>
    <n v="0.2"/>
    <n v="5"/>
    <n v="19495.397959183301"/>
    <n v="11.516399999999999"/>
  </r>
  <r>
    <n v="1258"/>
    <s v="US-2013-168620"/>
    <x v="0"/>
    <d v="2013-12-25T00:00:00"/>
    <x v="4"/>
    <d v="2013-12-29T00:00:00"/>
    <n v="4"/>
    <x v="0"/>
    <s v="RB-19795"/>
    <s v="Ross Baird"/>
    <x v="2"/>
    <s v="United States"/>
    <s v="Charlotte"/>
    <x v="3"/>
    <n v="28205"/>
    <x v="0"/>
    <s v="OFF-BI-10001575"/>
    <x v="1"/>
    <x v="8"/>
    <s v="GBC Linen Binding Covers"/>
    <n v="27.882000000000005"/>
    <n v="3"/>
    <n v="0.7"/>
    <n v="5"/>
    <n v="19533.5433673466"/>
    <n v="-20.446799999999996"/>
  </r>
  <r>
    <n v="1259"/>
    <s v="US-2013-168620"/>
    <x v="0"/>
    <d v="2013-12-25T00:00:00"/>
    <x v="4"/>
    <d v="2013-12-29T00:00:00"/>
    <n v="4"/>
    <x v="0"/>
    <s v="RB-19795"/>
    <s v="Ross Baird"/>
    <x v="2"/>
    <s v="United States"/>
    <s v="Charlotte"/>
    <x v="3"/>
    <n v="28205"/>
    <x v="0"/>
    <s v="OFF-ST-10003716"/>
    <x v="1"/>
    <x v="4"/>
    <s v="Tennsco Double-Tier Lockers"/>
    <n v="540.048"/>
    <n v="3"/>
    <n v="0.2"/>
    <n v="5"/>
    <n v="19571.688775509901"/>
    <n v="-47.254199999999997"/>
  </r>
  <r>
    <n v="1260"/>
    <s v="US-2013-168620"/>
    <x v="0"/>
    <d v="2013-12-25T00:00:00"/>
    <x v="4"/>
    <d v="2013-12-29T00:00:00"/>
    <n v="4"/>
    <x v="0"/>
    <s v="RB-19795"/>
    <s v="Ross Baird"/>
    <x v="2"/>
    <s v="United States"/>
    <s v="Charlotte"/>
    <x v="3"/>
    <n v="28205"/>
    <x v="0"/>
    <s v="TEC-AC-10004469"/>
    <x v="2"/>
    <x v="11"/>
    <s v="Microsoft Sculpt Comfort Mouse"/>
    <n v="255.68000000000004"/>
    <n v="8"/>
    <n v="0.2"/>
    <n v="5"/>
    <n v="19609.834183673102"/>
    <n v="76.704000000000008"/>
  </r>
  <r>
    <n v="1261"/>
    <s v="CA-2014-117079"/>
    <x v="3"/>
    <d v="2014-10-24T00:00:00"/>
    <x v="2"/>
    <d v="2014-10-28T00:00:00"/>
    <n v="4"/>
    <x v="1"/>
    <s v="JR-15700"/>
    <s v="Jocasta Rupert"/>
    <x v="0"/>
    <s v="United States"/>
    <s v="Jacksonville"/>
    <x v="2"/>
    <n v="32216"/>
    <x v="0"/>
    <s v="TEC-PH-10004586"/>
    <x v="2"/>
    <x v="7"/>
    <s v="Wilson SignalBoost 841262 DB PRO Amplifier Kit"/>
    <n v="863.87999999999988"/>
    <n v="3"/>
    <n v="0.2"/>
    <n v="5"/>
    <n v="19647.9795918364"/>
    <n v="107.98499999999996"/>
  </r>
  <r>
    <n v="1262"/>
    <s v="US-2013-144393"/>
    <x v="0"/>
    <d v="2013-10-29T00:00:00"/>
    <x v="2"/>
    <d v="2013-11-05T00:00:00"/>
    <n v="7"/>
    <x v="1"/>
    <s v="SM-20950"/>
    <s v="Suzanne McNair"/>
    <x v="1"/>
    <s v="United States"/>
    <s v="Greenville"/>
    <x v="3"/>
    <n v="27834"/>
    <x v="0"/>
    <s v="OFF-BI-10004236"/>
    <x v="1"/>
    <x v="8"/>
    <s v="XtraLife ClearVue Slant-D Ring Binder, White, 3&quot;"/>
    <n v="17.616000000000003"/>
    <n v="4"/>
    <n v="0.7"/>
    <n v="5"/>
    <n v="19686.1249999996"/>
    <n v="-14.0928"/>
  </r>
  <r>
    <n v="1263"/>
    <s v="CA-2014-105053"/>
    <x v="3"/>
    <d v="2014-07-08T00:00:00"/>
    <x v="7"/>
    <d v="2014-07-10T00:00:00"/>
    <n v="2"/>
    <x v="0"/>
    <s v="CS-12355"/>
    <s v="Christine Sundaresam"/>
    <x v="0"/>
    <s v="United States"/>
    <s v="Long Beach"/>
    <x v="15"/>
    <n v="11561"/>
    <x v="3"/>
    <s v="OFF-BI-10001634"/>
    <x v="1"/>
    <x v="8"/>
    <s v="Wilson Jones Active Use Binders"/>
    <n v="17.472000000000001"/>
    <n v="3"/>
    <n v="0.2"/>
    <n v="5"/>
    <n v="19724.270408162902"/>
    <n v="6.3336000000000006"/>
  </r>
  <r>
    <n v="1264"/>
    <s v="CA-2013-155992"/>
    <x v="0"/>
    <d v="2013-10-02T00:00:00"/>
    <x v="2"/>
    <d v="2013-10-03T00:00:00"/>
    <n v="1"/>
    <x v="2"/>
    <s v="CC-12220"/>
    <s v="Chris Cortes"/>
    <x v="0"/>
    <s v="United States"/>
    <s v="La Porte"/>
    <x v="14"/>
    <n v="46350"/>
    <x v="2"/>
    <s v="TEC-PH-10000215"/>
    <x v="2"/>
    <x v="7"/>
    <s v="Plantronics Cordless Phone Headset with In-line Volume - M214C"/>
    <n v="69.900000000000006"/>
    <n v="2"/>
    <n v="0"/>
    <n v="5"/>
    <n v="19762.4158163262"/>
    <n v="18.873000000000005"/>
  </r>
  <r>
    <n v="1265"/>
    <s v="CA-2013-155992"/>
    <x v="0"/>
    <d v="2013-10-02T00:00:00"/>
    <x v="2"/>
    <d v="2013-10-03T00:00:00"/>
    <n v="1"/>
    <x v="2"/>
    <s v="CC-12220"/>
    <s v="Chris Cortes"/>
    <x v="0"/>
    <s v="United States"/>
    <s v="La Porte"/>
    <x v="14"/>
    <n v="46350"/>
    <x v="2"/>
    <s v="FUR-FU-10003724"/>
    <x v="0"/>
    <x v="5"/>
    <s v="Westinghouse Clip-On Gooseneck Lamps"/>
    <n v="41.849999999999994"/>
    <n v="5"/>
    <n v="0"/>
    <n v="5"/>
    <n v="19800.5612244894"/>
    <n v="10.880999999999998"/>
  </r>
  <r>
    <n v="1266"/>
    <s v="CA-2014-110380"/>
    <x v="3"/>
    <d v="2014-09-03T00:00:00"/>
    <x v="8"/>
    <d v="2014-09-08T00:00:00"/>
    <n v="5"/>
    <x v="1"/>
    <s v="PF-19225"/>
    <s v="Phillip Flathmann"/>
    <x v="0"/>
    <s v="United States"/>
    <s v="San Francisco"/>
    <x v="1"/>
    <n v="94122"/>
    <x v="1"/>
    <s v="OFF-AR-10000422"/>
    <x v="1"/>
    <x v="6"/>
    <s v="Pencil and Crayon Sharpener"/>
    <n v="6.57"/>
    <n v="3"/>
    <n v="0"/>
    <n v="5"/>
    <n v="19838.706632652698"/>
    <n v="1.7738999999999998"/>
  </r>
  <r>
    <n v="1267"/>
    <s v="US-2011-167738"/>
    <x v="2"/>
    <d v="2011-12-24T00:00:00"/>
    <x v="4"/>
    <d v="2011-12-29T00:00:00"/>
    <n v="5"/>
    <x v="1"/>
    <s v="JC-16105"/>
    <s v="Julie Creighton"/>
    <x v="1"/>
    <s v="United States"/>
    <s v="Los Angeles"/>
    <x v="1"/>
    <n v="90045"/>
    <x v="1"/>
    <s v="OFF-ST-10003306"/>
    <x v="1"/>
    <x v="4"/>
    <s v="Letter Size Cart"/>
    <n v="142.86000000000001"/>
    <n v="1"/>
    <n v="0"/>
    <n v="5"/>
    <n v="19876.852040816"/>
    <n v="41.429399999999987"/>
  </r>
  <r>
    <n v="1268"/>
    <s v="US-2011-167738"/>
    <x v="2"/>
    <d v="2011-12-24T00:00:00"/>
    <x v="4"/>
    <d v="2011-12-29T00:00:00"/>
    <n v="5"/>
    <x v="1"/>
    <s v="JC-16105"/>
    <s v="Julie Creighton"/>
    <x v="1"/>
    <s v="United States"/>
    <s v="Los Angeles"/>
    <x v="1"/>
    <n v="90045"/>
    <x v="1"/>
    <s v="FUR-CH-10001146"/>
    <x v="0"/>
    <x v="1"/>
    <s v="Global Value Mid-Back Manager's Chair, Gray"/>
    <n v="292.27200000000005"/>
    <n v="6"/>
    <n v="0.2"/>
    <n v="5"/>
    <n v="19914.9974489792"/>
    <n v="18.266999999999967"/>
  </r>
  <r>
    <n v="1269"/>
    <s v="CA-2014-121412"/>
    <x v="3"/>
    <d v="2014-09-24T00:00:00"/>
    <x v="8"/>
    <d v="2014-09-28T00:00:00"/>
    <n v="4"/>
    <x v="1"/>
    <s v="BG-11695"/>
    <s v="Brooke Gillingham"/>
    <x v="1"/>
    <s v="United States"/>
    <s v="Louisville"/>
    <x v="22"/>
    <n v="80027"/>
    <x v="1"/>
    <s v="FUR-FU-10000246"/>
    <x v="0"/>
    <x v="5"/>
    <s v="Aluminum Document Frame"/>
    <n v="29.328000000000003"/>
    <n v="3"/>
    <n v="0.2"/>
    <n v="5"/>
    <n v="19953.142857142499"/>
    <n v="3.665999999999995"/>
  </r>
  <r>
    <n v="1270"/>
    <s v="CA-2014-100426"/>
    <x v="3"/>
    <d v="2014-06-05T00:00:00"/>
    <x v="1"/>
    <d v="2014-06-09T00:00:00"/>
    <n v="4"/>
    <x v="1"/>
    <s v="DC-12850"/>
    <s v="Dan Campbell"/>
    <x v="0"/>
    <s v="United States"/>
    <s v="Florence"/>
    <x v="19"/>
    <n v="35630"/>
    <x v="0"/>
    <s v="OFF-PA-10002870"/>
    <x v="1"/>
    <x v="10"/>
    <s v="Ampad Phone Message Book, Recycled, 400 Message Capacity, 5 ¾” x 11”"/>
    <n v="12.48"/>
    <n v="2"/>
    <n v="0"/>
    <n v="5"/>
    <n v="19991.2882653058"/>
    <n v="5.6159999999999997"/>
  </r>
  <r>
    <n v="1271"/>
    <s v="US-2013-103646"/>
    <x v="0"/>
    <d v="2013-04-22T00:00:00"/>
    <x v="3"/>
    <d v="2013-04-27T00:00:00"/>
    <n v="5"/>
    <x v="1"/>
    <s v="SP-20545"/>
    <s v="Sibella Parks"/>
    <x v="1"/>
    <s v="United States"/>
    <s v="Chicago"/>
    <x v="10"/>
    <n v="60623"/>
    <x v="2"/>
    <s v="OFF-ST-10000563"/>
    <x v="1"/>
    <x v="4"/>
    <s v="Fellowes Bankers Box Stor/Drawer Steel Plus"/>
    <n v="102.33600000000001"/>
    <n v="4"/>
    <n v="0.2"/>
    <n v="5"/>
    <n v="20029.433673469"/>
    <n v="-12.792000000000002"/>
  </r>
  <r>
    <n v="1272"/>
    <s v="US-2013-103646"/>
    <x v="0"/>
    <d v="2013-04-22T00:00:00"/>
    <x v="3"/>
    <d v="2013-04-27T00:00:00"/>
    <n v="5"/>
    <x v="1"/>
    <s v="SP-20545"/>
    <s v="Sibella Parks"/>
    <x v="1"/>
    <s v="United States"/>
    <s v="Chicago"/>
    <x v="10"/>
    <n v="60623"/>
    <x v="2"/>
    <s v="OFF-AP-10004487"/>
    <x v="1"/>
    <x v="9"/>
    <s v="Kensington 4 Outlet MasterPiece Compact Power Control Center"/>
    <n v="48.791999999999987"/>
    <n v="3"/>
    <n v="0.8"/>
    <n v="5"/>
    <n v="20067.579081632299"/>
    <n v="-126.85920000000002"/>
  </r>
  <r>
    <n v="1273"/>
    <s v="US-2013-103646"/>
    <x v="0"/>
    <d v="2013-04-22T00:00:00"/>
    <x v="3"/>
    <d v="2013-04-27T00:00:00"/>
    <n v="5"/>
    <x v="1"/>
    <s v="SP-20545"/>
    <s v="Sibella Parks"/>
    <x v="1"/>
    <s v="United States"/>
    <s v="Chicago"/>
    <x v="10"/>
    <n v="60623"/>
    <x v="2"/>
    <s v="OFF-BI-10002854"/>
    <x v="1"/>
    <x v="8"/>
    <s v="Performers Binder/Pad Holder, Black"/>
    <n v="44.847999999999992"/>
    <n v="8"/>
    <n v="0.8"/>
    <n v="5"/>
    <n v="20105.724489795601"/>
    <n v="-67.27200000000002"/>
  </r>
  <r>
    <n v="1274"/>
    <s v="CA-2013-119186"/>
    <x v="0"/>
    <d v="2013-05-27T00:00:00"/>
    <x v="5"/>
    <d v="2013-05-27T00:00:00"/>
    <n v="0"/>
    <x v="3"/>
    <s v="MS-17710"/>
    <s v="Maurice Satty"/>
    <x v="0"/>
    <s v="United States"/>
    <s v="Fort Worth"/>
    <x v="5"/>
    <n v="76106"/>
    <x v="2"/>
    <s v="OFF-PA-10004621"/>
    <x v="1"/>
    <x v="10"/>
    <s v="Xerox 212"/>
    <n v="10.368000000000002"/>
    <n v="2"/>
    <n v="0.2"/>
    <n v="5"/>
    <n v="20143.869897958801"/>
    <n v="3.6288"/>
  </r>
  <r>
    <n v="1275"/>
    <s v="CA-2013-119186"/>
    <x v="0"/>
    <d v="2013-05-27T00:00:00"/>
    <x v="5"/>
    <d v="2013-05-27T00:00:00"/>
    <n v="0"/>
    <x v="3"/>
    <s v="MS-17710"/>
    <s v="Maurice Satty"/>
    <x v="0"/>
    <s v="United States"/>
    <s v="Fort Worth"/>
    <x v="5"/>
    <n v="76106"/>
    <x v="2"/>
    <s v="FUR-CH-10001973"/>
    <x v="0"/>
    <x v="1"/>
    <s v="Office Star Flex Back Scooter Chair with White Frame"/>
    <n v="388.42999999999995"/>
    <n v="5"/>
    <n v="0.3"/>
    <n v="5"/>
    <n v="20182.015306122099"/>
    <n v="-88.783999999999978"/>
  </r>
  <r>
    <n v="1276"/>
    <s v="CA-2013-119186"/>
    <x v="0"/>
    <d v="2013-05-27T00:00:00"/>
    <x v="5"/>
    <d v="2013-05-27T00:00:00"/>
    <n v="0"/>
    <x v="3"/>
    <s v="MS-17710"/>
    <s v="Maurice Satty"/>
    <x v="0"/>
    <s v="United States"/>
    <s v="Fort Worth"/>
    <x v="5"/>
    <n v="76106"/>
    <x v="2"/>
    <s v="OFF-PA-10004040"/>
    <x v="1"/>
    <x v="10"/>
    <s v="Universal Premium White Copier/Laser Paper (20Lb. and 87 Bright)"/>
    <n v="14.352000000000002"/>
    <n v="3"/>
    <n v="0.2"/>
    <n v="5"/>
    <n v="20220.160714285401"/>
    <n v="5.2026000000000003"/>
  </r>
  <r>
    <n v="1277"/>
    <s v="CA-2013-119186"/>
    <x v="0"/>
    <d v="2013-05-27T00:00:00"/>
    <x v="5"/>
    <d v="2013-05-27T00:00:00"/>
    <n v="0"/>
    <x v="3"/>
    <s v="MS-17710"/>
    <s v="Maurice Satty"/>
    <x v="0"/>
    <s v="United States"/>
    <s v="Fort Worth"/>
    <x v="5"/>
    <n v="76106"/>
    <x v="2"/>
    <s v="TEC-AC-10000580"/>
    <x v="2"/>
    <x v="11"/>
    <s v="Logitech G13 Programmable Gameboard with LCD Display"/>
    <n v="63.991999999999997"/>
    <n v="1"/>
    <n v="0.2"/>
    <n v="5"/>
    <n v="20258.306122448601"/>
    <n v="-7.1990999999999961"/>
  </r>
  <r>
    <n v="1278"/>
    <s v="CA-2013-148698"/>
    <x v="0"/>
    <d v="2013-05-03T00:00:00"/>
    <x v="5"/>
    <d v="2013-05-08T00:00:00"/>
    <n v="5"/>
    <x v="1"/>
    <s v="BD-11770"/>
    <s v="Bryan Davis"/>
    <x v="0"/>
    <s v="United States"/>
    <s v="Houston"/>
    <x v="5"/>
    <n v="77070"/>
    <x v="2"/>
    <s v="OFF-AR-10004022"/>
    <x v="1"/>
    <x v="6"/>
    <s v="Panasonic KP-380BK Classic Electric Pencil Sharpener"/>
    <n v="86.352000000000004"/>
    <n v="3"/>
    <n v="0.2"/>
    <n v="5"/>
    <n v="20296.451530611899"/>
    <n v="5.3969999999999914"/>
  </r>
  <r>
    <n v="1279"/>
    <s v="CA-2011-163293"/>
    <x v="2"/>
    <d v="2011-09-08T00:00:00"/>
    <x v="8"/>
    <d v="2011-09-11T00:00:00"/>
    <n v="3"/>
    <x v="2"/>
    <s v="KC-16255"/>
    <s v="Karen Carlisle"/>
    <x v="1"/>
    <s v="United States"/>
    <s v="Macon"/>
    <x v="32"/>
    <n v="31204"/>
    <x v="0"/>
    <s v="TEC-AC-10004209"/>
    <x v="2"/>
    <x v="11"/>
    <s v="Memorex Froggy Flash Drive 4 GB"/>
    <n v="32.97"/>
    <n v="3"/>
    <n v="0"/>
    <n v="5"/>
    <n v="20334.596938775099"/>
    <n v="12.8583"/>
  </r>
  <r>
    <n v="1280"/>
    <s v="CA-2011-163293"/>
    <x v="2"/>
    <d v="2011-09-08T00:00:00"/>
    <x v="8"/>
    <d v="2011-09-11T00:00:00"/>
    <n v="3"/>
    <x v="2"/>
    <s v="KC-16255"/>
    <s v="Karen Carlisle"/>
    <x v="1"/>
    <s v="United States"/>
    <s v="Macon"/>
    <x v="32"/>
    <n v="31204"/>
    <x v="0"/>
    <s v="TEC-AC-10000023"/>
    <x v="2"/>
    <x v="11"/>
    <s v="Maxell 74 Minute CD-R Spindle, 50/Pack"/>
    <n v="83.88"/>
    <n v="4"/>
    <n v="0"/>
    <n v="5"/>
    <n v="20372.742346938401"/>
    <n v="30.196799999999996"/>
  </r>
  <r>
    <n v="1281"/>
    <s v="CA-2013-160815"/>
    <x v="0"/>
    <d v="2013-09-06T00:00:00"/>
    <x v="8"/>
    <d v="2013-09-07T00:00:00"/>
    <n v="1"/>
    <x v="2"/>
    <s v="TR-21325"/>
    <s v="Toby Ritter"/>
    <x v="0"/>
    <s v="United States"/>
    <s v="Cedar Rapids"/>
    <x v="23"/>
    <n v="52402"/>
    <x v="2"/>
    <s v="TEC-PH-10003505"/>
    <x v="2"/>
    <x v="7"/>
    <s v="Geemarc AmpliPOWER60"/>
    <n v="278.39999999999998"/>
    <n v="3"/>
    <n v="0"/>
    <n v="5"/>
    <n v="20410.887755101699"/>
    <n v="80.735999999999976"/>
  </r>
  <r>
    <n v="1282"/>
    <s v="CA-2014-122154"/>
    <x v="3"/>
    <d v="2014-04-10T00:00:00"/>
    <x v="3"/>
    <d v="2014-04-12T00:00:00"/>
    <n v="2"/>
    <x v="2"/>
    <s v="SA-20830"/>
    <s v="Sue Ann Reed"/>
    <x v="0"/>
    <s v="United States"/>
    <s v="Jacksonville"/>
    <x v="2"/>
    <n v="32216"/>
    <x v="0"/>
    <s v="OFF-LA-10000121"/>
    <x v="1"/>
    <x v="2"/>
    <s v="Avery 48"/>
    <n v="15.120000000000001"/>
    <n v="3"/>
    <n v="0.2"/>
    <n v="5"/>
    <n v="20449.033163264899"/>
    <n v="4.9139999999999988"/>
  </r>
  <r>
    <n v="1283"/>
    <s v="CA-2014-122154"/>
    <x v="3"/>
    <d v="2014-04-10T00:00:00"/>
    <x v="3"/>
    <d v="2014-04-12T00:00:00"/>
    <n v="2"/>
    <x v="2"/>
    <s v="SA-20830"/>
    <s v="Sue Ann Reed"/>
    <x v="0"/>
    <s v="United States"/>
    <s v="Jacksonville"/>
    <x v="2"/>
    <n v="32216"/>
    <x v="0"/>
    <s v="OFF-BI-10002026"/>
    <x v="1"/>
    <x v="8"/>
    <s v="Avery Arch Ring Binders"/>
    <n v="17.430000000000003"/>
    <n v="1"/>
    <n v="0.7"/>
    <n v="5"/>
    <n v="20487.178571428201"/>
    <n v="-13.363000000000003"/>
  </r>
  <r>
    <n v="1284"/>
    <s v="CA-2014-122154"/>
    <x v="3"/>
    <d v="2014-04-10T00:00:00"/>
    <x v="3"/>
    <d v="2014-04-12T00:00:00"/>
    <n v="2"/>
    <x v="2"/>
    <s v="SA-20830"/>
    <s v="Sue Ann Reed"/>
    <x v="0"/>
    <s v="United States"/>
    <s v="Jacksonville"/>
    <x v="2"/>
    <n v="32216"/>
    <x v="0"/>
    <s v="OFF-PA-10000994"/>
    <x v="1"/>
    <x v="10"/>
    <s v="Xerox 1915"/>
    <n v="251.64"/>
    <n v="3"/>
    <n v="0.2"/>
    <n v="5"/>
    <n v="20525.3239795915"/>
    <n v="88.073999999999984"/>
  </r>
  <r>
    <n v="1285"/>
    <s v="US-2012-149692"/>
    <x v="1"/>
    <d v="2012-12-06T00:00:00"/>
    <x v="4"/>
    <d v="2012-12-12T00:00:00"/>
    <n v="6"/>
    <x v="1"/>
    <s v="KW-16435"/>
    <s v="Katrina Willman"/>
    <x v="0"/>
    <s v="United States"/>
    <s v="Austin"/>
    <x v="5"/>
    <n v="78745"/>
    <x v="2"/>
    <s v="OFF-BI-10002813"/>
    <x v="1"/>
    <x v="8"/>
    <s v="Avery Reinforcements for Hole-Punch Pages"/>
    <n v="2.7719999999999994"/>
    <n v="7"/>
    <n v="0.8"/>
    <n v="5"/>
    <n v="20563.4693877547"/>
    <n v="-4.8510000000000009"/>
  </r>
  <r>
    <n v="1286"/>
    <s v="CA-2013-119445"/>
    <x v="0"/>
    <d v="2013-06-27T00:00:00"/>
    <x v="1"/>
    <d v="2013-07-04T00:00:00"/>
    <n v="7"/>
    <x v="1"/>
    <s v="GM-14500"/>
    <s v="Gene McClure"/>
    <x v="0"/>
    <s v="United States"/>
    <s v="Providence"/>
    <x v="34"/>
    <n v="2908"/>
    <x v="3"/>
    <s v="OFF-ST-10000617"/>
    <x v="1"/>
    <x v="4"/>
    <s v="Woodgrain Magazine Files by Perma"/>
    <n v="14.9"/>
    <n v="5"/>
    <n v="0"/>
    <n v="5"/>
    <n v="20601.614795918002"/>
    <n v="1.0429999999999984"/>
  </r>
  <r>
    <n v="1287"/>
    <s v="CA-2012-124268"/>
    <x v="1"/>
    <d v="2012-07-04T00:00:00"/>
    <x v="7"/>
    <d v="2012-07-08T00:00:00"/>
    <n v="4"/>
    <x v="1"/>
    <s v="AD-10180"/>
    <s v="Alan Dominguez"/>
    <x v="2"/>
    <s v="United States"/>
    <s v="New York City"/>
    <x v="15"/>
    <n v="10035"/>
    <x v="3"/>
    <s v="OFF-AR-10004817"/>
    <x v="1"/>
    <x v="6"/>
    <s v="Colorific Watercolor Pencils"/>
    <n v="15.48"/>
    <n v="3"/>
    <n v="0"/>
    <n v="5"/>
    <n v="20639.7602040813"/>
    <n v="4.4891999999999985"/>
  </r>
  <r>
    <n v="1288"/>
    <s v="CA-2013-154711"/>
    <x v="0"/>
    <d v="2013-11-23T00:00:00"/>
    <x v="0"/>
    <d v="2013-11-27T00:00:00"/>
    <n v="4"/>
    <x v="1"/>
    <s v="TB-21355"/>
    <s v="Todd Boyes"/>
    <x v="1"/>
    <s v="United States"/>
    <s v="New York City"/>
    <x v="15"/>
    <n v="10009"/>
    <x v="3"/>
    <s v="FUR-FU-10000397"/>
    <x v="0"/>
    <x v="5"/>
    <s v="Luxo Economy Swing Arm Lamp"/>
    <n v="39.880000000000003"/>
    <n v="2"/>
    <n v="0"/>
    <n v="5"/>
    <n v="20677.9056122445"/>
    <n v="11.166400000000003"/>
  </r>
  <r>
    <n v="1289"/>
    <s v="CA-2013-154711"/>
    <x v="0"/>
    <d v="2013-11-23T00:00:00"/>
    <x v="0"/>
    <d v="2013-11-27T00:00:00"/>
    <n v="4"/>
    <x v="1"/>
    <s v="TB-21355"/>
    <s v="Todd Boyes"/>
    <x v="1"/>
    <s v="United States"/>
    <s v="New York City"/>
    <x v="15"/>
    <n v="10009"/>
    <x v="3"/>
    <s v="OFF-BI-10000605"/>
    <x v="1"/>
    <x v="8"/>
    <s v="Acco Pressboard Covers with Storage Hooks, 9 1/2&quot; x 11&quot;, Executive Red"/>
    <n v="12.192"/>
    <n v="4"/>
    <n v="0.2"/>
    <n v="5"/>
    <n v="20716.051020407798"/>
    <n v="4.1147999999999989"/>
  </r>
  <r>
    <n v="1290"/>
    <s v="CA-2013-154711"/>
    <x v="0"/>
    <d v="2013-11-23T00:00:00"/>
    <x v="0"/>
    <d v="2013-11-27T00:00:00"/>
    <n v="4"/>
    <x v="1"/>
    <s v="TB-21355"/>
    <s v="Todd Boyes"/>
    <x v="1"/>
    <s v="United States"/>
    <s v="New York City"/>
    <x v="15"/>
    <n v="10009"/>
    <x v="3"/>
    <s v="OFF-AR-10001860"/>
    <x v="1"/>
    <x v="6"/>
    <s v="BIC Liqua Brite Liner"/>
    <n v="20.82"/>
    <n v="3"/>
    <n v="0"/>
    <n v="5"/>
    <n v="20754.1964285711"/>
    <n v="7.4952000000000005"/>
  </r>
  <r>
    <n v="1291"/>
    <s v="CA-2013-163384"/>
    <x v="0"/>
    <d v="2013-11-11T00:00:00"/>
    <x v="0"/>
    <d v="2013-11-13T00:00:00"/>
    <n v="2"/>
    <x v="2"/>
    <s v="CC-12430"/>
    <s v="Chuck Clark"/>
    <x v="2"/>
    <s v="United States"/>
    <s v="San Francisco"/>
    <x v="1"/>
    <n v="94122"/>
    <x v="1"/>
    <s v="OFF-BI-10004970"/>
    <x v="1"/>
    <x v="8"/>
    <s v="ACCOHIDE 3-Ring Binder, Blue, 1&quot;"/>
    <n v="13.216000000000001"/>
    <n v="4"/>
    <n v="0.2"/>
    <n v="5"/>
    <n v="20792.3418367343"/>
    <n v="4.4603999999999999"/>
  </r>
  <r>
    <n v="1292"/>
    <s v="CA-2013-163384"/>
    <x v="0"/>
    <d v="2013-11-11T00:00:00"/>
    <x v="0"/>
    <d v="2013-11-13T00:00:00"/>
    <n v="2"/>
    <x v="2"/>
    <s v="CC-12430"/>
    <s v="Chuck Clark"/>
    <x v="2"/>
    <s v="United States"/>
    <s v="San Francisco"/>
    <x v="1"/>
    <n v="94122"/>
    <x v="1"/>
    <s v="OFF-PA-10003172"/>
    <x v="1"/>
    <x v="10"/>
    <s v="Xerox 1996"/>
    <n v="32.400000000000006"/>
    <n v="5"/>
    <n v="0"/>
    <n v="5"/>
    <n v="20830.487244897598"/>
    <n v="15.552000000000001"/>
  </r>
  <r>
    <n v="1293"/>
    <s v="CA-2012-101707"/>
    <x v="1"/>
    <d v="2012-08-27T00:00:00"/>
    <x v="6"/>
    <d v="2012-09-01T00:00:00"/>
    <n v="5"/>
    <x v="1"/>
    <s v="PF-19165"/>
    <s v="Philip Fox"/>
    <x v="0"/>
    <s v="United States"/>
    <s v="San Diego"/>
    <x v="1"/>
    <n v="92105"/>
    <x v="1"/>
    <s v="OFF-SU-10001218"/>
    <x v="1"/>
    <x v="14"/>
    <s v="Fiskars Softgrip Scissors"/>
    <n v="32.94"/>
    <n v="3"/>
    <n v="0"/>
    <n v="5"/>
    <n v="20868.6326530609"/>
    <n v="9.2232000000000021"/>
  </r>
  <r>
    <n v="1294"/>
    <s v="CA-2012-101707"/>
    <x v="1"/>
    <d v="2012-08-27T00:00:00"/>
    <x v="6"/>
    <d v="2012-09-01T00:00:00"/>
    <n v="5"/>
    <x v="1"/>
    <s v="PF-19165"/>
    <s v="Philip Fox"/>
    <x v="0"/>
    <s v="United States"/>
    <s v="San Diego"/>
    <x v="1"/>
    <n v="92105"/>
    <x v="1"/>
    <s v="OFF-PA-10002968"/>
    <x v="1"/>
    <x v="10"/>
    <s v="Xerox 1973"/>
    <n v="114.2"/>
    <n v="5"/>
    <n v="0"/>
    <n v="5"/>
    <n v="20906.7780612241"/>
    <n v="52.531999999999996"/>
  </r>
  <r>
    <n v="1295"/>
    <s v="CA-2012-101707"/>
    <x v="1"/>
    <d v="2012-08-27T00:00:00"/>
    <x v="6"/>
    <d v="2012-09-01T00:00:00"/>
    <n v="5"/>
    <x v="1"/>
    <s v="PF-19165"/>
    <s v="Philip Fox"/>
    <x v="0"/>
    <s v="United States"/>
    <s v="San Diego"/>
    <x v="1"/>
    <n v="92105"/>
    <x v="1"/>
    <s v="OFF-LA-10000134"/>
    <x v="1"/>
    <x v="2"/>
    <s v="Avery 511"/>
    <n v="3.08"/>
    <n v="1"/>
    <n v="0"/>
    <n v="5"/>
    <n v="20944.923469387399"/>
    <n v="1.4783999999999999"/>
  </r>
  <r>
    <n v="1296"/>
    <s v="CA-2012-138898"/>
    <x v="1"/>
    <d v="2012-05-25T00:00:00"/>
    <x v="5"/>
    <d v="2012-05-29T00:00:00"/>
    <n v="4"/>
    <x v="1"/>
    <s v="JH-16180"/>
    <s v="Justin Hirsh"/>
    <x v="0"/>
    <s v="United States"/>
    <s v="Pueblo"/>
    <x v="22"/>
    <n v="81001"/>
    <x v="1"/>
    <s v="OFF-AP-10004487"/>
    <x v="1"/>
    <x v="9"/>
    <s v="Kensington 4 Outlet MasterPiece Compact Power Control Center"/>
    <n v="845.72799999999995"/>
    <n v="13"/>
    <n v="0.2"/>
    <n v="5"/>
    <n v="20983.068877550599"/>
    <n v="84.572799999999944"/>
  </r>
  <r>
    <n v="1297"/>
    <s v="CA-2014-115427"/>
    <x v="3"/>
    <d v="2014-12-31T00:00:00"/>
    <x v="4"/>
    <d v="2015-01-04T00:00:00"/>
    <n v="4"/>
    <x v="1"/>
    <s v="EB-13975"/>
    <s v="Erica Bern"/>
    <x v="1"/>
    <s v="United States"/>
    <s v="Fairfield"/>
    <x v="1"/>
    <n v="94533"/>
    <x v="1"/>
    <s v="OFF-BI-10002103"/>
    <x v="1"/>
    <x v="8"/>
    <s v="Cardinal Slant-D Ring Binder, Heavy Gauge Vinyl"/>
    <n v="13.904"/>
    <n v="2"/>
    <n v="0.2"/>
    <n v="5"/>
    <n v="21021.214285713901"/>
    <n v="4.5187999999999997"/>
  </r>
  <r>
    <n v="1298"/>
    <s v="CA-2014-115427"/>
    <x v="3"/>
    <d v="2014-12-31T00:00:00"/>
    <x v="4"/>
    <d v="2015-01-04T00:00:00"/>
    <n v="4"/>
    <x v="1"/>
    <s v="EB-13975"/>
    <s v="Erica Bern"/>
    <x v="1"/>
    <s v="United States"/>
    <s v="Fairfield"/>
    <x v="1"/>
    <n v="94533"/>
    <x v="1"/>
    <s v="OFF-BI-10004632"/>
    <x v="1"/>
    <x v="8"/>
    <s v="GBC Binding covers"/>
    <n v="20.72"/>
    <n v="2"/>
    <n v="0.2"/>
    <n v="5"/>
    <n v="21059.359693877199"/>
    <n v="6.4749999999999979"/>
  </r>
  <r>
    <n v="1299"/>
    <s v="CA-2013-134425"/>
    <x v="0"/>
    <d v="2013-12-09T00:00:00"/>
    <x v="4"/>
    <d v="2013-12-13T00:00:00"/>
    <n v="4"/>
    <x v="0"/>
    <s v="QJ-19255"/>
    <s v="Quincy Jones"/>
    <x v="1"/>
    <s v="United States"/>
    <s v="Saint Paul"/>
    <x v="11"/>
    <n v="55106"/>
    <x v="2"/>
    <s v="TEC-PH-10003555"/>
    <x v="2"/>
    <x v="7"/>
    <s v="Motorola HK250 Universal Bluetooth Headset"/>
    <n v="114.94999999999999"/>
    <n v="5"/>
    <n v="0"/>
    <n v="5"/>
    <n v="21097.505102040399"/>
    <n v="2.2990000000000066"/>
  </r>
  <r>
    <n v="1300"/>
    <s v="CA-2012-121391"/>
    <x v="1"/>
    <d v="2012-10-04T00:00:00"/>
    <x v="2"/>
    <d v="2012-10-07T00:00:00"/>
    <n v="3"/>
    <x v="2"/>
    <s v="AA-10315"/>
    <s v="Alex Avila"/>
    <x v="0"/>
    <s v="United States"/>
    <s v="San Francisco"/>
    <x v="1"/>
    <n v="94109"/>
    <x v="1"/>
    <s v="OFF-ST-10001590"/>
    <x v="1"/>
    <x v="4"/>
    <s v="Tenex Personal Project File with Scoop Front Design, Black"/>
    <n v="26.96"/>
    <n v="2"/>
    <n v="0"/>
    <n v="5"/>
    <n v="21135.650510203701"/>
    <n v="7.0095999999999989"/>
  </r>
  <r>
    <n v="1301"/>
    <s v="CA-2013-137043"/>
    <x v="0"/>
    <d v="2013-12-24T00:00:00"/>
    <x v="4"/>
    <d v="2013-12-26T00:00:00"/>
    <n v="2"/>
    <x v="0"/>
    <s v="LC-17140"/>
    <s v="Logan Currie"/>
    <x v="0"/>
    <s v="United States"/>
    <s v="Springfield"/>
    <x v="17"/>
    <n v="22153"/>
    <x v="0"/>
    <s v="FUR-FU-10003664"/>
    <x v="0"/>
    <x v="5"/>
    <s v="Electrix Architect's Clamp-On Swing Arm Lamp, Black"/>
    <n v="572.76"/>
    <n v="6"/>
    <n v="0"/>
    <n v="5"/>
    <n v="21173.795918366999"/>
    <n v="166.10039999999995"/>
  </r>
  <r>
    <n v="1302"/>
    <s v="CA-2013-137043"/>
    <x v="0"/>
    <d v="2013-12-24T00:00:00"/>
    <x v="4"/>
    <d v="2013-12-26T00:00:00"/>
    <n v="2"/>
    <x v="0"/>
    <s v="LC-17140"/>
    <s v="Logan Currie"/>
    <x v="0"/>
    <s v="United States"/>
    <s v="Springfield"/>
    <x v="17"/>
    <n v="22153"/>
    <x v="0"/>
    <s v="FUR-FU-10003664"/>
    <x v="0"/>
    <x v="5"/>
    <s v="Electrix Architect's Clamp-On Swing Arm Lamp, Black"/>
    <n v="286.38"/>
    <n v="3"/>
    <n v="0"/>
    <n v="5"/>
    <n v="21211.941326530199"/>
    <n v="83.050199999999975"/>
  </r>
  <r>
    <n v="1303"/>
    <s v="CA-2012-115847"/>
    <x v="1"/>
    <d v="2012-09-19T00:00:00"/>
    <x v="8"/>
    <d v="2012-09-24T00:00:00"/>
    <n v="5"/>
    <x v="0"/>
    <s v="TC-21535"/>
    <s v="Tracy Collins"/>
    <x v="2"/>
    <s v="United States"/>
    <s v="Arlington"/>
    <x v="17"/>
    <n v="22204"/>
    <x v="0"/>
    <s v="FUR-BO-10003433"/>
    <x v="0"/>
    <x v="0"/>
    <s v="Sauder Cornerstone Collection Library"/>
    <n v="61.96"/>
    <n v="2"/>
    <n v="0"/>
    <n v="5"/>
    <n v="21250.086734693501"/>
    <n v="4.3371999999999957"/>
  </r>
  <r>
    <n v="1304"/>
    <s v="US-2014-126179"/>
    <x v="3"/>
    <d v="2014-07-04T00:00:00"/>
    <x v="7"/>
    <d v="2014-07-08T00:00:00"/>
    <n v="4"/>
    <x v="1"/>
    <s v="CS-12460"/>
    <s v="Chuck Sachs"/>
    <x v="0"/>
    <s v="United States"/>
    <s v="Columbus"/>
    <x v="32"/>
    <n v="31907"/>
    <x v="0"/>
    <s v="FUR-FU-10002554"/>
    <x v="0"/>
    <x v="5"/>
    <s v="Westinghouse Floor Lamp with Metal Mesh Shade, Black"/>
    <n v="23.99"/>
    <n v="1"/>
    <n v="0"/>
    <n v="5"/>
    <n v="21288.232142856799"/>
    <n v="5.5176999999999978"/>
  </r>
  <r>
    <n v="1305"/>
    <s v="US-2014-126179"/>
    <x v="3"/>
    <d v="2014-07-04T00:00:00"/>
    <x v="7"/>
    <d v="2014-07-08T00:00:00"/>
    <n v="4"/>
    <x v="1"/>
    <s v="CS-12460"/>
    <s v="Chuck Sachs"/>
    <x v="0"/>
    <s v="United States"/>
    <s v="Columbus"/>
    <x v="32"/>
    <n v="31907"/>
    <x v="0"/>
    <s v="TEC-PH-10001557"/>
    <x v="2"/>
    <x v="7"/>
    <s v="Pyle PMP37LED"/>
    <n v="287.96999999999997"/>
    <n v="3"/>
    <n v="0"/>
    <n v="5"/>
    <n v="21326.377551019999"/>
    <n v="77.751899999999992"/>
  </r>
  <r>
    <n v="1306"/>
    <s v="CA-2013-101966"/>
    <x v="0"/>
    <d v="2013-07-15T00:00:00"/>
    <x v="7"/>
    <d v="2013-07-17T00:00:00"/>
    <n v="2"/>
    <x v="0"/>
    <s v="BM-11785"/>
    <s v="Bryan Mills"/>
    <x v="0"/>
    <s v="United States"/>
    <s v="Houston"/>
    <x v="5"/>
    <n v="77036"/>
    <x v="2"/>
    <s v="TEC-PH-10003437"/>
    <x v="2"/>
    <x v="7"/>
    <s v="Blue Parrot B250XT Professional Grade Wireless Bluetooth Headset with"/>
    <n v="419.94399999999996"/>
    <n v="7"/>
    <n v="0.2"/>
    <n v="5"/>
    <n v="21364.522959183301"/>
    <n v="52.492999999999967"/>
  </r>
  <r>
    <n v="1307"/>
    <s v="CA-2013-141397"/>
    <x v="0"/>
    <d v="2013-06-21T00:00:00"/>
    <x v="1"/>
    <d v="2013-06-22T00:00:00"/>
    <n v="1"/>
    <x v="2"/>
    <s v="RC-19825"/>
    <s v="Roy Collins"/>
    <x v="0"/>
    <s v="United States"/>
    <s v="Pasadena"/>
    <x v="1"/>
    <n v="91104"/>
    <x v="1"/>
    <s v="OFF-PA-10002986"/>
    <x v="1"/>
    <x v="10"/>
    <s v="Xerox 1898"/>
    <n v="46.76"/>
    <n v="7"/>
    <n v="0"/>
    <n v="5"/>
    <n v="21402.6683673466"/>
    <n v="22.444800000000001"/>
  </r>
  <r>
    <n v="1308"/>
    <s v="CA-2013-141397"/>
    <x v="0"/>
    <d v="2013-06-21T00:00:00"/>
    <x v="1"/>
    <d v="2013-06-22T00:00:00"/>
    <n v="1"/>
    <x v="2"/>
    <s v="RC-19825"/>
    <s v="Roy Collins"/>
    <x v="0"/>
    <s v="United States"/>
    <s v="Pasadena"/>
    <x v="1"/>
    <n v="91104"/>
    <x v="1"/>
    <s v="OFF-BI-10000320"/>
    <x v="1"/>
    <x v="8"/>
    <s v="GBC Plastic Binding Combs"/>
    <n v="17.712"/>
    <n v="3"/>
    <n v="0.2"/>
    <n v="5"/>
    <n v="21440.8137755098"/>
    <n v="6.4206000000000012"/>
  </r>
  <r>
    <n v="1309"/>
    <s v="CA-2013-141397"/>
    <x v="0"/>
    <d v="2013-06-21T00:00:00"/>
    <x v="1"/>
    <d v="2013-06-22T00:00:00"/>
    <n v="1"/>
    <x v="2"/>
    <s v="RC-19825"/>
    <s v="Roy Collins"/>
    <x v="0"/>
    <s v="United States"/>
    <s v="Pasadena"/>
    <x v="1"/>
    <n v="91104"/>
    <x v="1"/>
    <s v="OFF-AP-10003971"/>
    <x v="1"/>
    <x v="9"/>
    <s v="Belkin 6 Outlet Metallic Surge Strip"/>
    <n v="21.78"/>
    <n v="2"/>
    <n v="0"/>
    <n v="5"/>
    <n v="21478.959183673102"/>
    <n v="5.6628000000000007"/>
  </r>
  <r>
    <n v="1310"/>
    <s v="CA-2013-141397"/>
    <x v="0"/>
    <d v="2013-06-21T00:00:00"/>
    <x v="1"/>
    <d v="2013-06-22T00:00:00"/>
    <n v="1"/>
    <x v="2"/>
    <s v="RC-19825"/>
    <s v="Roy Collins"/>
    <x v="0"/>
    <s v="United States"/>
    <s v="Pasadena"/>
    <x v="1"/>
    <n v="91104"/>
    <x v="1"/>
    <s v="OFF-ST-10001469"/>
    <x v="1"/>
    <x v="4"/>
    <s v="Fellowes Bankers Box Recycled Super Stor/Drawer"/>
    <n v="161.94"/>
    <n v="3"/>
    <n v="0"/>
    <n v="5"/>
    <n v="21517.1045918364"/>
    <n v="9.716399999999993"/>
  </r>
  <r>
    <n v="1311"/>
    <s v="CA-2013-141397"/>
    <x v="0"/>
    <d v="2013-06-21T00:00:00"/>
    <x v="1"/>
    <d v="2013-06-22T00:00:00"/>
    <n v="1"/>
    <x v="2"/>
    <s v="RC-19825"/>
    <s v="Roy Collins"/>
    <x v="0"/>
    <s v="United States"/>
    <s v="Pasadena"/>
    <x v="1"/>
    <n v="91104"/>
    <x v="1"/>
    <s v="FUR-CH-10003846"/>
    <x v="0"/>
    <x v="1"/>
    <s v="Hon Valutask Swivel Chairs"/>
    <n v="161.56800000000001"/>
    <n v="2"/>
    <n v="0.2"/>
    <n v="5"/>
    <n v="21555.2499999996"/>
    <n v="-8.0783999999999949"/>
  </r>
  <r>
    <n v="1312"/>
    <s v="CA-2013-141082"/>
    <x v="0"/>
    <d v="2013-12-10T00:00:00"/>
    <x v="4"/>
    <d v="2013-12-14T00:00:00"/>
    <n v="4"/>
    <x v="1"/>
    <s v="FM-14380"/>
    <s v="Fred McMath"/>
    <x v="0"/>
    <s v="United States"/>
    <s v="Lawrence"/>
    <x v="31"/>
    <n v="1841"/>
    <x v="3"/>
    <s v="OFF-LA-10001404"/>
    <x v="1"/>
    <x v="2"/>
    <s v="Avery 517"/>
    <n v="3.69"/>
    <n v="1"/>
    <n v="0"/>
    <n v="5"/>
    <n v="21593.395408162902"/>
    <n v="1.7343"/>
  </r>
  <r>
    <n v="1313"/>
    <s v="CA-2013-141082"/>
    <x v="0"/>
    <d v="2013-12-10T00:00:00"/>
    <x v="4"/>
    <d v="2013-12-14T00:00:00"/>
    <n v="4"/>
    <x v="1"/>
    <s v="FM-14380"/>
    <s v="Fred McMath"/>
    <x v="0"/>
    <s v="United States"/>
    <s v="Lawrence"/>
    <x v="31"/>
    <n v="1841"/>
    <x v="3"/>
    <s v="OFF-LA-10001474"/>
    <x v="1"/>
    <x v="2"/>
    <s v="Avery 477"/>
    <n v="122.12"/>
    <n v="4"/>
    <n v="0"/>
    <n v="5"/>
    <n v="21631.540816326102"/>
    <n v="56.175200000000004"/>
  </r>
  <r>
    <n v="1314"/>
    <s v="US-2013-134488"/>
    <x v="0"/>
    <d v="2013-09-25T00:00:00"/>
    <x v="8"/>
    <d v="2013-10-02T00:00:00"/>
    <n v="7"/>
    <x v="1"/>
    <s v="PK-19075"/>
    <s v="Pete Kriz"/>
    <x v="0"/>
    <s v="United States"/>
    <s v="Columbus"/>
    <x v="24"/>
    <n v="43229"/>
    <x v="3"/>
    <s v="FUR-CH-10003199"/>
    <x v="0"/>
    <x v="1"/>
    <s v="Office Star - Contemporary Task Swivel Chair"/>
    <n v="155.37199999999999"/>
    <n v="2"/>
    <n v="0.3"/>
    <n v="5"/>
    <n v="21669.6862244894"/>
    <n v="-13.317599999999999"/>
  </r>
  <r>
    <n v="1315"/>
    <s v="CA-2013-145919"/>
    <x v="0"/>
    <d v="2013-12-19T00:00:00"/>
    <x v="4"/>
    <d v="2013-12-24T00:00:00"/>
    <n v="5"/>
    <x v="1"/>
    <s v="HG-14965"/>
    <s v="Henry Goldwyn"/>
    <x v="1"/>
    <s v="United States"/>
    <s v="Los Angeles"/>
    <x v="1"/>
    <n v="90032"/>
    <x v="1"/>
    <s v="OFF-PA-10003072"/>
    <x v="1"/>
    <x v="10"/>
    <s v="Eureka Recycled Copy Paper 8 1/2&quot; x 11&quot;, Ream"/>
    <n v="38.880000000000003"/>
    <n v="6"/>
    <n v="0"/>
    <n v="5"/>
    <n v="21707.831632652698"/>
    <n v="18.662400000000002"/>
  </r>
  <r>
    <n v="1316"/>
    <s v="CA-2013-145919"/>
    <x v="0"/>
    <d v="2013-12-19T00:00:00"/>
    <x v="4"/>
    <d v="2013-12-24T00:00:00"/>
    <n v="5"/>
    <x v="1"/>
    <s v="HG-14965"/>
    <s v="Henry Goldwyn"/>
    <x v="1"/>
    <s v="United States"/>
    <s v="Los Angeles"/>
    <x v="1"/>
    <n v="90032"/>
    <x v="1"/>
    <s v="FUR-FU-10004960"/>
    <x v="0"/>
    <x v="5"/>
    <s v="Seth Thomas 12&quot; Clock w/ Goldtone Case"/>
    <n v="183.84"/>
    <n v="8"/>
    <n v="0"/>
    <n v="5"/>
    <n v="21745.977040815898"/>
    <n v="62.505600000000001"/>
  </r>
  <r>
    <n v="1317"/>
    <s v="CA-2013-145919"/>
    <x v="0"/>
    <d v="2013-12-19T00:00:00"/>
    <x v="4"/>
    <d v="2013-12-24T00:00:00"/>
    <n v="5"/>
    <x v="1"/>
    <s v="HG-14965"/>
    <s v="Henry Goldwyn"/>
    <x v="1"/>
    <s v="United States"/>
    <s v="Los Angeles"/>
    <x v="1"/>
    <n v="90032"/>
    <x v="1"/>
    <s v="OFF-SU-10003505"/>
    <x v="1"/>
    <x v="14"/>
    <s v="Premier Electric Letter Opener"/>
    <n v="579.29999999999995"/>
    <n v="5"/>
    <n v="0"/>
    <n v="5"/>
    <n v="21784.1224489792"/>
    <n v="28.964999999999961"/>
  </r>
  <r>
    <n v="1318"/>
    <s v="CA-2014-157651"/>
    <x v="3"/>
    <d v="2014-12-11T00:00:00"/>
    <x v="4"/>
    <d v="2014-12-15T00:00:00"/>
    <n v="4"/>
    <x v="1"/>
    <s v="HA-14920"/>
    <s v="Helen Andreada"/>
    <x v="0"/>
    <s v="United States"/>
    <s v="Philadelphia"/>
    <x v="9"/>
    <n v="19120"/>
    <x v="3"/>
    <s v="TEC-AC-10003116"/>
    <x v="2"/>
    <x v="11"/>
    <s v="Memorex Froggy Flash Drive 8 GB"/>
    <n v="14.200000000000001"/>
    <n v="1"/>
    <n v="0.2"/>
    <n v="5"/>
    <n v="21822.267857142499"/>
    <n v="3.3724999999999992"/>
  </r>
  <r>
    <n v="1319"/>
    <s v="CA-2011-160773"/>
    <x v="2"/>
    <d v="2011-07-01T00:00:00"/>
    <x v="7"/>
    <d v="2011-07-05T00:00:00"/>
    <n v="4"/>
    <x v="1"/>
    <s v="LW-16825"/>
    <s v="Laurel Workman"/>
    <x v="1"/>
    <s v="United States"/>
    <s v="Deltona"/>
    <x v="2"/>
    <n v="32725"/>
    <x v="0"/>
    <s v="TEC-PH-10004586"/>
    <x v="2"/>
    <x v="7"/>
    <s v="Wilson SignalBoost 841262 DB PRO Amplifier Kit"/>
    <n v="575.91999999999996"/>
    <n v="2"/>
    <n v="0.2"/>
    <n v="5"/>
    <n v="21860.413265305699"/>
    <n v="71.989999999999981"/>
  </r>
  <r>
    <n v="1320"/>
    <s v="CA-2011-160773"/>
    <x v="2"/>
    <d v="2011-07-01T00:00:00"/>
    <x v="7"/>
    <d v="2011-07-05T00:00:00"/>
    <n v="4"/>
    <x v="1"/>
    <s v="LW-16825"/>
    <s v="Laurel Workman"/>
    <x v="1"/>
    <s v="United States"/>
    <s v="Deltona"/>
    <x v="2"/>
    <n v="32725"/>
    <x v="0"/>
    <s v="OFF-BI-10000546"/>
    <x v="1"/>
    <x v="8"/>
    <s v="Avery Durable Binders"/>
    <n v="5.1840000000000011"/>
    <n v="6"/>
    <n v="0.7"/>
    <n v="5"/>
    <n v="21898.558673469"/>
    <n v="-3.6288"/>
  </r>
  <r>
    <n v="1321"/>
    <s v="CA-2014-167703"/>
    <x v="3"/>
    <d v="2014-02-04T00:00:00"/>
    <x v="11"/>
    <d v="2014-02-09T00:00:00"/>
    <n v="5"/>
    <x v="1"/>
    <s v="MC-17575"/>
    <s v="Matt Collins"/>
    <x v="0"/>
    <s v="United States"/>
    <s v="Cincinnati"/>
    <x v="24"/>
    <n v="45231"/>
    <x v="3"/>
    <s v="OFF-BI-10002071"/>
    <x v="1"/>
    <x v="8"/>
    <s v="Fellowes Black Plastic Comb Bindings"/>
    <n v="5.2290000000000001"/>
    <n v="3"/>
    <n v="0.7"/>
    <n v="5"/>
    <n v="21936.704081632299"/>
    <n v="-4.1831999999999976"/>
  </r>
  <r>
    <n v="1322"/>
    <s v="CA-2014-167703"/>
    <x v="3"/>
    <d v="2014-02-04T00:00:00"/>
    <x v="11"/>
    <d v="2014-02-09T00:00:00"/>
    <n v="5"/>
    <x v="1"/>
    <s v="MC-17575"/>
    <s v="Matt Collins"/>
    <x v="0"/>
    <s v="United States"/>
    <s v="Cincinnati"/>
    <x v="24"/>
    <n v="45231"/>
    <x v="3"/>
    <s v="OFF-ST-10001490"/>
    <x v="1"/>
    <x v="4"/>
    <s v="Hot File 7-Pocket, Floor Stand"/>
    <n v="285.55200000000002"/>
    <n v="2"/>
    <n v="0.2"/>
    <n v="5"/>
    <n v="21974.849489795499"/>
    <n v="35.69399999999996"/>
  </r>
  <r>
    <n v="1323"/>
    <s v="CA-2014-121804"/>
    <x v="3"/>
    <d v="2014-03-04T00:00:00"/>
    <x v="10"/>
    <d v="2014-03-09T00:00:00"/>
    <n v="5"/>
    <x v="1"/>
    <s v="LP-17095"/>
    <s v="Liz Preis"/>
    <x v="0"/>
    <s v="United States"/>
    <s v="Murray"/>
    <x v="0"/>
    <n v="42071"/>
    <x v="0"/>
    <s v="OFF-AP-10004859"/>
    <x v="1"/>
    <x v="9"/>
    <s v="Acco 6 Outlet Guardian Premium Surge Suppressor"/>
    <n v="72.8"/>
    <n v="5"/>
    <n v="0"/>
    <n v="5"/>
    <n v="22012.994897958801"/>
    <n v="19.656000000000002"/>
  </r>
  <r>
    <n v="1324"/>
    <s v="CA-2014-162635"/>
    <x v="3"/>
    <d v="2014-10-10T00:00:00"/>
    <x v="2"/>
    <d v="2014-10-11T00:00:00"/>
    <n v="1"/>
    <x v="2"/>
    <s v="EB-14170"/>
    <s v="Evan Bailliet"/>
    <x v="0"/>
    <s v="United States"/>
    <s v="Wilmington"/>
    <x v="3"/>
    <n v="28403"/>
    <x v="0"/>
    <s v="OFF-PA-10002659"/>
    <x v="1"/>
    <x v="10"/>
    <s v="Avoid Verbal Orders Carbonless Minifold Book"/>
    <n v="10.816000000000001"/>
    <n v="4"/>
    <n v="0.2"/>
    <n v="5"/>
    <n v="22051.140306122099"/>
    <n v="3.5151999999999988"/>
  </r>
  <r>
    <n v="1325"/>
    <s v="CA-2011-107153"/>
    <x v="2"/>
    <d v="2011-09-28T00:00:00"/>
    <x v="8"/>
    <d v="2011-10-03T00:00:00"/>
    <n v="5"/>
    <x v="1"/>
    <s v="GZ-14545"/>
    <s v="George Zrebassa"/>
    <x v="1"/>
    <s v="United States"/>
    <s v="Lawrence"/>
    <x v="31"/>
    <n v="1841"/>
    <x v="3"/>
    <s v="OFF-ST-10001321"/>
    <x v="1"/>
    <x v="4"/>
    <s v="Decoflex Hanging Personal Folder File, Blue"/>
    <n v="46.26"/>
    <n v="3"/>
    <n v="0"/>
    <n v="5"/>
    <n v="22089.285714285299"/>
    <n v="12.490200000000003"/>
  </r>
  <r>
    <n v="1326"/>
    <s v="US-2011-117058"/>
    <x v="2"/>
    <d v="2011-05-27T00:00:00"/>
    <x v="5"/>
    <d v="2011-05-30T00:00:00"/>
    <n v="3"/>
    <x v="2"/>
    <s v="LE-16810"/>
    <s v="Laurel Elliston"/>
    <x v="0"/>
    <s v="United States"/>
    <s v="Chicago"/>
    <x v="10"/>
    <n v="60653"/>
    <x v="2"/>
    <s v="OFF-BI-10004139"/>
    <x v="1"/>
    <x v="8"/>
    <s v="Fellowes Presentation Covers for Comb Binding Machines"/>
    <n v="17.459999999999997"/>
    <n v="6"/>
    <n v="0.8"/>
    <n v="5"/>
    <n v="22127.431122448601"/>
    <n v="-30.555000000000007"/>
  </r>
  <r>
    <n v="1327"/>
    <s v="CA-2012-120439"/>
    <x v="1"/>
    <d v="2012-06-14T00:00:00"/>
    <x v="1"/>
    <d v="2012-06-18T00:00:00"/>
    <n v="4"/>
    <x v="1"/>
    <s v="AD-10180"/>
    <s v="Alan Dominguez"/>
    <x v="2"/>
    <s v="United States"/>
    <s v="Philadelphia"/>
    <x v="9"/>
    <n v="19120"/>
    <x v="3"/>
    <s v="FUR-FU-10001867"/>
    <x v="0"/>
    <x v="5"/>
    <s v="Eldon Expressions Punched Metal &amp; Wood Desk Accessories, Pewter &amp; Cherry"/>
    <n v="51.072000000000003"/>
    <n v="6"/>
    <n v="0.2"/>
    <n v="5"/>
    <n v="22165.576530611801"/>
    <n v="5.1072000000000024"/>
  </r>
  <r>
    <n v="1328"/>
    <s v="CA-2013-128258"/>
    <x v="0"/>
    <d v="2013-03-31T00:00:00"/>
    <x v="10"/>
    <d v="2013-04-02T00:00:00"/>
    <n v="2"/>
    <x v="2"/>
    <s v="CP-12085"/>
    <s v="Cathy Prescott"/>
    <x v="1"/>
    <s v="United States"/>
    <s v="Norwich"/>
    <x v="29"/>
    <n v="6360"/>
    <x v="3"/>
    <s v="OFF-PA-10004156"/>
    <x v="1"/>
    <x v="10"/>
    <s v="Xerox 188"/>
    <n v="11.34"/>
    <n v="1"/>
    <n v="0"/>
    <n v="5"/>
    <n v="22203.721938775099"/>
    <n v="5.5565999999999995"/>
  </r>
  <r>
    <n v="1329"/>
    <s v="CA-2014-106033"/>
    <x v="3"/>
    <d v="2014-10-16T00:00:00"/>
    <x v="2"/>
    <d v="2014-10-19T00:00:00"/>
    <n v="3"/>
    <x v="0"/>
    <s v="FG-14260"/>
    <s v="Frank Gastineau"/>
    <x v="2"/>
    <s v="United States"/>
    <s v="San Francisco"/>
    <x v="1"/>
    <n v="94110"/>
    <x v="1"/>
    <s v="OFF-AR-10002818"/>
    <x v="1"/>
    <x v="6"/>
    <s v="Panasonic KP-310 Heavy-Duty Electric Pencil Sharpener"/>
    <n v="87.92"/>
    <n v="4"/>
    <n v="0"/>
    <n v="5"/>
    <n v="22241.867346938401"/>
    <n v="26.375999999999998"/>
  </r>
  <r>
    <n v="1330"/>
    <s v="CA-2013-142762"/>
    <x v="0"/>
    <d v="2013-05-24T00:00:00"/>
    <x v="5"/>
    <d v="2013-05-28T00:00:00"/>
    <n v="4"/>
    <x v="1"/>
    <s v="LD-17005"/>
    <s v="Lisa DeCherney"/>
    <x v="0"/>
    <s v="United States"/>
    <s v="San Francisco"/>
    <x v="1"/>
    <n v="94109"/>
    <x v="1"/>
    <s v="FUR-FU-10003691"/>
    <x v="0"/>
    <x v="5"/>
    <s v="Eldon Image Series Desk Accessories, Ebony"/>
    <n v="37.049999999999997"/>
    <n v="3"/>
    <n v="0"/>
    <n v="5"/>
    <n v="22280.012755101601"/>
    <n v="16.302"/>
  </r>
  <r>
    <n v="1331"/>
    <s v="CA-2014-127705"/>
    <x v="3"/>
    <d v="2014-06-03T00:00:00"/>
    <x v="1"/>
    <d v="2014-06-07T00:00:00"/>
    <n v="4"/>
    <x v="1"/>
    <s v="AB-10255"/>
    <s v="Alejandro Ballentine"/>
    <x v="2"/>
    <s v="United States"/>
    <s v="Lorain"/>
    <x v="24"/>
    <n v="44052"/>
    <x v="3"/>
    <s v="TEC-PH-10000347"/>
    <x v="2"/>
    <x v="7"/>
    <s v="Cush Cases Heavy Duty Rugged Cover Case for Samsung Galaxy S5 - Purple"/>
    <n v="2.97"/>
    <n v="1"/>
    <n v="0.4"/>
    <n v="5"/>
    <n v="22318.158163264899"/>
    <n v="-0.64350000000000018"/>
  </r>
  <r>
    <n v="1332"/>
    <s v="CA-2014-127705"/>
    <x v="3"/>
    <d v="2014-06-03T00:00:00"/>
    <x v="1"/>
    <d v="2014-06-07T00:00:00"/>
    <n v="4"/>
    <x v="1"/>
    <s v="AB-10255"/>
    <s v="Alejandro Ballentine"/>
    <x v="2"/>
    <s v="United States"/>
    <s v="Lorain"/>
    <x v="24"/>
    <n v="44052"/>
    <x v="3"/>
    <s v="OFF-ST-10004507"/>
    <x v="1"/>
    <x v="4"/>
    <s v="Advantus Rolling Storage Box"/>
    <n v="27.439999999999998"/>
    <n v="2"/>
    <n v="0.2"/>
    <n v="5"/>
    <n v="22356.303571428201"/>
    <n v="2.4009999999999998"/>
  </r>
  <r>
    <n v="1333"/>
    <s v="CA-2011-122567"/>
    <x v="2"/>
    <d v="2011-02-17T00:00:00"/>
    <x v="11"/>
    <d v="2011-02-22T00:00:00"/>
    <n v="5"/>
    <x v="1"/>
    <s v="MN-17935"/>
    <s v="Michael Nguyen"/>
    <x v="0"/>
    <s v="United States"/>
    <s v="Dallas"/>
    <x v="5"/>
    <n v="75220"/>
    <x v="2"/>
    <s v="OFF-BI-10002012"/>
    <x v="1"/>
    <x v="8"/>
    <s v="Wilson Jones Easy Flow II Sheet Lifters"/>
    <n v="1.0799999999999998"/>
    <n v="3"/>
    <n v="0.8"/>
    <n v="5"/>
    <n v="22394.448979591401"/>
    <n v="-1.7280000000000002"/>
  </r>
  <r>
    <n v="1334"/>
    <s v="CA-2011-122567"/>
    <x v="2"/>
    <d v="2011-02-17T00:00:00"/>
    <x v="11"/>
    <d v="2011-02-22T00:00:00"/>
    <n v="5"/>
    <x v="1"/>
    <s v="MN-17935"/>
    <s v="Michael Nguyen"/>
    <x v="0"/>
    <s v="United States"/>
    <s v="Dallas"/>
    <x v="5"/>
    <n v="75220"/>
    <x v="2"/>
    <s v="OFF-AP-10001303"/>
    <x v="1"/>
    <x v="9"/>
    <s v="Holmes Cool Mist Humidifier for the Whole House with 8-Gallon Output per Day, Extended Life Filter"/>
    <n v="7.9599999999999973"/>
    <n v="2"/>
    <n v="0.8"/>
    <n v="5"/>
    <n v="22432.5943877547"/>
    <n v="-13.930000000000003"/>
  </r>
  <r>
    <n v="1335"/>
    <s v="CA-2011-121664"/>
    <x v="2"/>
    <d v="2011-05-06T00:00:00"/>
    <x v="5"/>
    <d v="2011-05-10T00:00:00"/>
    <n v="4"/>
    <x v="1"/>
    <s v="HP-14815"/>
    <s v="Harold Pawlan"/>
    <x v="2"/>
    <s v="United States"/>
    <s v="Los Angeles"/>
    <x v="1"/>
    <n v="90049"/>
    <x v="1"/>
    <s v="OFF-BI-10003684"/>
    <x v="1"/>
    <x v="8"/>
    <s v="Wilson Jones Legal Size Ring Binders"/>
    <n v="140.73599999999999"/>
    <n v="8"/>
    <n v="0.2"/>
    <n v="5"/>
    <n v="22470.739795918002"/>
    <n v="52.775999999999996"/>
  </r>
  <r>
    <n v="1336"/>
    <s v="CA-2013-122133"/>
    <x v="0"/>
    <d v="2013-05-17T00:00:00"/>
    <x v="5"/>
    <d v="2013-05-24T00:00:00"/>
    <n v="7"/>
    <x v="1"/>
    <s v="JR-15670"/>
    <s v="Jim Radford"/>
    <x v="0"/>
    <s v="United States"/>
    <s v="Middletown"/>
    <x v="29"/>
    <n v="6457"/>
    <x v="3"/>
    <s v="OFF-ST-10002574"/>
    <x v="1"/>
    <x v="4"/>
    <s v="SAFCO Commercial Wire Shelving, Black"/>
    <n v="552.55999999999995"/>
    <n v="4"/>
    <n v="0"/>
    <n v="5"/>
    <n v="22508.885204081202"/>
    <n v="0"/>
  </r>
  <r>
    <n v="1337"/>
    <s v="US-2014-123281"/>
    <x v="3"/>
    <d v="2014-04-03T00:00:00"/>
    <x v="3"/>
    <d v="2014-04-08T00:00:00"/>
    <n v="5"/>
    <x v="1"/>
    <s v="JF-15190"/>
    <s v="Jamie Frazer"/>
    <x v="0"/>
    <s v="United States"/>
    <s v="Los Angeles"/>
    <x v="1"/>
    <n v="90008"/>
    <x v="1"/>
    <s v="FUR-FU-10003724"/>
    <x v="0"/>
    <x v="5"/>
    <s v="Westinghouse Clip-On Gooseneck Lamps"/>
    <n v="25.11"/>
    <n v="3"/>
    <n v="0"/>
    <n v="5"/>
    <n v="22547.0306122445"/>
    <n v="6.5285999999999991"/>
  </r>
  <r>
    <n v="1338"/>
    <s v="CA-2014-100524"/>
    <x v="3"/>
    <d v="2014-04-01T00:00:00"/>
    <x v="3"/>
    <d v="2014-04-03T00:00:00"/>
    <n v="2"/>
    <x v="0"/>
    <s v="CM-12115"/>
    <s v="Chad McGuire"/>
    <x v="0"/>
    <s v="United States"/>
    <s v="New York City"/>
    <x v="15"/>
    <n v="10011"/>
    <x v="3"/>
    <s v="FUR-FU-10004018"/>
    <x v="0"/>
    <x v="5"/>
    <s v="Tensor Computer Mounted Lamp"/>
    <n v="29.78"/>
    <n v="2"/>
    <n v="0"/>
    <n v="5"/>
    <n v="22585.176020407798"/>
    <n v="8.0406000000000013"/>
  </r>
  <r>
    <n v="1339"/>
    <s v="CA-2014-100524"/>
    <x v="3"/>
    <d v="2014-04-01T00:00:00"/>
    <x v="3"/>
    <d v="2014-04-03T00:00:00"/>
    <n v="2"/>
    <x v="0"/>
    <s v="CM-12115"/>
    <s v="Chad McGuire"/>
    <x v="0"/>
    <s v="United States"/>
    <s v="New York City"/>
    <x v="15"/>
    <n v="10011"/>
    <x v="3"/>
    <s v="TEC-PH-10002549"/>
    <x v="2"/>
    <x v="7"/>
    <s v="Polycom SoundPoint IP 450 VoIP phone"/>
    <n v="677.58"/>
    <n v="3"/>
    <n v="0"/>
    <n v="5"/>
    <n v="22623.321428570998"/>
    <n v="176.17080000000001"/>
  </r>
  <r>
    <n v="1340"/>
    <s v="CA-2014-100524"/>
    <x v="3"/>
    <d v="2014-04-01T00:00:00"/>
    <x v="3"/>
    <d v="2014-04-03T00:00:00"/>
    <n v="2"/>
    <x v="0"/>
    <s v="CM-12115"/>
    <s v="Chad McGuire"/>
    <x v="0"/>
    <s v="United States"/>
    <s v="New York City"/>
    <x v="15"/>
    <n v="10011"/>
    <x v="3"/>
    <s v="OFF-PA-10004911"/>
    <x v="1"/>
    <x v="10"/>
    <s v="Rediform S.O.S. 1-Up Phone Message Bk, 4-1/4x3-1/16 Bk, 1 Form/Pg, 40 Messages/Bk, 3/Pk"/>
    <n v="75.040000000000006"/>
    <n v="8"/>
    <n v="0"/>
    <n v="5"/>
    <n v="22661.4668367343"/>
    <n v="36.019200000000005"/>
  </r>
  <r>
    <n v="1341"/>
    <s v="CA-2014-113481"/>
    <x v="3"/>
    <d v="2014-01-03T00:00:00"/>
    <x v="9"/>
    <d v="2014-01-05T00:00:00"/>
    <n v="2"/>
    <x v="2"/>
    <s v="AS-10045"/>
    <s v="Aaron Smayling"/>
    <x v="1"/>
    <s v="United States"/>
    <s v="Jacksonville"/>
    <x v="3"/>
    <n v="28540"/>
    <x v="0"/>
    <s v="TEC-MA-10002178"/>
    <x v="2"/>
    <x v="15"/>
    <s v="Cisco CP-7937G Unified IP Conference Station Phone"/>
    <n v="695.7"/>
    <n v="2"/>
    <n v="0.5"/>
    <n v="5"/>
    <n v="22699.612244897598"/>
    <n v="-27.827999999999975"/>
  </r>
  <r>
    <n v="1342"/>
    <s v="CA-2014-113481"/>
    <x v="3"/>
    <d v="2014-01-03T00:00:00"/>
    <x v="9"/>
    <d v="2014-01-05T00:00:00"/>
    <n v="2"/>
    <x v="2"/>
    <s v="AS-10045"/>
    <s v="Aaron Smayling"/>
    <x v="1"/>
    <s v="United States"/>
    <s v="Jacksonville"/>
    <x v="3"/>
    <n v="28540"/>
    <x v="0"/>
    <s v="OFF-BI-10003694"/>
    <x v="1"/>
    <x v="8"/>
    <s v="Avery 3 1/2&quot; Diskette Storage Pages, 10/Pack"/>
    <n v="15.66"/>
    <n v="5"/>
    <n v="0.7"/>
    <n v="5"/>
    <n v="22737.757653060798"/>
    <n v="-12.527999999999995"/>
  </r>
  <r>
    <n v="1343"/>
    <s v="CA-2014-113481"/>
    <x v="3"/>
    <d v="2014-01-03T00:00:00"/>
    <x v="9"/>
    <d v="2014-01-05T00:00:00"/>
    <n v="2"/>
    <x v="2"/>
    <s v="AS-10045"/>
    <s v="Aaron Smayling"/>
    <x v="1"/>
    <s v="United States"/>
    <s v="Jacksonville"/>
    <x v="3"/>
    <n v="28540"/>
    <x v="0"/>
    <s v="OFF-BI-10000474"/>
    <x v="1"/>
    <x v="8"/>
    <s v="Avery Recycled Flexi-View Covers for Binding Systems"/>
    <n v="28.854000000000006"/>
    <n v="6"/>
    <n v="0.7"/>
    <n v="5"/>
    <n v="22775.9030612241"/>
    <n v="-21.159599999999998"/>
  </r>
  <r>
    <n v="1344"/>
    <s v="CA-2012-131758"/>
    <x v="1"/>
    <d v="2012-05-28T00:00:00"/>
    <x v="5"/>
    <d v="2012-06-01T00:00:00"/>
    <n v="4"/>
    <x v="1"/>
    <s v="KB-16315"/>
    <s v="Karl Braun"/>
    <x v="0"/>
    <s v="United States"/>
    <s v="Freeport"/>
    <x v="15"/>
    <n v="11520"/>
    <x v="3"/>
    <s v="OFF-AR-10000411"/>
    <x v="1"/>
    <x v="6"/>
    <s v="Boston 16701 Slimline Battery Pencil Sharpener"/>
    <n v="47.82"/>
    <n v="3"/>
    <n v="0"/>
    <n v="5"/>
    <n v="22814.0484693873"/>
    <n v="14.345999999999995"/>
  </r>
  <r>
    <n v="1345"/>
    <s v="CA-2012-131758"/>
    <x v="1"/>
    <d v="2012-05-28T00:00:00"/>
    <x v="5"/>
    <d v="2012-06-01T00:00:00"/>
    <n v="4"/>
    <x v="1"/>
    <s v="KB-16315"/>
    <s v="Karl Braun"/>
    <x v="0"/>
    <s v="United States"/>
    <s v="Freeport"/>
    <x v="15"/>
    <n v="11520"/>
    <x v="3"/>
    <s v="OFF-LA-10000262"/>
    <x v="1"/>
    <x v="2"/>
    <s v="Avery 494"/>
    <n v="13.049999999999999"/>
    <n v="5"/>
    <n v="0"/>
    <n v="5"/>
    <n v="22852.193877550599"/>
    <n v="6.0029999999999992"/>
  </r>
  <r>
    <n v="1346"/>
    <s v="CA-2011-118339"/>
    <x v="2"/>
    <d v="2011-03-17T00:00:00"/>
    <x v="10"/>
    <d v="2011-03-24T00:00:00"/>
    <n v="7"/>
    <x v="1"/>
    <s v="BN-11515"/>
    <s v="Bradley Nguyen"/>
    <x v="0"/>
    <s v="United States"/>
    <s v="Lakeville"/>
    <x v="11"/>
    <n v="55044"/>
    <x v="2"/>
    <s v="OFF-AP-10001154"/>
    <x v="1"/>
    <x v="9"/>
    <s v="Bionaire Personal Warm Mist Humidifier/Vaporizer"/>
    <n v="93.78"/>
    <n v="2"/>
    <n v="0"/>
    <n v="5"/>
    <n v="22890.339285713901"/>
    <n v="36.574200000000005"/>
  </r>
  <r>
    <n v="1347"/>
    <s v="CA-2011-118339"/>
    <x v="2"/>
    <d v="2011-03-17T00:00:00"/>
    <x v="10"/>
    <d v="2011-03-24T00:00:00"/>
    <n v="7"/>
    <x v="1"/>
    <s v="BN-11515"/>
    <s v="Bradley Nguyen"/>
    <x v="0"/>
    <s v="United States"/>
    <s v="Lakeville"/>
    <x v="11"/>
    <n v="55044"/>
    <x v="2"/>
    <s v="OFF-PA-10000466"/>
    <x v="1"/>
    <x v="10"/>
    <s v="Memo Book, 100 Message Capacity, 5 3/8” x 11”"/>
    <n v="47.18"/>
    <n v="7"/>
    <n v="0"/>
    <n v="5"/>
    <n v="22928.484693877101"/>
    <n v="23.59"/>
  </r>
  <r>
    <n v="1348"/>
    <s v="CA-2011-118339"/>
    <x v="2"/>
    <d v="2011-03-17T00:00:00"/>
    <x v="10"/>
    <d v="2011-03-24T00:00:00"/>
    <n v="7"/>
    <x v="1"/>
    <s v="BN-11515"/>
    <s v="Bradley Nguyen"/>
    <x v="0"/>
    <s v="United States"/>
    <s v="Lakeville"/>
    <x v="11"/>
    <n v="55044"/>
    <x v="2"/>
    <s v="OFF-AR-10003829"/>
    <x v="1"/>
    <x v="6"/>
    <s v="Newell 35"/>
    <n v="19.68"/>
    <n v="6"/>
    <n v="0"/>
    <n v="5"/>
    <n v="22966.630102040399"/>
    <n v="5.7071999999999976"/>
  </r>
  <r>
    <n v="1349"/>
    <s v="CA-2011-118339"/>
    <x v="2"/>
    <d v="2011-03-17T00:00:00"/>
    <x v="10"/>
    <d v="2011-03-24T00:00:00"/>
    <n v="7"/>
    <x v="1"/>
    <s v="BN-11515"/>
    <s v="Bradley Nguyen"/>
    <x v="0"/>
    <s v="United States"/>
    <s v="Lakeville"/>
    <x v="11"/>
    <n v="55044"/>
    <x v="2"/>
    <s v="OFF-BI-10001758"/>
    <x v="1"/>
    <x v="8"/>
    <s v="Wilson Jones 14 Line Acrylic Coated Pressboard Data Binders"/>
    <n v="53.4"/>
    <n v="10"/>
    <n v="0"/>
    <n v="5"/>
    <n v="23004.775510203701"/>
    <n v="25.097999999999999"/>
  </r>
  <r>
    <n v="1350"/>
    <s v="CA-2011-118339"/>
    <x v="2"/>
    <d v="2011-03-17T00:00:00"/>
    <x v="10"/>
    <d v="2011-03-24T00:00:00"/>
    <n v="7"/>
    <x v="1"/>
    <s v="BN-11515"/>
    <s v="Bradley Nguyen"/>
    <x v="0"/>
    <s v="United States"/>
    <s v="Lakeville"/>
    <x v="11"/>
    <n v="55044"/>
    <x v="2"/>
    <s v="OFF-BI-10000136"/>
    <x v="1"/>
    <x v="8"/>
    <s v="Avery Non-Stick Heavy Duty View Round Locking Ring Binders"/>
    <n v="35.880000000000003"/>
    <n v="6"/>
    <n v="0"/>
    <n v="5"/>
    <n v="23042.920918366901"/>
    <n v="17.2224"/>
  </r>
  <r>
    <n v="1351"/>
    <s v="CA-2011-153976"/>
    <x v="2"/>
    <d v="2011-10-03T00:00:00"/>
    <x v="2"/>
    <d v="2011-10-08T00:00:00"/>
    <n v="5"/>
    <x v="0"/>
    <s v="BP-11290"/>
    <s v="Beth Paige"/>
    <x v="0"/>
    <s v="United States"/>
    <s v="Evanston"/>
    <x v="10"/>
    <n v="60201"/>
    <x v="2"/>
    <s v="FUR-CH-10002880"/>
    <x v="0"/>
    <x v="1"/>
    <s v="Global High-Back Leather Tilter, Burgundy"/>
    <n v="258.279"/>
    <n v="3"/>
    <n v="0.3"/>
    <n v="5"/>
    <n v="23081.066326530199"/>
    <n v="-70.104300000000023"/>
  </r>
  <r>
    <n v="1352"/>
    <s v="CA-2013-162901"/>
    <x v="0"/>
    <d v="2013-03-29T00:00:00"/>
    <x v="10"/>
    <d v="2013-04-01T00:00:00"/>
    <n v="3"/>
    <x v="2"/>
    <s v="AS-10045"/>
    <s v="Aaron Smayling"/>
    <x v="1"/>
    <s v="United States"/>
    <s v="Arlington"/>
    <x v="17"/>
    <n v="22204"/>
    <x v="0"/>
    <s v="OFF-ST-10000649"/>
    <x v="1"/>
    <x v="4"/>
    <s v="Hanging Personal Folder File"/>
    <n v="31.4"/>
    <n v="2"/>
    <n v="0"/>
    <n v="5"/>
    <n v="23119.211734693501"/>
    <n v="7.8500000000000014"/>
  </r>
  <r>
    <n v="1353"/>
    <s v="CA-2014-162978"/>
    <x v="3"/>
    <d v="2014-05-05T00:00:00"/>
    <x v="5"/>
    <d v="2014-05-10T00:00:00"/>
    <n v="5"/>
    <x v="1"/>
    <s v="LW-16990"/>
    <s v="Lindsay Williams"/>
    <x v="1"/>
    <s v="United States"/>
    <s v="San Francisco"/>
    <x v="1"/>
    <n v="94109"/>
    <x v="1"/>
    <s v="TEC-PH-10003092"/>
    <x v="2"/>
    <x v="7"/>
    <s v="Motorola L804"/>
    <n v="183.96"/>
    <n v="5"/>
    <n v="0.2"/>
    <n v="5"/>
    <n v="23157.357142856701"/>
    <n v="20.695499999999988"/>
  </r>
  <r>
    <n v="1354"/>
    <s v="CA-2014-162978"/>
    <x v="3"/>
    <d v="2014-05-05T00:00:00"/>
    <x v="5"/>
    <d v="2014-05-10T00:00:00"/>
    <n v="5"/>
    <x v="1"/>
    <s v="LW-16990"/>
    <s v="Lindsay Williams"/>
    <x v="1"/>
    <s v="United States"/>
    <s v="San Francisco"/>
    <x v="1"/>
    <n v="94109"/>
    <x v="1"/>
    <s v="OFF-PA-10002250"/>
    <x v="1"/>
    <x v="10"/>
    <s v="Things To Do Today Pad"/>
    <n v="17.61"/>
    <n v="3"/>
    <n v="0"/>
    <n v="5"/>
    <n v="23195.502551019999"/>
    <n v="8.4527999999999999"/>
  </r>
  <r>
    <n v="1355"/>
    <s v="CA-2014-162978"/>
    <x v="3"/>
    <d v="2014-05-05T00:00:00"/>
    <x v="5"/>
    <d v="2014-05-10T00:00:00"/>
    <n v="5"/>
    <x v="1"/>
    <s v="LW-16990"/>
    <s v="Lindsay Williams"/>
    <x v="1"/>
    <s v="United States"/>
    <s v="San Francisco"/>
    <x v="1"/>
    <n v="94109"/>
    <x v="1"/>
    <s v="FUR-TA-10003473"/>
    <x v="0"/>
    <x v="3"/>
    <s v="Bretford Rectangular Conference Table Tops"/>
    <n v="300.904"/>
    <n v="1"/>
    <n v="0.2"/>
    <n v="5"/>
    <n v="23233.647959183301"/>
    <n v="11.283900000000017"/>
  </r>
  <r>
    <n v="1356"/>
    <s v="US-2011-160444"/>
    <x v="2"/>
    <d v="2011-07-05T00:00:00"/>
    <x v="7"/>
    <d v="2011-07-05T00:00:00"/>
    <n v="0"/>
    <x v="3"/>
    <s v="DC-12850"/>
    <s v="Dan Campbell"/>
    <x v="0"/>
    <s v="United States"/>
    <s v="Houston"/>
    <x v="5"/>
    <n v="77036"/>
    <x v="2"/>
    <s v="OFF-ST-10001522"/>
    <x v="1"/>
    <x v="4"/>
    <s v="Gould Plastics 18-Pocket Panel Bin, 34w x 5-1/4d x 20-1/2h"/>
    <n v="220.77600000000001"/>
    <n v="3"/>
    <n v="0.2"/>
    <n v="5"/>
    <n v="23271.793367346501"/>
    <n v="-44.155200000000022"/>
  </r>
  <r>
    <n v="1357"/>
    <s v="US-2011-160444"/>
    <x v="2"/>
    <d v="2011-07-05T00:00:00"/>
    <x v="7"/>
    <d v="2011-07-05T00:00:00"/>
    <n v="0"/>
    <x v="3"/>
    <s v="DC-12850"/>
    <s v="Dan Campbell"/>
    <x v="0"/>
    <s v="United States"/>
    <s v="Houston"/>
    <x v="5"/>
    <n v="77036"/>
    <x v="2"/>
    <s v="OFF-ST-10000563"/>
    <x v="1"/>
    <x v="4"/>
    <s v="Fellowes Bankers Box Stor/Drawer Steel Plus"/>
    <n v="281.42400000000004"/>
    <n v="11"/>
    <n v="0.2"/>
    <n v="5"/>
    <n v="23309.9387755098"/>
    <n v="-35.178000000000004"/>
  </r>
  <r>
    <n v="1358"/>
    <s v="CA-2013-145247"/>
    <x v="0"/>
    <d v="2013-05-06T00:00:00"/>
    <x v="5"/>
    <d v="2013-05-08T00:00:00"/>
    <n v="2"/>
    <x v="2"/>
    <s v="ND-18370"/>
    <s v="Natalie DeCherney"/>
    <x v="0"/>
    <s v="United States"/>
    <s v="Louisville"/>
    <x v="0"/>
    <n v="40214"/>
    <x v="0"/>
    <s v="OFF-PA-10003641"/>
    <x v="1"/>
    <x v="10"/>
    <s v="Xerox 1909"/>
    <n v="79.14"/>
    <n v="3"/>
    <n v="0"/>
    <n v="5"/>
    <n v="23348.084183673102"/>
    <n v="36.404399999999995"/>
  </r>
  <r>
    <n v="1359"/>
    <s v="CA-2014-160045"/>
    <x v="3"/>
    <d v="2014-04-27T00:00:00"/>
    <x v="3"/>
    <d v="2014-04-28T00:00:00"/>
    <n v="1"/>
    <x v="2"/>
    <s v="LB-16735"/>
    <s v="Larry Blacks"/>
    <x v="0"/>
    <s v="United States"/>
    <s v="Fort Worth"/>
    <x v="5"/>
    <n v="76106"/>
    <x v="2"/>
    <s v="FUR-FU-10000010"/>
    <x v="0"/>
    <x v="5"/>
    <s v="DAX Value U-Channel Document Frames, Easel Back"/>
    <n v="1.988"/>
    <n v="1"/>
    <n v="0.6"/>
    <n v="5"/>
    <n v="23386.229591836302"/>
    <n v="-1.4413"/>
  </r>
  <r>
    <n v="1360"/>
    <s v="US-2011-151925"/>
    <x v="2"/>
    <d v="2011-09-26T00:00:00"/>
    <x v="8"/>
    <d v="2011-10-01T00:00:00"/>
    <n v="5"/>
    <x v="0"/>
    <s v="KT-16465"/>
    <s v="Kean Takahito"/>
    <x v="0"/>
    <s v="United States"/>
    <s v="Los Angeles"/>
    <x v="1"/>
    <n v="90049"/>
    <x v="1"/>
    <s v="FUR-CH-10002961"/>
    <x v="0"/>
    <x v="1"/>
    <s v="Leather Task Chair, Black"/>
    <n v="145.56800000000001"/>
    <n v="2"/>
    <n v="0.2"/>
    <n v="5"/>
    <n v="23424.3749999996"/>
    <n v="0"/>
  </r>
  <r>
    <n v="1361"/>
    <s v="CA-2014-125199"/>
    <x v="3"/>
    <d v="2014-10-20T00:00:00"/>
    <x v="2"/>
    <d v="2014-10-26T00:00:00"/>
    <n v="6"/>
    <x v="1"/>
    <s v="HM-14860"/>
    <s v="Harry Marie"/>
    <x v="1"/>
    <s v="United States"/>
    <s v="Philadelphia"/>
    <x v="9"/>
    <n v="19120"/>
    <x v="3"/>
    <s v="OFF-AR-10002956"/>
    <x v="1"/>
    <x v="6"/>
    <s v="Boston 16801 Nautilus Battery Pencil Sharpener"/>
    <n v="123.256"/>
    <n v="7"/>
    <n v="0.2"/>
    <n v="5"/>
    <n v="23462.5204081628"/>
    <n v="9.2441999999999993"/>
  </r>
  <r>
    <n v="1362"/>
    <s v="CA-2014-125199"/>
    <x v="3"/>
    <d v="2014-10-20T00:00:00"/>
    <x v="2"/>
    <d v="2014-10-26T00:00:00"/>
    <n v="6"/>
    <x v="1"/>
    <s v="HM-14860"/>
    <s v="Harry Marie"/>
    <x v="1"/>
    <s v="United States"/>
    <s v="Philadelphia"/>
    <x v="9"/>
    <n v="19120"/>
    <x v="3"/>
    <s v="OFF-PA-10004041"/>
    <x v="1"/>
    <x v="10"/>
    <s v="It's Hot Message Books with Stickers, 2 3/4&quot; x 5&quot;"/>
    <n v="23.680000000000003"/>
    <n v="4"/>
    <n v="0.2"/>
    <n v="5"/>
    <n v="23500.665816326102"/>
    <n v="7.3999999999999995"/>
  </r>
  <r>
    <n v="1363"/>
    <s v="CA-2014-125199"/>
    <x v="3"/>
    <d v="2014-10-20T00:00:00"/>
    <x v="2"/>
    <d v="2014-10-26T00:00:00"/>
    <n v="6"/>
    <x v="1"/>
    <s v="HM-14860"/>
    <s v="Harry Marie"/>
    <x v="1"/>
    <s v="United States"/>
    <s v="Philadelphia"/>
    <x v="9"/>
    <n v="19120"/>
    <x v="3"/>
    <s v="TEC-PH-10001336"/>
    <x v="2"/>
    <x v="7"/>
    <s v="Digium D40 VoIP phone"/>
    <n v="309.57600000000002"/>
    <n v="4"/>
    <n v="0.4"/>
    <n v="5"/>
    <n v="23538.8112244894"/>
    <n v="-56.755600000000015"/>
  </r>
  <r>
    <n v="1364"/>
    <s v="US-2014-155425"/>
    <x v="3"/>
    <d v="2014-11-11T00:00:00"/>
    <x v="0"/>
    <d v="2014-11-12T00:00:00"/>
    <n v="1"/>
    <x v="2"/>
    <s v="AB-10600"/>
    <s v="Ann Blume"/>
    <x v="1"/>
    <s v="United States"/>
    <s v="Tucson"/>
    <x v="16"/>
    <n v="85705"/>
    <x v="1"/>
    <s v="OFF-BI-10001036"/>
    <x v="1"/>
    <x v="8"/>
    <s v="Cardinal EasyOpen D-Ring Binders"/>
    <n v="38.388000000000005"/>
    <n v="14"/>
    <n v="0.7"/>
    <n v="5"/>
    <n v="23576.9566326526"/>
    <n v="-25.591999999999999"/>
  </r>
  <r>
    <n v="1365"/>
    <s v="US-2014-155425"/>
    <x v="3"/>
    <d v="2014-11-11T00:00:00"/>
    <x v="0"/>
    <d v="2014-11-12T00:00:00"/>
    <n v="1"/>
    <x v="2"/>
    <s v="AB-10600"/>
    <s v="Ann Blume"/>
    <x v="1"/>
    <s v="United States"/>
    <s v="Tucson"/>
    <x v="16"/>
    <n v="85705"/>
    <x v="1"/>
    <s v="TEC-MA-10003183"/>
    <x v="2"/>
    <x v="15"/>
    <s v="DYMO CardScan Personal V9 Business Card Scanner"/>
    <n v="95.994000000000014"/>
    <n v="2"/>
    <n v="0.7"/>
    <n v="5"/>
    <n v="23615.102040815898"/>
    <n v="-63.995999999999981"/>
  </r>
  <r>
    <n v="1366"/>
    <s v="US-2014-155425"/>
    <x v="3"/>
    <d v="2014-11-11T00:00:00"/>
    <x v="0"/>
    <d v="2014-11-12T00:00:00"/>
    <n v="1"/>
    <x v="2"/>
    <s v="AB-10600"/>
    <s v="Ann Blume"/>
    <x v="1"/>
    <s v="United States"/>
    <s v="Tucson"/>
    <x v="16"/>
    <n v="85705"/>
    <x v="1"/>
    <s v="TEC-AC-10001314"/>
    <x v="2"/>
    <x v="11"/>
    <s v="Case Logic 2.4GHz Wireless Keyboard"/>
    <n v="239.95200000000003"/>
    <n v="6"/>
    <n v="0.2"/>
    <n v="5"/>
    <n v="23653.2474489792"/>
    <n v="-35.992800000000038"/>
  </r>
  <r>
    <n v="1367"/>
    <s v="US-2014-155425"/>
    <x v="3"/>
    <d v="2014-11-11T00:00:00"/>
    <x v="0"/>
    <d v="2014-11-12T00:00:00"/>
    <n v="1"/>
    <x v="2"/>
    <s v="AB-10600"/>
    <s v="Ann Blume"/>
    <x v="1"/>
    <s v="United States"/>
    <s v="Tucson"/>
    <x v="16"/>
    <n v="85705"/>
    <x v="1"/>
    <s v="TEC-PH-10002563"/>
    <x v="2"/>
    <x v="7"/>
    <s v="Adtran 1202752G1"/>
    <n v="201.584"/>
    <n v="2"/>
    <n v="0.2"/>
    <n v="5"/>
    <n v="23691.3928571424"/>
    <n v="15.118800000000007"/>
  </r>
  <r>
    <n v="1368"/>
    <s v="US-2014-155425"/>
    <x v="3"/>
    <d v="2014-11-11T00:00:00"/>
    <x v="0"/>
    <d v="2014-11-12T00:00:00"/>
    <n v="1"/>
    <x v="2"/>
    <s v="AB-10600"/>
    <s v="Ann Blume"/>
    <x v="1"/>
    <s v="United States"/>
    <s v="Tucson"/>
    <x v="16"/>
    <n v="85705"/>
    <x v="1"/>
    <s v="FUR-CH-10003312"/>
    <x v="0"/>
    <x v="1"/>
    <s v="Hon 2090 “Pillow Soft” Series Mid Back Swivel/Tilt Chairs"/>
    <n v="899.13600000000008"/>
    <n v="4"/>
    <n v="0.2"/>
    <n v="5"/>
    <n v="23729.538265305699"/>
    <n v="-146.10960000000014"/>
  </r>
  <r>
    <n v="1369"/>
    <s v="CA-2014-133249"/>
    <x v="3"/>
    <d v="2014-07-09T00:00:00"/>
    <x v="7"/>
    <d v="2014-07-12T00:00:00"/>
    <n v="3"/>
    <x v="2"/>
    <s v="SZ-20035"/>
    <s v="Sam Zeldin"/>
    <x v="2"/>
    <s v="United States"/>
    <s v="Pico Rivera"/>
    <x v="1"/>
    <n v="90660"/>
    <x v="1"/>
    <s v="FUR-FU-10001588"/>
    <x v="0"/>
    <x v="5"/>
    <s v="Deflect-o SuperTray Unbreakable Stackable Tray, Letter, Black"/>
    <n v="145.9"/>
    <n v="5"/>
    <n v="0"/>
    <n v="5"/>
    <n v="23767.683673469"/>
    <n v="62.736999999999995"/>
  </r>
  <r>
    <n v="1370"/>
    <s v="US-2012-103471"/>
    <x v="1"/>
    <d v="2012-12-24T00:00:00"/>
    <x v="4"/>
    <d v="2012-12-28T00:00:00"/>
    <n v="4"/>
    <x v="1"/>
    <s v="JR-15670"/>
    <s v="Jim Radford"/>
    <x v="0"/>
    <s v="United States"/>
    <s v="Colorado Springs"/>
    <x v="22"/>
    <n v="80906"/>
    <x v="1"/>
    <s v="FUR-BO-10002613"/>
    <x v="0"/>
    <x v="0"/>
    <s v="Atlantic Metals Mobile 4-Shelf Bookcases, Custom Colors"/>
    <n v="590.05800000000011"/>
    <n v="7"/>
    <n v="0.7"/>
    <n v="5"/>
    <n v="23805.829081632201"/>
    <n v="-786.74400000000026"/>
  </r>
  <r>
    <n v="1371"/>
    <s v="US-2012-103471"/>
    <x v="1"/>
    <d v="2012-12-24T00:00:00"/>
    <x v="4"/>
    <d v="2012-12-28T00:00:00"/>
    <n v="4"/>
    <x v="1"/>
    <s v="JR-15670"/>
    <s v="Jim Radford"/>
    <x v="0"/>
    <s v="United States"/>
    <s v="Colorado Springs"/>
    <x v="22"/>
    <n v="80906"/>
    <x v="1"/>
    <s v="OFF-AR-10003405"/>
    <x v="1"/>
    <x v="6"/>
    <s v="Dixon My First Ticonderoga Pencil, #2"/>
    <n v="14.04"/>
    <n v="3"/>
    <n v="0.2"/>
    <n v="5"/>
    <n v="23843.974489795499"/>
    <n v="1.5794999999999986"/>
  </r>
  <r>
    <n v="1372"/>
    <s v="CA-2014-136672"/>
    <x v="3"/>
    <d v="2014-03-08T00:00:00"/>
    <x v="10"/>
    <d v="2014-03-13T00:00:00"/>
    <n v="5"/>
    <x v="1"/>
    <s v="MG-17890"/>
    <s v="Michael Granlund"/>
    <x v="2"/>
    <s v="United States"/>
    <s v="Clinton"/>
    <x v="39"/>
    <n v="20735"/>
    <x v="3"/>
    <s v="TEC-AC-10004510"/>
    <x v="2"/>
    <x v="11"/>
    <s v="Logitech Desktop MK120 Mouse and keyboard Combo"/>
    <n v="49.08"/>
    <n v="3"/>
    <n v="0"/>
    <n v="5"/>
    <n v="23882.119897958801"/>
    <n v="4.9079999999999977"/>
  </r>
  <r>
    <n v="1373"/>
    <s v="US-2011-157021"/>
    <x v="2"/>
    <d v="2011-04-01T00:00:00"/>
    <x v="3"/>
    <d v="2011-04-06T00:00:00"/>
    <n v="5"/>
    <x v="0"/>
    <s v="KM-16720"/>
    <s v="Kunst Miller"/>
    <x v="0"/>
    <s v="United States"/>
    <s v="Vallejo"/>
    <x v="1"/>
    <n v="94591"/>
    <x v="1"/>
    <s v="OFF-LA-10002312"/>
    <x v="1"/>
    <x v="2"/>
    <s v="Avery 490"/>
    <n v="29.6"/>
    <n v="2"/>
    <n v="0"/>
    <n v="5"/>
    <n v="23920.265306122001"/>
    <n v="14.8"/>
  </r>
  <r>
    <n v="1374"/>
    <s v="US-2011-157021"/>
    <x v="2"/>
    <d v="2011-04-01T00:00:00"/>
    <x v="3"/>
    <d v="2011-04-06T00:00:00"/>
    <n v="5"/>
    <x v="0"/>
    <s v="KM-16720"/>
    <s v="Kunst Miller"/>
    <x v="0"/>
    <s v="United States"/>
    <s v="Vallejo"/>
    <x v="1"/>
    <n v="94591"/>
    <x v="1"/>
    <s v="OFF-BI-10000042"/>
    <x v="1"/>
    <x v="8"/>
    <s v="Pressboard Data Binder, Crimson, 12&quot; X 8 1/2&quot;"/>
    <n v="17.088000000000001"/>
    <n v="4"/>
    <n v="0.2"/>
    <n v="5"/>
    <n v="23958.410714285299"/>
    <n v="5.5535999999999994"/>
  </r>
  <r>
    <n v="1375"/>
    <s v="CA-2012-120362"/>
    <x v="1"/>
    <d v="2012-09-14T00:00:00"/>
    <x v="8"/>
    <d v="2012-09-19T00:00:00"/>
    <n v="5"/>
    <x v="1"/>
    <s v="CA-12265"/>
    <s v="Christina Anderson"/>
    <x v="0"/>
    <s v="United States"/>
    <s v="Provo"/>
    <x v="7"/>
    <n v="84604"/>
    <x v="1"/>
    <s v="FUR-TA-10003008"/>
    <x v="0"/>
    <x v="3"/>
    <s v="Lesro Round Back Collection Coffee Table, End Table"/>
    <n v="912.75"/>
    <n v="5"/>
    <n v="0"/>
    <n v="5"/>
    <n v="23996.556122448601"/>
    <n v="118.65750000000006"/>
  </r>
  <r>
    <n v="1376"/>
    <s v="CA-2011-126361"/>
    <x v="2"/>
    <d v="2011-08-04T00:00:00"/>
    <x v="6"/>
    <d v="2011-08-09T00:00:00"/>
    <n v="5"/>
    <x v="0"/>
    <s v="VD-21670"/>
    <s v="Valerie Dominguez"/>
    <x v="0"/>
    <s v="United States"/>
    <s v="Pleasant Grove"/>
    <x v="7"/>
    <n v="84062"/>
    <x v="1"/>
    <s v="OFF-AP-10003590"/>
    <x v="1"/>
    <x v="9"/>
    <s v="Hoover WindTunnel Plus Canister Vacuum"/>
    <n v="1089.75"/>
    <n v="3"/>
    <n v="0"/>
    <n v="5"/>
    <n v="24034.701530611801"/>
    <n v="305.13000000000011"/>
  </r>
  <r>
    <n v="1377"/>
    <s v="CA-2011-126361"/>
    <x v="2"/>
    <d v="2011-08-04T00:00:00"/>
    <x v="6"/>
    <d v="2011-08-09T00:00:00"/>
    <n v="5"/>
    <x v="0"/>
    <s v="VD-21670"/>
    <s v="Valerie Dominguez"/>
    <x v="0"/>
    <s v="United States"/>
    <s v="Pleasant Grove"/>
    <x v="7"/>
    <n v="84062"/>
    <x v="1"/>
    <s v="OFF-PA-10000806"/>
    <x v="1"/>
    <x v="10"/>
    <s v="Xerox 1934"/>
    <n v="447.84"/>
    <n v="8"/>
    <n v="0"/>
    <n v="5"/>
    <n v="24072.846938775099"/>
    <n v="219.44159999999999"/>
  </r>
  <r>
    <n v="1378"/>
    <s v="CA-2011-126361"/>
    <x v="2"/>
    <d v="2011-08-04T00:00:00"/>
    <x v="6"/>
    <d v="2011-08-09T00:00:00"/>
    <n v="5"/>
    <x v="0"/>
    <s v="VD-21670"/>
    <s v="Valerie Dominguez"/>
    <x v="0"/>
    <s v="United States"/>
    <s v="Pleasant Grove"/>
    <x v="7"/>
    <n v="84062"/>
    <x v="1"/>
    <s v="OFF-AR-10000896"/>
    <x v="1"/>
    <x v="6"/>
    <s v="Newell 329"/>
    <n v="16.399999999999999"/>
    <n v="5"/>
    <n v="0"/>
    <n v="5"/>
    <n v="24110.992346938299"/>
    <n v="4.2639999999999993"/>
  </r>
  <r>
    <n v="1379"/>
    <s v="CA-2011-126361"/>
    <x v="2"/>
    <d v="2011-08-04T00:00:00"/>
    <x v="6"/>
    <d v="2011-08-09T00:00:00"/>
    <n v="5"/>
    <x v="0"/>
    <s v="VD-21670"/>
    <s v="Valerie Dominguez"/>
    <x v="0"/>
    <s v="United States"/>
    <s v="Pleasant Grove"/>
    <x v="7"/>
    <n v="84062"/>
    <x v="1"/>
    <s v="TEC-PH-10002310"/>
    <x v="2"/>
    <x v="7"/>
    <s v="Panasonic KX T7731-B Digital phone"/>
    <n v="399.96000000000004"/>
    <n v="5"/>
    <n v="0.2"/>
    <n v="5"/>
    <n v="24149.137755101601"/>
    <n v="34.996499999999969"/>
  </r>
  <r>
    <n v="1380"/>
    <s v="CA-2011-126361"/>
    <x v="2"/>
    <d v="2011-08-04T00:00:00"/>
    <x v="6"/>
    <d v="2011-08-09T00:00:00"/>
    <n v="5"/>
    <x v="0"/>
    <s v="VD-21670"/>
    <s v="Valerie Dominguez"/>
    <x v="0"/>
    <s v="United States"/>
    <s v="Pleasant Grove"/>
    <x v="7"/>
    <n v="84062"/>
    <x v="1"/>
    <s v="OFF-ST-10002289"/>
    <x v="1"/>
    <x v="4"/>
    <s v="Safco Wire Cube Shelving System, For Use as 4 or 5 14&quot; Cubes, Black"/>
    <n v="158.9"/>
    <n v="5"/>
    <n v="0"/>
    <n v="5"/>
    <n v="24187.283163264899"/>
    <n v="7.9449999999999932"/>
  </r>
  <r>
    <n v="1381"/>
    <s v="CA-2011-126361"/>
    <x v="2"/>
    <d v="2011-08-04T00:00:00"/>
    <x v="6"/>
    <d v="2011-08-09T00:00:00"/>
    <n v="5"/>
    <x v="0"/>
    <s v="VD-21670"/>
    <s v="Valerie Dominguez"/>
    <x v="0"/>
    <s v="United States"/>
    <s v="Pleasant Grove"/>
    <x v="7"/>
    <n v="84062"/>
    <x v="1"/>
    <s v="OFF-BI-10002852"/>
    <x v="1"/>
    <x v="8"/>
    <s v="Ibico Standard Transparent Covers"/>
    <n v="13.184000000000001"/>
    <n v="1"/>
    <n v="0.2"/>
    <n v="5"/>
    <n v="24225.4285714281"/>
    <n v="4.7792000000000003"/>
  </r>
  <r>
    <n v="1382"/>
    <s v="US-2013-100566"/>
    <x v="0"/>
    <d v="2013-09-04T00:00:00"/>
    <x v="8"/>
    <d v="2013-09-10T00:00:00"/>
    <n v="6"/>
    <x v="1"/>
    <s v="JK-16120"/>
    <s v="Julie Kriz"/>
    <x v="2"/>
    <s v="United States"/>
    <s v="Aurora"/>
    <x v="10"/>
    <n v="60505"/>
    <x v="2"/>
    <s v="FUR-FU-10003394"/>
    <x v="0"/>
    <x v="5"/>
    <s v="Tenex &quot;The Solids&quot; Textured Chair Mats"/>
    <n v="83.951999999999998"/>
    <n v="3"/>
    <n v="0.6"/>
    <n v="5"/>
    <n v="24263.573979591401"/>
    <n v="-90.24839999999999"/>
  </r>
  <r>
    <n v="1383"/>
    <s v="US-2013-108504"/>
    <x v="0"/>
    <d v="2013-02-05T00:00:00"/>
    <x v="11"/>
    <d v="2013-02-05T00:00:00"/>
    <n v="0"/>
    <x v="3"/>
    <s v="PP-18955"/>
    <s v="Paul Prost"/>
    <x v="2"/>
    <s v="United States"/>
    <s v="Smyrna"/>
    <x v="32"/>
    <n v="30080"/>
    <x v="0"/>
    <s v="OFF-ST-10002344"/>
    <x v="1"/>
    <x v="4"/>
    <s v="Carina 42&quot;Hx23 3/4&quot;W Media Storage Unit"/>
    <n v="80.98"/>
    <n v="1"/>
    <n v="0"/>
    <n v="5"/>
    <n v="24301.7193877547"/>
    <n v="1.6196000000000055"/>
  </r>
  <r>
    <n v="1384"/>
    <s v="US-2013-108504"/>
    <x v="0"/>
    <d v="2013-02-05T00:00:00"/>
    <x v="11"/>
    <d v="2013-02-05T00:00:00"/>
    <n v="0"/>
    <x v="3"/>
    <s v="PP-18955"/>
    <s v="Paul Prost"/>
    <x v="2"/>
    <s v="United States"/>
    <s v="Smyrna"/>
    <x v="32"/>
    <n v="30080"/>
    <x v="0"/>
    <s v="OFF-PA-10001289"/>
    <x v="1"/>
    <x v="10"/>
    <s v="White Computer Printout Paper by Universal"/>
    <n v="348.84"/>
    <n v="9"/>
    <n v="0"/>
    <n v="5"/>
    <n v="24339.8647959179"/>
    <n v="170.9316"/>
  </r>
  <r>
    <n v="1385"/>
    <s v="US-2013-108504"/>
    <x v="0"/>
    <d v="2013-02-05T00:00:00"/>
    <x v="11"/>
    <d v="2013-02-05T00:00:00"/>
    <n v="0"/>
    <x v="3"/>
    <s v="PP-18955"/>
    <s v="Paul Prost"/>
    <x v="2"/>
    <s v="United States"/>
    <s v="Smyrna"/>
    <x v="32"/>
    <n v="30080"/>
    <x v="0"/>
    <s v="OFF-FA-10000053"/>
    <x v="1"/>
    <x v="13"/>
    <s v="Revere Boxed Rubber Bands by Revere"/>
    <n v="9.4499999999999993"/>
    <n v="5"/>
    <n v="0"/>
    <n v="5"/>
    <n v="24378.010204081202"/>
    <n v="0.18900000000000028"/>
  </r>
  <r>
    <n v="1386"/>
    <s v="US-2013-108504"/>
    <x v="0"/>
    <d v="2013-02-05T00:00:00"/>
    <x v="11"/>
    <d v="2013-02-05T00:00:00"/>
    <n v="0"/>
    <x v="3"/>
    <s v="PP-18955"/>
    <s v="Paul Prost"/>
    <x v="2"/>
    <s v="United States"/>
    <s v="Smyrna"/>
    <x v="32"/>
    <n v="30080"/>
    <x v="0"/>
    <s v="FUR-FU-10004091"/>
    <x v="0"/>
    <x v="5"/>
    <s v="Eldon 200 Class Desk Accessories, Black"/>
    <n v="18.84"/>
    <n v="3"/>
    <n v="0"/>
    <n v="5"/>
    <n v="24416.1556122445"/>
    <n v="7.1592000000000002"/>
  </r>
  <r>
    <n v="1387"/>
    <s v="US-2013-108504"/>
    <x v="0"/>
    <d v="2013-02-05T00:00:00"/>
    <x v="11"/>
    <d v="2013-02-05T00:00:00"/>
    <n v="0"/>
    <x v="3"/>
    <s v="PP-18955"/>
    <s v="Paul Prost"/>
    <x v="2"/>
    <s v="United States"/>
    <s v="Smyrna"/>
    <x v="32"/>
    <n v="30080"/>
    <x v="0"/>
    <s v="FUR-BO-10004015"/>
    <x v="0"/>
    <x v="0"/>
    <s v="Bush Andora Bookcase, Maple/Graphite Gray Finish"/>
    <n v="239.98"/>
    <n v="2"/>
    <n v="0"/>
    <n v="5"/>
    <n v="24454.3010204077"/>
    <n v="52.795599999999979"/>
  </r>
  <r>
    <n v="1388"/>
    <s v="US-2013-108504"/>
    <x v="0"/>
    <d v="2013-02-05T00:00:00"/>
    <x v="11"/>
    <d v="2013-02-05T00:00:00"/>
    <n v="0"/>
    <x v="3"/>
    <s v="PP-18955"/>
    <s v="Paul Prost"/>
    <x v="2"/>
    <s v="United States"/>
    <s v="Smyrna"/>
    <x v="32"/>
    <n v="30080"/>
    <x v="0"/>
    <s v="OFF-EN-10003001"/>
    <x v="1"/>
    <x v="12"/>
    <s v="Ames Color-File Green Diamond Border X-ray Mailers"/>
    <n v="167.96"/>
    <n v="2"/>
    <n v="0"/>
    <n v="5"/>
    <n v="24492.446428570998"/>
    <n v="78.941199999999995"/>
  </r>
  <r>
    <n v="1389"/>
    <s v="US-2013-108504"/>
    <x v="0"/>
    <d v="2013-02-05T00:00:00"/>
    <x v="11"/>
    <d v="2013-02-05T00:00:00"/>
    <n v="0"/>
    <x v="3"/>
    <s v="PP-18955"/>
    <s v="Paul Prost"/>
    <x v="2"/>
    <s v="United States"/>
    <s v="Smyrna"/>
    <x v="32"/>
    <n v="30080"/>
    <x v="0"/>
    <s v="TEC-PH-10000215"/>
    <x v="2"/>
    <x v="7"/>
    <s v="Plantronics Cordless Phone Headset with In-line Volume - M214C"/>
    <n v="104.85000000000001"/>
    <n v="3"/>
    <n v="0"/>
    <n v="5"/>
    <n v="24530.5918367343"/>
    <n v="28.309500000000007"/>
  </r>
  <r>
    <n v="1390"/>
    <s v="US-2013-108504"/>
    <x v="0"/>
    <d v="2013-02-05T00:00:00"/>
    <x v="11"/>
    <d v="2013-02-05T00:00:00"/>
    <n v="0"/>
    <x v="3"/>
    <s v="PP-18955"/>
    <s v="Paul Prost"/>
    <x v="2"/>
    <s v="United States"/>
    <s v="Smyrna"/>
    <x v="32"/>
    <n v="30080"/>
    <x v="0"/>
    <s v="TEC-PH-10003645"/>
    <x v="2"/>
    <x v="7"/>
    <s v="Aastra 57i VoIP phone"/>
    <n v="484.83000000000004"/>
    <n v="3"/>
    <n v="0"/>
    <n v="5"/>
    <n v="24568.7372448975"/>
    <n v="126.05580000000002"/>
  </r>
  <r>
    <n v="1391"/>
    <s v="US-2013-108504"/>
    <x v="0"/>
    <d v="2013-02-05T00:00:00"/>
    <x v="11"/>
    <d v="2013-02-05T00:00:00"/>
    <n v="0"/>
    <x v="3"/>
    <s v="PP-18955"/>
    <s v="Paul Prost"/>
    <x v="2"/>
    <s v="United States"/>
    <s v="Smyrna"/>
    <x v="32"/>
    <n v="30080"/>
    <x v="0"/>
    <s v="OFF-PA-10000357"/>
    <x v="1"/>
    <x v="10"/>
    <s v="White Dual Perf Computer Printout Paper, 2700 Sheets, 1 Part, Heavyweight, 20 lbs., 14 7/8 x 11"/>
    <n v="122.97"/>
    <n v="3"/>
    <n v="0"/>
    <n v="5"/>
    <n v="24606.882653060798"/>
    <n v="60.255300000000005"/>
  </r>
  <r>
    <n v="1392"/>
    <s v="US-2013-108504"/>
    <x v="0"/>
    <d v="2013-02-05T00:00:00"/>
    <x v="11"/>
    <d v="2013-02-05T00:00:00"/>
    <n v="0"/>
    <x v="3"/>
    <s v="PP-18955"/>
    <s v="Paul Prost"/>
    <x v="2"/>
    <s v="United States"/>
    <s v="Smyrna"/>
    <x v="32"/>
    <n v="30080"/>
    <x v="0"/>
    <s v="OFF-ST-10004804"/>
    <x v="1"/>
    <x v="4"/>
    <s v="Belkin 19&quot; Vented Equipment Shelf, Black"/>
    <n v="154.44"/>
    <n v="3"/>
    <n v="0"/>
    <n v="5"/>
    <n v="24645.0280612241"/>
    <n v="1.5444000000000031"/>
  </r>
  <r>
    <n v="1393"/>
    <s v="US-2013-108504"/>
    <x v="0"/>
    <d v="2013-02-05T00:00:00"/>
    <x v="11"/>
    <d v="2013-02-05T00:00:00"/>
    <n v="0"/>
    <x v="3"/>
    <s v="PP-18955"/>
    <s v="Paul Prost"/>
    <x v="2"/>
    <s v="United States"/>
    <s v="Smyrna"/>
    <x v="32"/>
    <n v="30080"/>
    <x v="0"/>
    <s v="OFF-PA-10003892"/>
    <x v="1"/>
    <x v="10"/>
    <s v="Xerox 1943"/>
    <n v="342.37"/>
    <n v="7"/>
    <n v="0"/>
    <n v="5"/>
    <n v="24683.1734693873"/>
    <n v="160.91389999999998"/>
  </r>
  <r>
    <n v="1394"/>
    <s v="CA-2014-124828"/>
    <x v="3"/>
    <d v="2014-07-04T00:00:00"/>
    <x v="7"/>
    <d v="2014-07-05T00:00:00"/>
    <n v="1"/>
    <x v="2"/>
    <s v="YS-21880"/>
    <s v="Yana Sorensen"/>
    <x v="1"/>
    <s v="United States"/>
    <s v="Burlington"/>
    <x v="3"/>
    <n v="27217"/>
    <x v="0"/>
    <s v="OFF-AR-10003514"/>
    <x v="1"/>
    <x v="6"/>
    <s v="4009 Highlighters by Sanford"/>
    <n v="9.5519999999999996"/>
    <n v="3"/>
    <n v="0.2"/>
    <n v="5"/>
    <n v="24721.318877550599"/>
    <n v="1.5521999999999991"/>
  </r>
  <r>
    <n v="1395"/>
    <s v="US-2014-117247"/>
    <x v="3"/>
    <d v="2014-10-10T00:00:00"/>
    <x v="2"/>
    <d v="2014-10-15T00:00:00"/>
    <n v="5"/>
    <x v="1"/>
    <s v="CK-12760"/>
    <s v="Cyma Kinney"/>
    <x v="1"/>
    <s v="United States"/>
    <s v="Aurora"/>
    <x v="10"/>
    <n v="60505"/>
    <x v="2"/>
    <s v="FUR-TA-10002958"/>
    <x v="0"/>
    <x v="3"/>
    <s v="Bevis Oval Conference Table, Walnut"/>
    <n v="652.45000000000005"/>
    <n v="5"/>
    <n v="0.5"/>
    <n v="5"/>
    <n v="24759.464285713799"/>
    <n v="-430.61700000000019"/>
  </r>
  <r>
    <n v="1396"/>
    <s v="US-2014-117247"/>
    <x v="3"/>
    <d v="2014-10-10T00:00:00"/>
    <x v="2"/>
    <d v="2014-10-15T00:00:00"/>
    <n v="5"/>
    <x v="1"/>
    <s v="CK-12760"/>
    <s v="Cyma Kinney"/>
    <x v="1"/>
    <s v="United States"/>
    <s v="Aurora"/>
    <x v="10"/>
    <n v="60505"/>
    <x v="2"/>
    <s v="FUR-TA-10001676"/>
    <x v="0"/>
    <x v="3"/>
    <s v="Hon 61000 Series Interactive Training Tables"/>
    <n v="66.644999999999996"/>
    <n v="3"/>
    <n v="0.5"/>
    <n v="5"/>
    <n v="24797.609693877101"/>
    <n v="-42.652799999999999"/>
  </r>
  <r>
    <n v="1397"/>
    <s v="CA-2013-124485"/>
    <x v="0"/>
    <d v="2013-11-25T00:00:00"/>
    <x v="0"/>
    <d v="2013-11-27T00:00:00"/>
    <n v="2"/>
    <x v="2"/>
    <s v="NC-18340"/>
    <s v="Nat Carroll"/>
    <x v="0"/>
    <s v="United States"/>
    <s v="New York City"/>
    <x v="15"/>
    <n v="10035"/>
    <x v="3"/>
    <s v="OFF-BI-10000822"/>
    <x v="1"/>
    <x v="8"/>
    <s v="Acco PRESSTEX Data Binder with Storage Hooks, Light Blue, 9 1/2&quot; X 11&quot;"/>
    <n v="17.216000000000001"/>
    <n v="4"/>
    <n v="0.2"/>
    <n v="5"/>
    <n v="24835.755102040399"/>
    <n v="6.025599999999999"/>
  </r>
  <r>
    <n v="1398"/>
    <s v="CA-2013-124485"/>
    <x v="0"/>
    <d v="2013-11-25T00:00:00"/>
    <x v="0"/>
    <d v="2013-11-27T00:00:00"/>
    <n v="2"/>
    <x v="2"/>
    <s v="NC-18340"/>
    <s v="Nat Carroll"/>
    <x v="0"/>
    <s v="United States"/>
    <s v="New York City"/>
    <x v="15"/>
    <n v="10035"/>
    <x v="3"/>
    <s v="OFF-PA-10004971"/>
    <x v="1"/>
    <x v="10"/>
    <s v="Xerox 196"/>
    <n v="11.56"/>
    <n v="2"/>
    <n v="0"/>
    <n v="5"/>
    <n v="24873.900510203599"/>
    <n v="5.6644000000000005"/>
  </r>
  <r>
    <n v="1399"/>
    <s v="CA-2013-124485"/>
    <x v="0"/>
    <d v="2013-11-25T00:00:00"/>
    <x v="0"/>
    <d v="2013-11-27T00:00:00"/>
    <n v="2"/>
    <x v="2"/>
    <s v="NC-18340"/>
    <s v="Nat Carroll"/>
    <x v="0"/>
    <s v="United States"/>
    <s v="New York City"/>
    <x v="15"/>
    <n v="10035"/>
    <x v="3"/>
    <s v="TEC-AC-10002323"/>
    <x v="2"/>
    <x v="11"/>
    <s v="SanDisk Ultra 32 GB MicroSDHC Class 10 Memory Card"/>
    <n v="88.4"/>
    <n v="4"/>
    <n v="0"/>
    <n v="5"/>
    <n v="24912.045918366901"/>
    <n v="11.492000000000004"/>
  </r>
  <r>
    <n v="1400"/>
    <s v="CA-2013-124485"/>
    <x v="0"/>
    <d v="2013-11-25T00:00:00"/>
    <x v="0"/>
    <d v="2013-11-27T00:00:00"/>
    <n v="2"/>
    <x v="2"/>
    <s v="NC-18340"/>
    <s v="Nat Carroll"/>
    <x v="0"/>
    <s v="United States"/>
    <s v="New York City"/>
    <x v="15"/>
    <n v="10035"/>
    <x v="3"/>
    <s v="OFF-PA-10004888"/>
    <x v="1"/>
    <x v="10"/>
    <s v="Xerox 217"/>
    <n v="6.48"/>
    <n v="1"/>
    <n v="0"/>
    <n v="5"/>
    <n v="24950.191326530199"/>
    <n v="3.1104000000000003"/>
  </r>
  <r>
    <n v="1401"/>
    <s v="CA-2013-159212"/>
    <x v="0"/>
    <d v="2013-11-02T00:00:00"/>
    <x v="0"/>
    <d v="2013-11-06T00:00:00"/>
    <n v="4"/>
    <x v="1"/>
    <s v="KM-16375"/>
    <s v="Katherine Murray"/>
    <x v="2"/>
    <s v="United States"/>
    <s v="Salem"/>
    <x v="17"/>
    <n v="24153"/>
    <x v="0"/>
    <s v="TEC-PH-10003988"/>
    <x v="2"/>
    <x v="7"/>
    <s v="LF Elite 3D Dazzle Designer Hard Case Cover, Lf Stylus Pen and Wiper For Apple Iphone 5c Mini Lite"/>
    <n v="21.8"/>
    <n v="2"/>
    <n v="0"/>
    <n v="5"/>
    <n v="24988.336734693399"/>
    <n v="6.104000000000001"/>
  </r>
  <r>
    <n v="1402"/>
    <s v="CA-2013-159212"/>
    <x v="0"/>
    <d v="2013-11-02T00:00:00"/>
    <x v="0"/>
    <d v="2013-11-06T00:00:00"/>
    <n v="4"/>
    <x v="1"/>
    <s v="KM-16375"/>
    <s v="Katherine Murray"/>
    <x v="2"/>
    <s v="United States"/>
    <s v="Salem"/>
    <x v="17"/>
    <n v="24153"/>
    <x v="0"/>
    <s v="OFF-EN-10002230"/>
    <x v="1"/>
    <x v="12"/>
    <s v="Airmail Envelopes"/>
    <n v="251.79000000000002"/>
    <n v="3"/>
    <n v="0"/>
    <n v="5"/>
    <n v="25026.482142856701"/>
    <n v="118.34129999999999"/>
  </r>
  <r>
    <n v="1403"/>
    <s v="US-2013-161396"/>
    <x v="0"/>
    <d v="2013-04-20T00:00:00"/>
    <x v="3"/>
    <d v="2013-04-26T00:00:00"/>
    <n v="6"/>
    <x v="1"/>
    <s v="GM-14455"/>
    <s v="Gary Mitchum"/>
    <x v="2"/>
    <s v="United States"/>
    <s v="Columbus"/>
    <x v="24"/>
    <n v="43229"/>
    <x v="3"/>
    <s v="FUR-TA-10002622"/>
    <x v="0"/>
    <x v="3"/>
    <s v="Bush Andora Conference Table, Maple/Graphite Gray Finish"/>
    <n v="205.17599999999999"/>
    <n v="2"/>
    <n v="0.4"/>
    <n v="5"/>
    <n v="25064.627551019999"/>
    <n v="-58.133199999999988"/>
  </r>
  <r>
    <n v="1404"/>
    <s v="US-2013-161396"/>
    <x v="0"/>
    <d v="2013-04-20T00:00:00"/>
    <x v="3"/>
    <d v="2013-04-26T00:00:00"/>
    <n v="6"/>
    <x v="1"/>
    <s v="GM-14455"/>
    <s v="Gary Mitchum"/>
    <x v="2"/>
    <s v="United States"/>
    <s v="Columbus"/>
    <x v="24"/>
    <n v="43229"/>
    <x v="3"/>
    <s v="OFF-PA-10000418"/>
    <x v="1"/>
    <x v="10"/>
    <s v="Xerox 189"/>
    <n v="419.4"/>
    <n v="5"/>
    <n v="0.2"/>
    <n v="5"/>
    <n v="25102.772959183199"/>
    <n v="146.79"/>
  </r>
  <r>
    <n v="1405"/>
    <s v="US-2011-118486"/>
    <x v="2"/>
    <d v="2011-04-06T00:00:00"/>
    <x v="3"/>
    <d v="2011-04-08T00:00:00"/>
    <n v="2"/>
    <x v="2"/>
    <s v="SD-20485"/>
    <s v="Shirley Daniels"/>
    <x v="2"/>
    <s v="United States"/>
    <s v="Philadelphia"/>
    <x v="9"/>
    <n v="19143"/>
    <x v="3"/>
    <s v="OFF-SU-10004498"/>
    <x v="1"/>
    <x v="14"/>
    <s v="Martin-Yale Premier Letter Opener"/>
    <n v="10.304000000000002"/>
    <n v="1"/>
    <n v="0.2"/>
    <n v="5"/>
    <n v="25140.918367346501"/>
    <n v="-2.1896000000000004"/>
  </r>
  <r>
    <n v="1406"/>
    <s v="US-2011-118486"/>
    <x v="2"/>
    <d v="2011-04-06T00:00:00"/>
    <x v="3"/>
    <d v="2011-04-08T00:00:00"/>
    <n v="2"/>
    <x v="2"/>
    <s v="SD-20485"/>
    <s v="Shirley Daniels"/>
    <x v="2"/>
    <s v="United States"/>
    <s v="Philadelphia"/>
    <x v="9"/>
    <n v="19143"/>
    <x v="3"/>
    <s v="FUR-TA-10001039"/>
    <x v="0"/>
    <x v="3"/>
    <s v="KI Adjustable-Height Table"/>
    <n v="154.76400000000001"/>
    <n v="3"/>
    <n v="0.4"/>
    <n v="5"/>
    <n v="25179.0637755098"/>
    <n v="-36.11160000000001"/>
  </r>
  <r>
    <n v="1407"/>
    <s v="US-2011-118486"/>
    <x v="2"/>
    <d v="2011-04-06T00:00:00"/>
    <x v="3"/>
    <d v="2011-04-08T00:00:00"/>
    <n v="2"/>
    <x v="2"/>
    <s v="SD-20485"/>
    <s v="Shirley Daniels"/>
    <x v="2"/>
    <s v="United States"/>
    <s v="Philadelphia"/>
    <x v="9"/>
    <n v="19143"/>
    <x v="3"/>
    <s v="TEC-AC-10004659"/>
    <x v="2"/>
    <x v="11"/>
    <s v="Imation Secure+ Hardware Encrypted USB 2.0 Flash Drive; 16GB"/>
    <n v="116.78399999999999"/>
    <n v="2"/>
    <n v="0.2"/>
    <n v="5"/>
    <n v="25217.209183673"/>
    <n v="21.896999999999991"/>
  </r>
  <r>
    <n v="1408"/>
    <s v="CA-2013-130407"/>
    <x v="0"/>
    <d v="2013-09-03T00:00:00"/>
    <x v="8"/>
    <d v="2013-09-07T00:00:00"/>
    <n v="4"/>
    <x v="1"/>
    <s v="KD-16270"/>
    <s v="Karen Daniels"/>
    <x v="0"/>
    <s v="United States"/>
    <s v="New York City"/>
    <x v="15"/>
    <n v="10024"/>
    <x v="3"/>
    <s v="OFF-AR-10002240"/>
    <x v="1"/>
    <x v="6"/>
    <s v="Panasonic KP-150 Electric Pencil Sharpener"/>
    <n v="75.48"/>
    <n v="2"/>
    <n v="0"/>
    <n v="5"/>
    <n v="25255.354591836302"/>
    <n v="19.6248"/>
  </r>
  <r>
    <n v="1409"/>
    <s v="CA-2013-130407"/>
    <x v="0"/>
    <d v="2013-09-03T00:00:00"/>
    <x v="8"/>
    <d v="2013-09-07T00:00:00"/>
    <n v="4"/>
    <x v="1"/>
    <s v="KD-16270"/>
    <s v="Karen Daniels"/>
    <x v="0"/>
    <s v="United States"/>
    <s v="New York City"/>
    <x v="15"/>
    <n v="10024"/>
    <x v="3"/>
    <s v="FUR-FU-10001967"/>
    <x v="0"/>
    <x v="5"/>
    <s v="Telescoping Adjustable Floor Lamp"/>
    <n v="39.979999999999997"/>
    <n v="2"/>
    <n v="0"/>
    <n v="5"/>
    <n v="25293.4999999996"/>
    <n v="9.9949999999999974"/>
  </r>
  <r>
    <n v="1410"/>
    <s v="US-2013-122245"/>
    <x v="0"/>
    <d v="2013-09-26T00:00:00"/>
    <x v="8"/>
    <d v="2013-10-01T00:00:00"/>
    <n v="5"/>
    <x v="1"/>
    <s v="AB-10105"/>
    <s v="Adrian Barton"/>
    <x v="0"/>
    <s v="United States"/>
    <s v="Phoenix"/>
    <x v="16"/>
    <n v="85023"/>
    <x v="1"/>
    <s v="FUR-TA-10002356"/>
    <x v="0"/>
    <x v="3"/>
    <s v="Bevis Boat-Shaped Conference Table"/>
    <n v="393.16500000000002"/>
    <n v="3"/>
    <n v="0.5"/>
    <n v="5"/>
    <n v="25331.6454081628"/>
    <n v="-204.44580000000005"/>
  </r>
  <r>
    <n v="1411"/>
    <s v="CA-2014-105144"/>
    <x v="3"/>
    <d v="2014-11-05T00:00:00"/>
    <x v="0"/>
    <d v="2014-11-12T00:00:00"/>
    <n v="7"/>
    <x v="1"/>
    <s v="SZ-20035"/>
    <s v="Sam Zeldin"/>
    <x v="2"/>
    <s v="United States"/>
    <s v="Grand Prairie"/>
    <x v="5"/>
    <n v="75051"/>
    <x v="2"/>
    <s v="OFF-LA-10003923"/>
    <x v="1"/>
    <x v="2"/>
    <s v="Alphabetical Labels for Top Tab Filing"/>
    <n v="23.680000000000003"/>
    <n v="2"/>
    <n v="0.2"/>
    <n v="5"/>
    <n v="25369.790816326102"/>
    <n v="8.879999999999999"/>
  </r>
  <r>
    <n v="1412"/>
    <s v="CA-2013-136329"/>
    <x v="0"/>
    <d v="2013-07-10T00:00:00"/>
    <x v="7"/>
    <d v="2013-07-14T00:00:00"/>
    <n v="4"/>
    <x v="1"/>
    <s v="JD-15895"/>
    <s v="Jonathan Doherty"/>
    <x v="1"/>
    <s v="United States"/>
    <s v="New York City"/>
    <x v="15"/>
    <n v="10035"/>
    <x v="3"/>
    <s v="FUR-CH-10002335"/>
    <x v="0"/>
    <x v="1"/>
    <s v="Hon GuestStacker Chair"/>
    <n v="408.00599999999997"/>
    <n v="2"/>
    <n v="0.1"/>
    <n v="5"/>
    <n v="25407.936224489298"/>
    <n v="72.534400000000005"/>
  </r>
  <r>
    <n v="1413"/>
    <s v="CA-2013-136329"/>
    <x v="0"/>
    <d v="2013-07-10T00:00:00"/>
    <x v="7"/>
    <d v="2013-07-14T00:00:00"/>
    <n v="4"/>
    <x v="1"/>
    <s v="JD-15895"/>
    <s v="Jonathan Doherty"/>
    <x v="1"/>
    <s v="United States"/>
    <s v="New York City"/>
    <x v="15"/>
    <n v="10035"/>
    <x v="3"/>
    <s v="FUR-FU-10000723"/>
    <x v="0"/>
    <x v="5"/>
    <s v="Deflect-o EconoMat Studded, No Bevel Mat for Low Pile Carpeting"/>
    <n v="165.28"/>
    <n v="4"/>
    <n v="0"/>
    <n v="5"/>
    <n v="25446.0816326526"/>
    <n v="14.875200000000007"/>
  </r>
  <r>
    <n v="1414"/>
    <s v="CA-2011-146640"/>
    <x v="2"/>
    <d v="2011-06-30T00:00:00"/>
    <x v="1"/>
    <d v="2011-07-05T00:00:00"/>
    <n v="5"/>
    <x v="1"/>
    <s v="HA-14905"/>
    <s v="Helen Abelman"/>
    <x v="0"/>
    <s v="United States"/>
    <s v="New York City"/>
    <x v="15"/>
    <n v="10024"/>
    <x v="3"/>
    <s v="OFF-BI-10002867"/>
    <x v="1"/>
    <x v="8"/>
    <s v="GBC Recycled Regency Composition Covers"/>
    <n v="334.76800000000003"/>
    <n v="7"/>
    <n v="0.2"/>
    <n v="5"/>
    <n v="25484.227040815898"/>
    <n v="108.79959999999997"/>
  </r>
  <r>
    <n v="1415"/>
    <s v="CA-2014-115994"/>
    <x v="3"/>
    <d v="2014-01-29T00:00:00"/>
    <x v="9"/>
    <d v="2014-02-01T00:00:00"/>
    <n v="3"/>
    <x v="0"/>
    <s v="BT-11305"/>
    <s v="Beth Thompson"/>
    <x v="2"/>
    <s v="United States"/>
    <s v="Costa Mesa"/>
    <x v="1"/>
    <n v="92627"/>
    <x v="1"/>
    <s v="TEC-AC-10000580"/>
    <x v="2"/>
    <x v="11"/>
    <s v="Logitech G13 Programmable Gameboard with LCD Display"/>
    <n v="239.96999999999997"/>
    <n v="3"/>
    <n v="0"/>
    <n v="5"/>
    <n v="25522.372448979098"/>
    <n v="26.39670000000001"/>
  </r>
  <r>
    <n v="1416"/>
    <s v="CA-2014-115994"/>
    <x v="3"/>
    <d v="2014-01-29T00:00:00"/>
    <x v="9"/>
    <d v="2014-02-01T00:00:00"/>
    <n v="3"/>
    <x v="0"/>
    <s v="BT-11305"/>
    <s v="Beth Thompson"/>
    <x v="2"/>
    <s v="United States"/>
    <s v="Costa Mesa"/>
    <x v="1"/>
    <n v="92627"/>
    <x v="1"/>
    <s v="FUR-FU-10003976"/>
    <x v="0"/>
    <x v="5"/>
    <s v="DAX Executive Solid Wood Document Frame, Desktop or Hang, Mahogany, 5 x 7"/>
    <n v="37.74"/>
    <n v="3"/>
    <n v="0"/>
    <n v="5"/>
    <n v="25560.5178571424"/>
    <n v="12.831599999999996"/>
  </r>
  <r>
    <n v="1417"/>
    <s v="CA-2012-126697"/>
    <x v="1"/>
    <d v="2012-09-21T00:00:00"/>
    <x v="8"/>
    <d v="2012-09-24T00:00:00"/>
    <n v="3"/>
    <x v="2"/>
    <s v="SV-20815"/>
    <s v="Stuart Van"/>
    <x v="1"/>
    <s v="United States"/>
    <s v="Houston"/>
    <x v="5"/>
    <n v="77041"/>
    <x v="2"/>
    <s v="TEC-PH-10002922"/>
    <x v="2"/>
    <x v="7"/>
    <s v="ShoreTel ShorePhone IP 230 VoIP phone"/>
    <n v="946.34400000000005"/>
    <n v="7"/>
    <n v="0.2"/>
    <n v="5"/>
    <n v="25598.663265305699"/>
    <n v="118.29299999999989"/>
  </r>
  <r>
    <n v="1418"/>
    <s v="CA-2012-126697"/>
    <x v="1"/>
    <d v="2012-09-21T00:00:00"/>
    <x v="8"/>
    <d v="2012-09-24T00:00:00"/>
    <n v="3"/>
    <x v="2"/>
    <s v="SV-20815"/>
    <s v="Stuart Van"/>
    <x v="1"/>
    <s v="United States"/>
    <s v="Houston"/>
    <x v="5"/>
    <n v="77041"/>
    <x v="2"/>
    <s v="TEC-AC-10004353"/>
    <x v="2"/>
    <x v="11"/>
    <s v="Hypercom P1300 Pinpad"/>
    <n v="151.20000000000002"/>
    <n v="3"/>
    <n v="0.2"/>
    <n v="5"/>
    <n v="25636.808673468899"/>
    <n v="32.130000000000003"/>
  </r>
  <r>
    <n v="1419"/>
    <s v="CA-2012-126697"/>
    <x v="1"/>
    <d v="2012-09-21T00:00:00"/>
    <x v="8"/>
    <d v="2012-09-24T00:00:00"/>
    <n v="3"/>
    <x v="2"/>
    <s v="SV-20815"/>
    <s v="Stuart Van"/>
    <x v="1"/>
    <s v="United States"/>
    <s v="Houston"/>
    <x v="5"/>
    <n v="77041"/>
    <x v="2"/>
    <s v="FUR-FU-10001706"/>
    <x v="0"/>
    <x v="5"/>
    <s v="Longer-Life Soft White Bulbs"/>
    <n v="4.9280000000000008"/>
    <n v="4"/>
    <n v="0.6"/>
    <n v="5"/>
    <n v="25674.954081632201"/>
    <n v="-1.4783999999999997"/>
  </r>
  <r>
    <n v="1420"/>
    <s v="CA-2012-124800"/>
    <x v="1"/>
    <d v="2012-09-26T00:00:00"/>
    <x v="8"/>
    <d v="2012-09-30T00:00:00"/>
    <n v="4"/>
    <x v="1"/>
    <s v="RW-19540"/>
    <s v="Rick Wilson"/>
    <x v="1"/>
    <s v="United States"/>
    <s v="Mesa"/>
    <x v="16"/>
    <n v="85204"/>
    <x v="1"/>
    <s v="OFF-PA-10000501"/>
    <x v="1"/>
    <x v="10"/>
    <s v="Petty Cash Envelope"/>
    <n v="86.272000000000006"/>
    <n v="4"/>
    <n v="0.2"/>
    <n v="5"/>
    <n v="25713.099489795499"/>
    <n v="31.273599999999998"/>
  </r>
  <r>
    <n v="1421"/>
    <s v="CA-2012-124800"/>
    <x v="1"/>
    <d v="2012-09-26T00:00:00"/>
    <x v="8"/>
    <d v="2012-09-30T00:00:00"/>
    <n v="4"/>
    <x v="1"/>
    <s v="RW-19540"/>
    <s v="Rick Wilson"/>
    <x v="1"/>
    <s v="United States"/>
    <s v="Mesa"/>
    <x v="16"/>
    <n v="85204"/>
    <x v="1"/>
    <s v="OFF-BI-10000778"/>
    <x v="1"/>
    <x v="8"/>
    <s v="GBC VeloBinder Electric Binding Machine"/>
    <n v="72.588000000000008"/>
    <n v="2"/>
    <n v="0.7"/>
    <n v="5"/>
    <n v="25751.244897958699"/>
    <n v="-48.391999999999982"/>
  </r>
  <r>
    <n v="1422"/>
    <s v="CA-2012-124800"/>
    <x v="1"/>
    <d v="2012-09-26T00:00:00"/>
    <x v="8"/>
    <d v="2012-09-30T00:00:00"/>
    <n v="4"/>
    <x v="1"/>
    <s v="RW-19540"/>
    <s v="Rick Wilson"/>
    <x v="1"/>
    <s v="United States"/>
    <s v="Mesa"/>
    <x v="16"/>
    <n v="85204"/>
    <x v="1"/>
    <s v="OFF-AP-10004980"/>
    <x v="1"/>
    <x v="9"/>
    <s v="3M Replacement Filter for Office Air Cleaner for 20' x 33' Room"/>
    <n v="60.672000000000004"/>
    <n v="2"/>
    <n v="0.2"/>
    <n v="5"/>
    <n v="25789.390306122001"/>
    <n v="14.409600000000003"/>
  </r>
  <r>
    <n v="1423"/>
    <s v="CA-2012-124800"/>
    <x v="1"/>
    <d v="2012-09-26T00:00:00"/>
    <x v="8"/>
    <d v="2012-09-30T00:00:00"/>
    <n v="4"/>
    <x v="1"/>
    <s v="RW-19540"/>
    <s v="Rick Wilson"/>
    <x v="1"/>
    <s v="United States"/>
    <s v="Mesa"/>
    <x v="16"/>
    <n v="85204"/>
    <x v="1"/>
    <s v="OFF-BI-10003984"/>
    <x v="1"/>
    <x v="8"/>
    <s v="Lock-Up Easel 'Spel-Binder'"/>
    <n v="77.031000000000006"/>
    <n v="9"/>
    <n v="0.7"/>
    <n v="5"/>
    <n v="25827.535714285299"/>
    <n v="-59.057100000000005"/>
  </r>
  <r>
    <n v="1424"/>
    <s v="CA-2012-124800"/>
    <x v="1"/>
    <d v="2012-09-26T00:00:00"/>
    <x v="8"/>
    <d v="2012-09-30T00:00:00"/>
    <n v="4"/>
    <x v="1"/>
    <s v="RW-19540"/>
    <s v="Rick Wilson"/>
    <x v="1"/>
    <s v="United States"/>
    <s v="Mesa"/>
    <x v="16"/>
    <n v="85204"/>
    <x v="1"/>
    <s v="OFF-ST-10000798"/>
    <x v="1"/>
    <x v="4"/>
    <s v="2300 Heavy-Duty Transfer File Systems by Perma"/>
    <n v="119.90400000000001"/>
    <n v="6"/>
    <n v="0.2"/>
    <n v="5"/>
    <n v="25865.681122448499"/>
    <n v="-1.4988000000000135"/>
  </r>
  <r>
    <n v="1425"/>
    <s v="CA-2012-124800"/>
    <x v="1"/>
    <d v="2012-09-26T00:00:00"/>
    <x v="8"/>
    <d v="2012-09-30T00:00:00"/>
    <n v="4"/>
    <x v="1"/>
    <s v="RW-19540"/>
    <s v="Rick Wilson"/>
    <x v="1"/>
    <s v="United States"/>
    <s v="Mesa"/>
    <x v="16"/>
    <n v="85204"/>
    <x v="1"/>
    <s v="TEC-PH-10001750"/>
    <x v="2"/>
    <x v="7"/>
    <s v="Samsung Rugby III"/>
    <n v="263.96000000000004"/>
    <n v="5"/>
    <n v="0.2"/>
    <n v="5"/>
    <n v="25903.826530611801"/>
    <n v="23.096500000000006"/>
  </r>
  <r>
    <n v="1426"/>
    <s v="CA-2012-124800"/>
    <x v="1"/>
    <d v="2012-09-26T00:00:00"/>
    <x v="8"/>
    <d v="2012-09-30T00:00:00"/>
    <n v="4"/>
    <x v="1"/>
    <s v="RW-19540"/>
    <s v="Rick Wilson"/>
    <x v="1"/>
    <s v="United States"/>
    <s v="Mesa"/>
    <x v="16"/>
    <n v="85204"/>
    <x v="1"/>
    <s v="OFF-ST-10002743"/>
    <x v="1"/>
    <x v="4"/>
    <s v="SAFCO Boltless Steel Shelving"/>
    <n v="363.64800000000002"/>
    <n v="4"/>
    <n v="0.2"/>
    <n v="5"/>
    <n v="25941.971938775099"/>
    <n v="-86.366400000000027"/>
  </r>
  <r>
    <n v="1427"/>
    <s v="US-2012-164448"/>
    <x v="1"/>
    <d v="2012-10-31T00:00:00"/>
    <x v="2"/>
    <d v="2012-11-04T00:00:00"/>
    <n v="4"/>
    <x v="0"/>
    <s v="DK-12835"/>
    <s v="Damala Kotsonis"/>
    <x v="1"/>
    <s v="United States"/>
    <s v="Salinas"/>
    <x v="1"/>
    <n v="93905"/>
    <x v="1"/>
    <s v="OFF-BI-10002949"/>
    <x v="1"/>
    <x v="8"/>
    <s v="Prestige Round Ring Binders"/>
    <n v="9.7280000000000015"/>
    <n v="2"/>
    <n v="0.2"/>
    <n v="5"/>
    <n v="25980.117346938299"/>
    <n v="3.283199999999999"/>
  </r>
  <r>
    <n v="1428"/>
    <s v="US-2012-164448"/>
    <x v="1"/>
    <d v="2012-10-31T00:00:00"/>
    <x v="2"/>
    <d v="2012-11-04T00:00:00"/>
    <n v="4"/>
    <x v="0"/>
    <s v="DK-12835"/>
    <s v="Damala Kotsonis"/>
    <x v="1"/>
    <s v="United States"/>
    <s v="Salinas"/>
    <x v="1"/>
    <n v="93905"/>
    <x v="1"/>
    <s v="OFF-EN-10002600"/>
    <x v="1"/>
    <x v="12"/>
    <s v="Redi-Strip #10 Envelopes, 4 1/8 x 9 1/2"/>
    <n v="14.75"/>
    <n v="5"/>
    <n v="0"/>
    <n v="5"/>
    <n v="26018.262755101601"/>
    <n v="7.08"/>
  </r>
  <r>
    <n v="1429"/>
    <s v="US-2012-164448"/>
    <x v="1"/>
    <d v="2012-10-31T00:00:00"/>
    <x v="2"/>
    <d v="2012-11-04T00:00:00"/>
    <n v="4"/>
    <x v="0"/>
    <s v="DK-12835"/>
    <s v="Damala Kotsonis"/>
    <x v="1"/>
    <s v="United States"/>
    <s v="Salinas"/>
    <x v="1"/>
    <n v="93905"/>
    <x v="1"/>
    <s v="OFF-BI-10003708"/>
    <x v="1"/>
    <x v="8"/>
    <s v="Acco Four Pocket Poly Ring Binder with Label Holder, Smoke, 1&quot;"/>
    <n v="29.800000000000004"/>
    <n v="5"/>
    <n v="0.2"/>
    <n v="5"/>
    <n v="26056.408163264801"/>
    <n v="9.3124999999999982"/>
  </r>
  <r>
    <n v="1430"/>
    <s v="US-2012-164448"/>
    <x v="1"/>
    <d v="2012-10-31T00:00:00"/>
    <x v="2"/>
    <d v="2012-11-04T00:00:00"/>
    <n v="4"/>
    <x v="0"/>
    <s v="DK-12835"/>
    <s v="Damala Kotsonis"/>
    <x v="1"/>
    <s v="United States"/>
    <s v="Salinas"/>
    <x v="1"/>
    <n v="93905"/>
    <x v="1"/>
    <s v="OFF-LA-10003510"/>
    <x v="1"/>
    <x v="2"/>
    <s v="Avery 4027 File Folder Labels for Dot Matrix Printers, 5000 Labels per Box, White"/>
    <n v="427.42"/>
    <n v="14"/>
    <n v="0"/>
    <n v="5"/>
    <n v="26094.5535714281"/>
    <n v="196.61320000000001"/>
  </r>
  <r>
    <n v="1431"/>
    <s v="CA-2014-122700"/>
    <x v="3"/>
    <d v="2014-11-27T00:00:00"/>
    <x v="0"/>
    <d v="2014-12-01T00:00:00"/>
    <n v="4"/>
    <x v="1"/>
    <s v="LT-17110"/>
    <s v="Liz Thompson"/>
    <x v="0"/>
    <s v="United States"/>
    <s v="Columbus"/>
    <x v="24"/>
    <n v="43229"/>
    <x v="3"/>
    <s v="TEC-PH-10003092"/>
    <x v="2"/>
    <x v="7"/>
    <s v="Motorola L804"/>
    <n v="220.75200000000001"/>
    <n v="8"/>
    <n v="0.4"/>
    <n v="5"/>
    <n v="26132.698979591401"/>
    <n v="-40.47120000000001"/>
  </r>
  <r>
    <n v="1432"/>
    <s v="CA-2011-120768"/>
    <x v="2"/>
    <d v="2011-12-19T00:00:00"/>
    <x v="4"/>
    <d v="2011-12-21T00:00:00"/>
    <n v="2"/>
    <x v="0"/>
    <s v="IM-15070"/>
    <s v="Irene Maddox"/>
    <x v="0"/>
    <s v="United States"/>
    <s v="Florence"/>
    <x v="19"/>
    <n v="35630"/>
    <x v="0"/>
    <s v="OFF-BI-10001191"/>
    <x v="1"/>
    <x v="8"/>
    <s v="Canvas Sectional Post Binders"/>
    <n v="152.76"/>
    <n v="6"/>
    <n v="0"/>
    <n v="5"/>
    <n v="26170.844387754601"/>
    <n v="74.852400000000003"/>
  </r>
  <r>
    <n v="1433"/>
    <s v="CA-2011-120768"/>
    <x v="2"/>
    <d v="2011-12-19T00:00:00"/>
    <x v="4"/>
    <d v="2011-12-21T00:00:00"/>
    <n v="2"/>
    <x v="0"/>
    <s v="IM-15070"/>
    <s v="Irene Maddox"/>
    <x v="0"/>
    <s v="United States"/>
    <s v="Florence"/>
    <x v="19"/>
    <n v="35630"/>
    <x v="0"/>
    <s v="OFF-SU-10004115"/>
    <x v="1"/>
    <x v="14"/>
    <s v="Acme Stainless Steel Office Snips"/>
    <n v="7.27"/>
    <n v="1"/>
    <n v="0"/>
    <n v="5"/>
    <n v="26208.9897959179"/>
    <n v="1.9629000000000003"/>
  </r>
  <r>
    <n v="1434"/>
    <s v="CA-2011-120768"/>
    <x v="2"/>
    <d v="2011-12-19T00:00:00"/>
    <x v="4"/>
    <d v="2011-12-21T00:00:00"/>
    <n v="2"/>
    <x v="0"/>
    <s v="IM-15070"/>
    <s v="Irene Maddox"/>
    <x v="0"/>
    <s v="United States"/>
    <s v="Florence"/>
    <x v="19"/>
    <n v="35630"/>
    <x v="0"/>
    <s v="FUR-CH-10000513"/>
    <x v="0"/>
    <x v="1"/>
    <s v="High-Back Leather Manager's Chair"/>
    <n v="1819.8600000000001"/>
    <n v="14"/>
    <n v="0"/>
    <n v="5"/>
    <n v="26247.135204081202"/>
    <n v="163.78740000000002"/>
  </r>
  <r>
    <n v="1435"/>
    <s v="US-2013-153129"/>
    <x v="0"/>
    <d v="2013-12-27T00:00:00"/>
    <x v="4"/>
    <d v="2013-12-31T00:00:00"/>
    <n v="4"/>
    <x v="1"/>
    <s v="FP-14320"/>
    <s v="Frank Preis"/>
    <x v="0"/>
    <s v="United States"/>
    <s v="Seattle"/>
    <x v="4"/>
    <n v="98105"/>
    <x v="1"/>
    <s v="OFF-PA-10003673"/>
    <x v="1"/>
    <x v="10"/>
    <s v="Strathmore Photo Mount Cards"/>
    <n v="33.9"/>
    <n v="5"/>
    <n v="0"/>
    <n v="5"/>
    <n v="26285.280612244402"/>
    <n v="15.593999999999999"/>
  </r>
  <r>
    <n v="1436"/>
    <s v="CA-2014-106852"/>
    <x v="3"/>
    <d v="2014-06-21T00:00:00"/>
    <x v="1"/>
    <d v="2014-06-28T00:00:00"/>
    <n v="7"/>
    <x v="1"/>
    <s v="ST-20530"/>
    <s v="Shui Tom"/>
    <x v="0"/>
    <s v="United States"/>
    <s v="Parma"/>
    <x v="24"/>
    <n v="44134"/>
    <x v="3"/>
    <s v="OFF-PA-10001639"/>
    <x v="1"/>
    <x v="10"/>
    <s v="Xerox 203"/>
    <n v="31.104000000000006"/>
    <n v="6"/>
    <n v="0.2"/>
    <n v="5"/>
    <n v="26323.4260204077"/>
    <n v="10.8864"/>
  </r>
  <r>
    <n v="1437"/>
    <s v="CA-2014-106852"/>
    <x v="3"/>
    <d v="2014-06-21T00:00:00"/>
    <x v="1"/>
    <d v="2014-06-28T00:00:00"/>
    <n v="7"/>
    <x v="1"/>
    <s v="ST-20530"/>
    <s v="Shui Tom"/>
    <x v="0"/>
    <s v="United States"/>
    <s v="Parma"/>
    <x v="24"/>
    <n v="44134"/>
    <x v="3"/>
    <s v="OFF-AR-10003829"/>
    <x v="1"/>
    <x v="6"/>
    <s v="Newell 35"/>
    <n v="5.2480000000000002"/>
    <n v="2"/>
    <n v="0.2"/>
    <n v="5"/>
    <n v="26361.571428570998"/>
    <n v="0.59039999999999915"/>
  </r>
  <r>
    <n v="1438"/>
    <s v="CA-2012-139731"/>
    <x v="1"/>
    <d v="2012-10-15T00:00:00"/>
    <x v="2"/>
    <d v="2012-10-15T00:00:00"/>
    <n v="0"/>
    <x v="3"/>
    <s v="JE-15745"/>
    <s v="Joel Eaton"/>
    <x v="0"/>
    <s v="United States"/>
    <s v="Amarillo"/>
    <x v="5"/>
    <n v="79109"/>
    <x v="2"/>
    <s v="TEC-AC-10004975"/>
    <x v="2"/>
    <x v="11"/>
    <s v="Plantronics Audio 995 Wireless Stereo Headset"/>
    <n v="263.88"/>
    <n v="3"/>
    <n v="0.2"/>
    <n v="5"/>
    <n v="26399.716836734198"/>
    <n v="42.880500000000012"/>
  </r>
  <r>
    <n v="1439"/>
    <s v="CA-2012-139731"/>
    <x v="1"/>
    <d v="2012-10-15T00:00:00"/>
    <x v="2"/>
    <d v="2012-10-15T00:00:00"/>
    <n v="0"/>
    <x v="3"/>
    <s v="JE-15745"/>
    <s v="Joel Eaton"/>
    <x v="0"/>
    <s v="United States"/>
    <s v="Amarillo"/>
    <x v="5"/>
    <n v="79109"/>
    <x v="2"/>
    <s v="FUR-CH-10002024"/>
    <x v="0"/>
    <x v="1"/>
    <s v="HON 5400 Series Task Chairs for Big and Tall"/>
    <n v="2453.4299999999998"/>
    <n v="5"/>
    <n v="0.3"/>
    <n v="5"/>
    <n v="26437.8622448975"/>
    <n v="-350.4899999999999"/>
  </r>
  <r>
    <n v="1440"/>
    <s v="CA-2014-122735"/>
    <x v="3"/>
    <d v="2014-04-13T00:00:00"/>
    <x v="3"/>
    <d v="2014-04-16T00:00:00"/>
    <n v="3"/>
    <x v="0"/>
    <s v="BD-11320"/>
    <s v="Bill Donatelli"/>
    <x v="0"/>
    <s v="United States"/>
    <s v="Providence"/>
    <x v="34"/>
    <n v="2908"/>
    <x v="3"/>
    <s v="OFF-BI-10004364"/>
    <x v="1"/>
    <x v="8"/>
    <s v="Storex Dura Pro Binders"/>
    <n v="29.700000000000003"/>
    <n v="5"/>
    <n v="0"/>
    <n v="5"/>
    <n v="26476.007653060798"/>
    <n v="13.365"/>
  </r>
  <r>
    <n v="1441"/>
    <s v="CA-2014-122735"/>
    <x v="3"/>
    <d v="2014-04-13T00:00:00"/>
    <x v="3"/>
    <d v="2014-04-16T00:00:00"/>
    <n v="3"/>
    <x v="0"/>
    <s v="BD-11320"/>
    <s v="Bill Donatelli"/>
    <x v="0"/>
    <s v="United States"/>
    <s v="Providence"/>
    <x v="34"/>
    <n v="2908"/>
    <x v="3"/>
    <s v="OFF-PA-10001712"/>
    <x v="1"/>
    <x v="10"/>
    <s v="Xerox 1948"/>
    <n v="39.96"/>
    <n v="4"/>
    <n v="0"/>
    <n v="5"/>
    <n v="26514.153061223999"/>
    <n v="17.981999999999999"/>
  </r>
  <r>
    <n v="1442"/>
    <s v="CA-2014-128160"/>
    <x v="3"/>
    <d v="2014-12-20T00:00:00"/>
    <x v="4"/>
    <d v="2014-12-25T00:00:00"/>
    <n v="5"/>
    <x v="0"/>
    <s v="MM-17920"/>
    <s v="Michael Moore"/>
    <x v="0"/>
    <s v="United States"/>
    <s v="San Francisco"/>
    <x v="1"/>
    <n v="94110"/>
    <x v="1"/>
    <s v="OFF-BI-10001510"/>
    <x v="1"/>
    <x v="8"/>
    <s v="Deluxe Heavy-Duty Vinyl Round Ring Binder"/>
    <n v="36.672000000000004"/>
    <n v="2"/>
    <n v="0.2"/>
    <n v="5"/>
    <n v="26552.2984693873"/>
    <n v="11.459999999999999"/>
  </r>
  <r>
    <n v="1443"/>
    <s v="CA-2014-117695"/>
    <x v="3"/>
    <d v="2014-08-06T00:00:00"/>
    <x v="6"/>
    <d v="2014-08-09T00:00:00"/>
    <n v="3"/>
    <x v="2"/>
    <s v="PW-19030"/>
    <s v="Pauline Webber"/>
    <x v="1"/>
    <s v="United States"/>
    <s v="Richmond"/>
    <x v="0"/>
    <n v="40475"/>
    <x v="0"/>
    <s v="OFF-PA-10002713"/>
    <x v="1"/>
    <x v="10"/>
    <s v="Adams Phone Message Book, 200 Message Capacity, 8 1/16” x 11”"/>
    <n v="13.76"/>
    <n v="2"/>
    <n v="0"/>
    <n v="5"/>
    <n v="26590.4438775505"/>
    <n v="6.3295999999999992"/>
  </r>
  <r>
    <n v="1444"/>
    <s v="CA-2012-166135"/>
    <x v="1"/>
    <d v="2012-10-01T00:00:00"/>
    <x v="2"/>
    <d v="2012-10-06T00:00:00"/>
    <n v="5"/>
    <x v="1"/>
    <s v="SC-20440"/>
    <s v="Shaun Chance"/>
    <x v="1"/>
    <s v="United States"/>
    <s v="Aurora"/>
    <x v="22"/>
    <n v="80013"/>
    <x v="1"/>
    <s v="OFF-ST-10002974"/>
    <x v="1"/>
    <x v="4"/>
    <s v="Trav-L-File Heavy-Duty Shuttle II, Black"/>
    <n v="139.42400000000001"/>
    <n v="4"/>
    <n v="0.2"/>
    <n v="5"/>
    <n v="26628.589285713799"/>
    <n v="17.42799999999999"/>
  </r>
  <r>
    <n v="1445"/>
    <s v="CA-2013-133725"/>
    <x v="0"/>
    <d v="2013-05-24T00:00:00"/>
    <x v="5"/>
    <d v="2013-05-29T00:00:00"/>
    <n v="5"/>
    <x v="1"/>
    <s v="KL-16645"/>
    <s v="Ken Lonsdale"/>
    <x v="0"/>
    <s v="United States"/>
    <s v="Chicago"/>
    <x v="10"/>
    <n v="60623"/>
    <x v="2"/>
    <s v="TEC-PH-10004165"/>
    <x v="2"/>
    <x v="7"/>
    <s v="Mitel MiVoice 5330e IP Phone"/>
    <n v="1979.9280000000001"/>
    <n v="9"/>
    <n v="0.2"/>
    <n v="5"/>
    <n v="26666.734693877101"/>
    <n v="148.49459999999993"/>
  </r>
  <r>
    <n v="1446"/>
    <s v="CA-2014-102337"/>
    <x v="3"/>
    <d v="2014-06-14T00:00:00"/>
    <x v="1"/>
    <d v="2014-06-17T00:00:00"/>
    <n v="3"/>
    <x v="2"/>
    <s v="SD-20485"/>
    <s v="Shirley Daniels"/>
    <x v="2"/>
    <s v="United States"/>
    <s v="Chicago"/>
    <x v="10"/>
    <n v="60653"/>
    <x v="2"/>
    <s v="OFF-ST-10004804"/>
    <x v="1"/>
    <x v="4"/>
    <s v="Belkin 19&quot; Vented Equipment Shelf, Black"/>
    <n v="164.73599999999999"/>
    <n v="4"/>
    <n v="0.2"/>
    <n v="5"/>
    <n v="26704.880102040301"/>
    <n v="-39.124799999999993"/>
  </r>
  <r>
    <n v="1447"/>
    <s v="CA-2014-102337"/>
    <x v="3"/>
    <d v="2014-06-14T00:00:00"/>
    <x v="1"/>
    <d v="2014-06-17T00:00:00"/>
    <n v="3"/>
    <x v="2"/>
    <s v="SD-20485"/>
    <s v="Shirley Daniels"/>
    <x v="2"/>
    <s v="United States"/>
    <s v="Chicago"/>
    <x v="10"/>
    <n v="60653"/>
    <x v="2"/>
    <s v="FUR-CH-10004289"/>
    <x v="0"/>
    <x v="1"/>
    <s v="Global Super Steno Chair"/>
    <n v="470.30199999999996"/>
    <n v="7"/>
    <n v="0.3"/>
    <n v="5"/>
    <n v="26743.025510203599"/>
    <n v="-87.341800000000035"/>
  </r>
  <r>
    <n v="1448"/>
    <s v="CA-2014-102337"/>
    <x v="3"/>
    <d v="2014-06-14T00:00:00"/>
    <x v="1"/>
    <d v="2014-06-17T00:00:00"/>
    <n v="3"/>
    <x v="2"/>
    <s v="SD-20485"/>
    <s v="Shirley Daniels"/>
    <x v="2"/>
    <s v="United States"/>
    <s v="Chicago"/>
    <x v="10"/>
    <n v="60653"/>
    <x v="2"/>
    <s v="TEC-PH-10002564"/>
    <x v="2"/>
    <x v="7"/>
    <s v="OtterBox Defender Series Case - Samsung Galaxy S4"/>
    <n v="47.984000000000002"/>
    <n v="2"/>
    <n v="0.2"/>
    <n v="5"/>
    <n v="26781.170918366901"/>
    <n v="5.9979999999999922"/>
  </r>
  <r>
    <n v="1449"/>
    <s v="US-2011-112564"/>
    <x v="2"/>
    <d v="2011-04-23T00:00:00"/>
    <x v="3"/>
    <d v="2011-04-24T00:00:00"/>
    <n v="1"/>
    <x v="2"/>
    <s v="TS-21160"/>
    <s v="Theresa Swint"/>
    <x v="1"/>
    <s v="United States"/>
    <s v="Philadelphia"/>
    <x v="9"/>
    <n v="19134"/>
    <x v="3"/>
    <s v="OFF-BI-10004876"/>
    <x v="1"/>
    <x v="8"/>
    <s v="Wilson Jones Suede Grain Vinyl Binders"/>
    <n v="2.5020000000000002"/>
    <n v="3"/>
    <n v="0.7"/>
    <n v="5"/>
    <n v="26819.316326530101"/>
    <n v="-1.7513999999999994"/>
  </r>
  <r>
    <n v="1450"/>
    <s v="CA-2012-145821"/>
    <x v="1"/>
    <d v="2012-05-01T00:00:00"/>
    <x v="5"/>
    <d v="2012-05-07T00:00:00"/>
    <n v="6"/>
    <x v="1"/>
    <s v="JB-15400"/>
    <s v="Jennifer Braxton"/>
    <x v="1"/>
    <s v="United States"/>
    <s v="Los Angeles"/>
    <x v="1"/>
    <n v="90008"/>
    <x v="1"/>
    <s v="TEC-PH-10004348"/>
    <x v="2"/>
    <x v="7"/>
    <s v="OtterBox Defender Series Case - iPhone 5c"/>
    <n v="88.751999999999995"/>
    <n v="3"/>
    <n v="0.2"/>
    <n v="5"/>
    <n v="26857.461734693399"/>
    <n v="11.093999999999998"/>
  </r>
  <r>
    <n v="1451"/>
    <s v="US-2012-160150"/>
    <x v="1"/>
    <d v="2012-07-19T00:00:00"/>
    <x v="7"/>
    <d v="2012-07-20T00:00:00"/>
    <n v="1"/>
    <x v="2"/>
    <s v="TS-21085"/>
    <s v="Thais Sissman"/>
    <x v="0"/>
    <s v="United States"/>
    <s v="Phoenix"/>
    <x v="16"/>
    <n v="85023"/>
    <x v="1"/>
    <s v="OFF-BI-10004352"/>
    <x v="1"/>
    <x v="8"/>
    <s v="Wilson Jones DublLock D-Ring Binders"/>
    <n v="2.0250000000000004"/>
    <n v="1"/>
    <n v="0.7"/>
    <n v="5"/>
    <n v="26895.607142856701"/>
    <n v="-1.3499999999999996"/>
  </r>
  <r>
    <n v="1452"/>
    <s v="CA-2013-133711"/>
    <x v="0"/>
    <d v="2013-11-27T00:00:00"/>
    <x v="0"/>
    <d v="2013-11-30T00:00:00"/>
    <n v="3"/>
    <x v="2"/>
    <s v="MC-17425"/>
    <s v="Mark Cousins"/>
    <x v="1"/>
    <s v="United States"/>
    <s v="Mobile"/>
    <x v="19"/>
    <n v="36608"/>
    <x v="0"/>
    <s v="OFF-PA-10001685"/>
    <x v="1"/>
    <x v="10"/>
    <s v="Staples"/>
    <n v="70.98"/>
    <n v="7"/>
    <n v="0"/>
    <n v="5"/>
    <n v="26933.752551019901"/>
    <n v="34.780200000000001"/>
  </r>
  <r>
    <n v="1453"/>
    <s v="CA-2013-133711"/>
    <x v="0"/>
    <d v="2013-11-27T00:00:00"/>
    <x v="0"/>
    <d v="2013-11-30T00:00:00"/>
    <n v="3"/>
    <x v="2"/>
    <s v="MC-17425"/>
    <s v="Mark Cousins"/>
    <x v="1"/>
    <s v="United States"/>
    <s v="Mobile"/>
    <x v="19"/>
    <n v="36608"/>
    <x v="0"/>
    <s v="OFF-BI-10000666"/>
    <x v="1"/>
    <x v="8"/>
    <s v="Surelock Post Binders"/>
    <n v="91.679999999999993"/>
    <n v="3"/>
    <n v="0"/>
    <n v="5"/>
    <n v="26971.897959183199"/>
    <n v="45.839999999999996"/>
  </r>
  <r>
    <n v="1454"/>
    <s v="CA-2013-133711"/>
    <x v="0"/>
    <d v="2013-11-27T00:00:00"/>
    <x v="0"/>
    <d v="2013-11-30T00:00:00"/>
    <n v="3"/>
    <x v="2"/>
    <s v="MC-17425"/>
    <s v="Mark Cousins"/>
    <x v="1"/>
    <s v="United States"/>
    <s v="Mobile"/>
    <x v="19"/>
    <n v="36608"/>
    <x v="0"/>
    <s v="OFF-BI-10004352"/>
    <x v="1"/>
    <x v="8"/>
    <s v="Wilson Jones DublLock D-Ring Binders"/>
    <n v="33.75"/>
    <n v="5"/>
    <n v="0"/>
    <n v="5"/>
    <n v="27010.043367346501"/>
    <n v="16.875"/>
  </r>
  <r>
    <n v="1455"/>
    <s v="CA-2013-133711"/>
    <x v="0"/>
    <d v="2013-11-27T00:00:00"/>
    <x v="0"/>
    <d v="2013-11-30T00:00:00"/>
    <n v="3"/>
    <x v="2"/>
    <s v="MC-17425"/>
    <s v="Mark Cousins"/>
    <x v="1"/>
    <s v="United States"/>
    <s v="Mobile"/>
    <x v="19"/>
    <n v="36608"/>
    <x v="0"/>
    <s v="TEC-MA-10000010"/>
    <x v="2"/>
    <x v="15"/>
    <s v="Hewlett-Packard Deskjet 3050a All-in-One Color Inkjet Printer"/>
    <n v="3040"/>
    <n v="8"/>
    <n v="0"/>
    <n v="5"/>
    <n v="27048.188775509701"/>
    <n v="1459.2"/>
  </r>
  <r>
    <n v="1456"/>
    <s v="CA-2014-148474"/>
    <x v="3"/>
    <d v="2014-06-13T00:00:00"/>
    <x v="1"/>
    <d v="2014-06-20T00:00:00"/>
    <n v="7"/>
    <x v="1"/>
    <s v="ME-17320"/>
    <s v="Maria Etezadi"/>
    <x v="2"/>
    <s v="United States"/>
    <s v="Columbus"/>
    <x v="32"/>
    <n v="31907"/>
    <x v="0"/>
    <s v="OFF-BI-10000977"/>
    <x v="1"/>
    <x v="8"/>
    <s v="Ibico Plastic Spiral Binding Combs"/>
    <n v="91.199999999999989"/>
    <n v="3"/>
    <n v="0"/>
    <n v="5"/>
    <n v="27086.334183673"/>
    <n v="41.951999999999998"/>
  </r>
  <r>
    <n v="1457"/>
    <s v="CA-2014-148474"/>
    <x v="3"/>
    <d v="2014-06-13T00:00:00"/>
    <x v="1"/>
    <d v="2014-06-20T00:00:00"/>
    <n v="7"/>
    <x v="1"/>
    <s v="ME-17320"/>
    <s v="Maria Etezadi"/>
    <x v="2"/>
    <s v="United States"/>
    <s v="Columbus"/>
    <x v="32"/>
    <n v="31907"/>
    <x v="0"/>
    <s v="FUR-TA-10002530"/>
    <x v="0"/>
    <x v="3"/>
    <s v="Iceberg OfficeWorks 42&quot; Round Tables"/>
    <n v="452.93999999999994"/>
    <n v="3"/>
    <n v="0"/>
    <n v="5"/>
    <n v="27124.479591836302"/>
    <n v="67.940999999999974"/>
  </r>
  <r>
    <n v="1458"/>
    <s v="CA-2012-111297"/>
    <x v="1"/>
    <d v="2012-08-17T00:00:00"/>
    <x v="6"/>
    <d v="2012-08-21T00:00:00"/>
    <n v="4"/>
    <x v="1"/>
    <s v="SC-20440"/>
    <s v="Shaun Chance"/>
    <x v="1"/>
    <s v="United States"/>
    <s v="New Bedford"/>
    <x v="31"/>
    <n v="2740"/>
    <x v="3"/>
    <s v="OFF-BI-10002412"/>
    <x v="1"/>
    <x v="8"/>
    <s v="Wilson Jones “Snap” Scratch Pad Binder Tool for Ring Binders"/>
    <n v="52.199999999999996"/>
    <n v="9"/>
    <n v="0"/>
    <n v="5"/>
    <n v="27162.624999999502"/>
    <n v="23.49"/>
  </r>
  <r>
    <n v="1459"/>
    <s v="CA-2013-123722"/>
    <x v="0"/>
    <d v="2013-09-26T00:00:00"/>
    <x v="8"/>
    <d v="2013-10-02T00:00:00"/>
    <n v="6"/>
    <x v="1"/>
    <s v="NH-18610"/>
    <s v="Nicole Hansen"/>
    <x v="1"/>
    <s v="United States"/>
    <s v="Irving"/>
    <x v="5"/>
    <n v="75061"/>
    <x v="2"/>
    <s v="OFF-LA-10001569"/>
    <x v="1"/>
    <x v="2"/>
    <s v="Avery 499"/>
    <n v="15.936000000000002"/>
    <n v="4"/>
    <n v="0.2"/>
    <n v="5"/>
    <n v="27200.7704081628"/>
    <n v="5.1791999999999998"/>
  </r>
  <r>
    <n v="1460"/>
    <s v="CA-2011-155271"/>
    <x v="2"/>
    <d v="2011-05-04T00:00:00"/>
    <x v="5"/>
    <d v="2011-05-04T00:00:00"/>
    <n v="0"/>
    <x v="3"/>
    <s v="AA-10480"/>
    <s v="Andrew Allen"/>
    <x v="0"/>
    <s v="United States"/>
    <s v="Middletown"/>
    <x v="29"/>
    <n v="6457"/>
    <x v="3"/>
    <s v="FUR-FU-10001473"/>
    <x v="0"/>
    <x v="5"/>
    <s v="DAX Wood Document Frame"/>
    <n v="27.46"/>
    <n v="2"/>
    <n v="0"/>
    <n v="5"/>
    <n v="27238.915816326"/>
    <n v="9.8856000000000002"/>
  </r>
  <r>
    <n v="1461"/>
    <s v="CA-2012-119907"/>
    <x v="1"/>
    <d v="2012-12-01T00:00:00"/>
    <x v="4"/>
    <d v="2012-12-08T00:00:00"/>
    <n v="7"/>
    <x v="1"/>
    <s v="LC-17140"/>
    <s v="Logan Currie"/>
    <x v="0"/>
    <s v="United States"/>
    <s v="Seattle"/>
    <x v="4"/>
    <n v="98103"/>
    <x v="1"/>
    <s v="OFF-BI-10001765"/>
    <x v="1"/>
    <x v="8"/>
    <s v="Wilson Jones Heavy-Duty Casebound Ring Binders with Metal Hinges"/>
    <n v="55.424000000000007"/>
    <n v="2"/>
    <n v="0.2"/>
    <n v="5"/>
    <n v="27277.061224489298"/>
    <n v="19.398399999999995"/>
  </r>
  <r>
    <n v="1462"/>
    <s v="US-2013-128902"/>
    <x v="0"/>
    <d v="2013-03-12T00:00:00"/>
    <x v="10"/>
    <d v="2013-03-16T00:00:00"/>
    <n v="4"/>
    <x v="1"/>
    <s v="MB-18085"/>
    <s v="Mick Brown"/>
    <x v="0"/>
    <s v="United States"/>
    <s v="Vineland"/>
    <x v="30"/>
    <n v="8360"/>
    <x v="3"/>
    <s v="FUR-TA-10001095"/>
    <x v="0"/>
    <x v="3"/>
    <s v="Chromcraft Round Conference Tables"/>
    <n v="244.00599999999997"/>
    <n v="2"/>
    <n v="0.3"/>
    <n v="5"/>
    <n v="27315.2066326526"/>
    <n v="-31.372200000000007"/>
  </r>
  <r>
    <n v="1463"/>
    <s v="CA-2013-152289"/>
    <x v="0"/>
    <d v="2013-08-27T00:00:00"/>
    <x v="6"/>
    <d v="2013-08-29T00:00:00"/>
    <n v="2"/>
    <x v="2"/>
    <s v="LC-16930"/>
    <s v="Linda Cazamias"/>
    <x v="1"/>
    <s v="United States"/>
    <s v="Pasadena"/>
    <x v="5"/>
    <n v="77506"/>
    <x v="2"/>
    <s v="TEC-AC-10004571"/>
    <x v="2"/>
    <x v="11"/>
    <s v="Logitech G700s Rechargeable Gaming Mouse"/>
    <n v="159.98400000000001"/>
    <n v="2"/>
    <n v="0.2"/>
    <n v="5"/>
    <n v="27353.3520408158"/>
    <n v="43.995600000000003"/>
  </r>
  <r>
    <n v="1464"/>
    <s v="CA-2013-152289"/>
    <x v="0"/>
    <d v="2013-08-27T00:00:00"/>
    <x v="6"/>
    <d v="2013-08-29T00:00:00"/>
    <n v="2"/>
    <x v="2"/>
    <s v="LC-16930"/>
    <s v="Linda Cazamias"/>
    <x v="1"/>
    <s v="United States"/>
    <s v="Pasadena"/>
    <x v="5"/>
    <n v="77506"/>
    <x v="2"/>
    <s v="FUR-CH-10002126"/>
    <x v="0"/>
    <x v="1"/>
    <s v="Hon Deluxe Fabric Upholstered Stacking Chairs"/>
    <n v="1024.7159999999999"/>
    <n v="6"/>
    <n v="0.3"/>
    <n v="5"/>
    <n v="27391.497448979098"/>
    <n v="-29.277599999999893"/>
  </r>
  <r>
    <n v="1465"/>
    <s v="US-2013-104794"/>
    <x v="0"/>
    <d v="2013-12-17T00:00:00"/>
    <x v="4"/>
    <d v="2013-12-20T00:00:00"/>
    <n v="3"/>
    <x v="2"/>
    <s v="KD-16495"/>
    <s v="Keith Dawkins"/>
    <x v="1"/>
    <s v="United States"/>
    <s v="New York City"/>
    <x v="15"/>
    <n v="10009"/>
    <x v="3"/>
    <s v="OFF-FA-10001754"/>
    <x v="1"/>
    <x v="13"/>
    <s v="Stockwell Gold Paper Clips"/>
    <n v="3.68"/>
    <n v="2"/>
    <n v="0"/>
    <n v="5"/>
    <n v="27429.6428571424"/>
    <n v="1.8032000000000001"/>
  </r>
  <r>
    <n v="1466"/>
    <s v="CA-2011-151708"/>
    <x v="2"/>
    <d v="2011-08-08T00:00:00"/>
    <x v="6"/>
    <d v="2011-08-14T00:00:00"/>
    <n v="6"/>
    <x v="1"/>
    <s v="MB-17305"/>
    <s v="Maria Bertelson"/>
    <x v="0"/>
    <s v="United States"/>
    <s v="Glendale"/>
    <x v="16"/>
    <n v="85301"/>
    <x v="1"/>
    <s v="FUR-FU-10001602"/>
    <x v="0"/>
    <x v="5"/>
    <s v="Eldon Delta Triangular Chair Mat, 52&quot; x 58&quot;, Clear"/>
    <n v="121.376"/>
    <n v="4"/>
    <n v="0.2"/>
    <n v="5"/>
    <n v="27467.7882653056"/>
    <n v="-3.0344000000000122"/>
  </r>
  <r>
    <n v="1467"/>
    <s v="CA-2011-151708"/>
    <x v="2"/>
    <d v="2011-08-08T00:00:00"/>
    <x v="6"/>
    <d v="2011-08-14T00:00:00"/>
    <n v="6"/>
    <x v="1"/>
    <s v="MB-17305"/>
    <s v="Maria Bertelson"/>
    <x v="0"/>
    <s v="United States"/>
    <s v="Glendale"/>
    <x v="16"/>
    <n v="85301"/>
    <x v="1"/>
    <s v="TEC-AC-10001767"/>
    <x v="2"/>
    <x v="11"/>
    <s v="SanDisk Ultra 64 GB MicroSDHC Class 10 Memory Card"/>
    <n v="95.976000000000013"/>
    <n v="3"/>
    <n v="0.2"/>
    <n v="5"/>
    <n v="27505.933673468899"/>
    <n v="-10.797300000000011"/>
  </r>
  <r>
    <n v="1468"/>
    <s v="CA-2012-100769"/>
    <x v="1"/>
    <d v="2012-05-16T00:00:00"/>
    <x v="5"/>
    <d v="2012-05-16T00:00:00"/>
    <n v="0"/>
    <x v="3"/>
    <s v="TH-21550"/>
    <s v="Tracy Hopkins"/>
    <x v="2"/>
    <s v="United States"/>
    <s v="Jacksonville"/>
    <x v="2"/>
    <n v="32216"/>
    <x v="0"/>
    <s v="TEC-AC-10002402"/>
    <x v="2"/>
    <x v="11"/>
    <s v="Razer Kraken PRO Over Ear PC and Music Headset"/>
    <n v="255.96799999999999"/>
    <n v="4"/>
    <n v="0.2"/>
    <n v="5"/>
    <n v="27544.079081632201"/>
    <n v="31.995999999999974"/>
  </r>
  <r>
    <n v="1469"/>
    <s v="CA-2014-139199"/>
    <x v="3"/>
    <d v="2014-12-10T00:00:00"/>
    <x v="4"/>
    <d v="2014-12-14T00:00:00"/>
    <n v="4"/>
    <x v="1"/>
    <s v="DK-12835"/>
    <s v="Damala Kotsonis"/>
    <x v="1"/>
    <s v="United States"/>
    <s v="Detroit"/>
    <x v="12"/>
    <n v="48234"/>
    <x v="2"/>
    <s v="FUR-CH-10000847"/>
    <x v="0"/>
    <x v="1"/>
    <s v="Global Executive Mid-Back Manager's Chair"/>
    <n v="872.94"/>
    <n v="3"/>
    <n v="0"/>
    <n v="5"/>
    <n v="27582.224489795401"/>
    <n v="226.96439999999998"/>
  </r>
  <r>
    <n v="1470"/>
    <s v="CA-2014-139199"/>
    <x v="3"/>
    <d v="2014-12-10T00:00:00"/>
    <x v="4"/>
    <d v="2014-12-14T00:00:00"/>
    <n v="4"/>
    <x v="1"/>
    <s v="DK-12835"/>
    <s v="Damala Kotsonis"/>
    <x v="1"/>
    <s v="United States"/>
    <s v="Detroit"/>
    <x v="12"/>
    <n v="48234"/>
    <x v="2"/>
    <s v="OFF-BI-10003982"/>
    <x v="1"/>
    <x v="8"/>
    <s v="Wilson Jones Century Plastic Molded Ring Binders"/>
    <n v="41.54"/>
    <n v="2"/>
    <n v="0"/>
    <n v="5"/>
    <n v="27620.369897958699"/>
    <n v="19.523799999999998"/>
  </r>
  <r>
    <n v="1471"/>
    <s v="CA-2014-139199"/>
    <x v="3"/>
    <d v="2014-12-10T00:00:00"/>
    <x v="4"/>
    <d v="2014-12-14T00:00:00"/>
    <n v="4"/>
    <x v="1"/>
    <s v="DK-12835"/>
    <s v="Damala Kotsonis"/>
    <x v="1"/>
    <s v="United States"/>
    <s v="Detroit"/>
    <x v="12"/>
    <n v="48234"/>
    <x v="2"/>
    <s v="OFF-PA-10001293"/>
    <x v="1"/>
    <x v="10"/>
    <s v="Xerox 1946"/>
    <n v="12.96"/>
    <n v="2"/>
    <n v="0"/>
    <n v="5"/>
    <n v="27658.515306122001"/>
    <n v="6.2208000000000006"/>
  </r>
  <r>
    <n v="1472"/>
    <s v="US-2012-161466"/>
    <x v="1"/>
    <d v="2012-09-24T00:00:00"/>
    <x v="8"/>
    <d v="2012-09-27T00:00:00"/>
    <n v="3"/>
    <x v="0"/>
    <s v="ON-18715"/>
    <s v="Odella Nelson"/>
    <x v="1"/>
    <s v="United States"/>
    <s v="Philadelphia"/>
    <x v="9"/>
    <n v="19120"/>
    <x v="3"/>
    <s v="OFF-AR-10000634"/>
    <x v="1"/>
    <x v="6"/>
    <s v="Newell 320"/>
    <n v="6.8480000000000008"/>
    <n v="2"/>
    <n v="0.2"/>
    <n v="5"/>
    <n v="27696.660714285201"/>
    <n v="0.59920000000000018"/>
  </r>
  <r>
    <n v="1473"/>
    <s v="CA-2014-164959"/>
    <x v="3"/>
    <d v="2014-07-12T00:00:00"/>
    <x v="7"/>
    <d v="2014-07-16T00:00:00"/>
    <n v="4"/>
    <x v="1"/>
    <s v="KN-16390"/>
    <s v="Katherine Nockton"/>
    <x v="1"/>
    <s v="United States"/>
    <s v="Los Angeles"/>
    <x v="1"/>
    <n v="90004"/>
    <x v="1"/>
    <s v="OFF-LA-10004272"/>
    <x v="1"/>
    <x v="2"/>
    <s v="Avery 482"/>
    <n v="8.67"/>
    <n v="3"/>
    <n v="0"/>
    <n v="5"/>
    <n v="27734.806122448499"/>
    <n v="4.0749000000000004"/>
  </r>
  <r>
    <n v="1474"/>
    <s v="US-2012-105676"/>
    <x v="1"/>
    <d v="2012-12-01T00:00:00"/>
    <x v="4"/>
    <d v="2012-12-02T00:00:00"/>
    <n v="1"/>
    <x v="3"/>
    <s v="NM-18520"/>
    <s v="Neoma Murray"/>
    <x v="0"/>
    <s v="United States"/>
    <s v="Houston"/>
    <x v="5"/>
    <n v="77036"/>
    <x v="2"/>
    <s v="FUR-FU-10004270"/>
    <x v="0"/>
    <x v="5"/>
    <s v="Eldon Image Series Desk Accessories, Burgundy"/>
    <n v="6.6879999999999997"/>
    <n v="4"/>
    <n v="0.6"/>
    <n v="5"/>
    <n v="27772.951530611801"/>
    <n v="-4.0127999999999986"/>
  </r>
  <r>
    <n v="1475"/>
    <s v="CA-2013-113138"/>
    <x v="0"/>
    <d v="2013-11-20T00:00:00"/>
    <x v="0"/>
    <d v="2013-11-26T00:00:00"/>
    <n v="6"/>
    <x v="1"/>
    <s v="NP-18685"/>
    <s v="Nora Pelletier"/>
    <x v="2"/>
    <s v="United States"/>
    <s v="Niagara Falls"/>
    <x v="15"/>
    <n v="14304"/>
    <x v="3"/>
    <s v="OFF-AR-10003770"/>
    <x v="1"/>
    <x v="6"/>
    <s v="Newell 340"/>
    <n v="17.28"/>
    <n v="6"/>
    <n v="0"/>
    <n v="5"/>
    <n v="27811.096938775001"/>
    <n v="5.0111999999999997"/>
  </r>
  <r>
    <n v="1476"/>
    <s v="CA-2013-113138"/>
    <x v="0"/>
    <d v="2013-11-20T00:00:00"/>
    <x v="0"/>
    <d v="2013-11-26T00:00:00"/>
    <n v="6"/>
    <x v="1"/>
    <s v="NP-18685"/>
    <s v="Nora Pelletier"/>
    <x v="2"/>
    <s v="United States"/>
    <s v="Niagara Falls"/>
    <x v="15"/>
    <n v="14304"/>
    <x v="3"/>
    <s v="OFF-BI-10000320"/>
    <x v="1"/>
    <x v="8"/>
    <s v="GBC Plastic Binding Combs"/>
    <n v="17.712"/>
    <n v="3"/>
    <n v="0.2"/>
    <n v="5"/>
    <n v="27849.242346938299"/>
    <n v="6.4206000000000012"/>
  </r>
  <r>
    <n v="1477"/>
    <s v="US-2014-104955"/>
    <x v="3"/>
    <d v="2014-03-20T00:00:00"/>
    <x v="10"/>
    <d v="2014-03-25T00:00:00"/>
    <n v="5"/>
    <x v="1"/>
    <s v="CG-12040"/>
    <s v="Catherine Glotzbach"/>
    <x v="2"/>
    <s v="United States"/>
    <s v="New York City"/>
    <x v="15"/>
    <n v="10024"/>
    <x v="3"/>
    <s v="OFF-LA-10003121"/>
    <x v="1"/>
    <x v="2"/>
    <s v="Avery 506"/>
    <n v="28.91"/>
    <n v="7"/>
    <n v="0"/>
    <n v="5"/>
    <n v="27887.387755101499"/>
    <n v="13.2986"/>
  </r>
  <r>
    <n v="1478"/>
    <s v="CA-2013-121958"/>
    <x v="0"/>
    <d v="2013-11-14T00:00:00"/>
    <x v="0"/>
    <d v="2013-11-18T00:00:00"/>
    <n v="4"/>
    <x v="1"/>
    <s v="CS-12505"/>
    <s v="Cindy Stewart"/>
    <x v="0"/>
    <s v="United States"/>
    <s v="Thomasville"/>
    <x v="3"/>
    <n v="27360"/>
    <x v="0"/>
    <s v="OFF-SU-10000381"/>
    <x v="1"/>
    <x v="14"/>
    <s v="Acme Forged Steel Scissors with Black Enamel Handles"/>
    <n v="52.136000000000003"/>
    <n v="7"/>
    <n v="0.2"/>
    <n v="5"/>
    <n v="27925.533163264801"/>
    <n v="5.865299999999996"/>
  </r>
  <r>
    <n v="1479"/>
    <s v="CA-2014-121468"/>
    <x v="3"/>
    <d v="2014-11-20T00:00:00"/>
    <x v="0"/>
    <d v="2014-11-21T00:00:00"/>
    <n v="1"/>
    <x v="2"/>
    <s v="KD-16345"/>
    <s v="Katherine Ducich"/>
    <x v="0"/>
    <s v="United States"/>
    <s v="Westminster"/>
    <x v="1"/>
    <n v="92683"/>
    <x v="1"/>
    <s v="TEC-PH-10000376"/>
    <x v="2"/>
    <x v="7"/>
    <s v="Square Credit Card Reader"/>
    <n v="31.968000000000004"/>
    <n v="4"/>
    <n v="0.2"/>
    <n v="5"/>
    <n v="27963.6785714281"/>
    <n v="2.3976000000000006"/>
  </r>
  <r>
    <n v="1480"/>
    <s v="US-2013-108455"/>
    <x v="0"/>
    <d v="2013-12-03T00:00:00"/>
    <x v="4"/>
    <d v="2013-12-09T00:00:00"/>
    <n v="6"/>
    <x v="1"/>
    <s v="MK-18160"/>
    <s v="Mike Kennedy"/>
    <x v="0"/>
    <s v="United States"/>
    <s v="San Francisco"/>
    <x v="1"/>
    <n v="94122"/>
    <x v="1"/>
    <s v="OFF-PA-10002262"/>
    <x v="1"/>
    <x v="10"/>
    <s v="Xerox 192"/>
    <n v="25.92"/>
    <n v="4"/>
    <n v="0"/>
    <n v="5"/>
    <n v="28001.8239795913"/>
    <n v="12.441600000000001"/>
  </r>
  <r>
    <n v="1481"/>
    <s v="US-2013-108455"/>
    <x v="0"/>
    <d v="2013-12-03T00:00:00"/>
    <x v="4"/>
    <d v="2013-12-09T00:00:00"/>
    <n v="6"/>
    <x v="1"/>
    <s v="MK-18160"/>
    <s v="Mike Kennedy"/>
    <x v="0"/>
    <s v="United States"/>
    <s v="San Francisco"/>
    <x v="1"/>
    <n v="94122"/>
    <x v="1"/>
    <s v="OFF-PA-10002464"/>
    <x v="1"/>
    <x v="10"/>
    <s v="HP Office Recycled Paper (20Lb. and 87 Bright)"/>
    <n v="40.46"/>
    <n v="7"/>
    <n v="0"/>
    <n v="5"/>
    <n v="28039.969387754601"/>
    <n v="19.825400000000002"/>
  </r>
  <r>
    <n v="1482"/>
    <s v="US-2013-108455"/>
    <x v="0"/>
    <d v="2013-12-03T00:00:00"/>
    <x v="4"/>
    <d v="2013-12-09T00:00:00"/>
    <n v="6"/>
    <x v="1"/>
    <s v="MK-18160"/>
    <s v="Mike Kennedy"/>
    <x v="0"/>
    <s v="United States"/>
    <s v="San Francisco"/>
    <x v="1"/>
    <n v="94122"/>
    <x v="1"/>
    <s v="OFF-ST-10002214"/>
    <x v="1"/>
    <x v="4"/>
    <s v="X-Rack File for Hanging Folders"/>
    <n v="33.869999999999997"/>
    <n v="3"/>
    <n v="0"/>
    <n v="5"/>
    <n v="28078.1147959179"/>
    <n v="8.8061999999999987"/>
  </r>
  <r>
    <n v="1483"/>
    <s v="CA-2014-101210"/>
    <x v="3"/>
    <d v="2014-08-26T00:00:00"/>
    <x v="6"/>
    <d v="2014-08-29T00:00:00"/>
    <n v="3"/>
    <x v="0"/>
    <s v="DW-13540"/>
    <s v="Don Weiss"/>
    <x v="0"/>
    <s v="United States"/>
    <s v="Jackson"/>
    <x v="18"/>
    <n v="38301"/>
    <x v="0"/>
    <s v="OFF-AR-10003560"/>
    <x v="1"/>
    <x v="6"/>
    <s v="Zebra Zazzle Fluorescent Highlighters"/>
    <n v="9.7280000000000015"/>
    <n v="2"/>
    <n v="0.2"/>
    <n v="5"/>
    <n v="28116.2602040811"/>
    <n v="1.702399999999999"/>
  </r>
  <r>
    <n v="1484"/>
    <s v="CA-2014-101210"/>
    <x v="3"/>
    <d v="2014-08-26T00:00:00"/>
    <x v="6"/>
    <d v="2014-08-29T00:00:00"/>
    <n v="3"/>
    <x v="0"/>
    <s v="DW-13540"/>
    <s v="Don Weiss"/>
    <x v="0"/>
    <s v="United States"/>
    <s v="Jackson"/>
    <x v="18"/>
    <n v="38301"/>
    <x v="0"/>
    <s v="OFF-PA-10000130"/>
    <x v="1"/>
    <x v="10"/>
    <s v="Xerox 199"/>
    <n v="3.4240000000000004"/>
    <n v="1"/>
    <n v="0.2"/>
    <n v="5"/>
    <n v="28154.405612244402"/>
    <n v="1.0699999999999996"/>
  </r>
  <r>
    <n v="1485"/>
    <s v="US-2013-108098"/>
    <x v="0"/>
    <d v="2013-10-15T00:00:00"/>
    <x v="2"/>
    <d v="2013-10-19T00:00:00"/>
    <n v="4"/>
    <x v="1"/>
    <s v="CP-12340"/>
    <s v="Christine Phan"/>
    <x v="1"/>
    <s v="United States"/>
    <s v="Seattle"/>
    <x v="4"/>
    <n v="98115"/>
    <x v="1"/>
    <s v="TEC-AC-10000865"/>
    <x v="2"/>
    <x v="11"/>
    <s v="WD My Passport Ultra 500GB Portable External Hard Drive"/>
    <n v="177"/>
    <n v="3"/>
    <n v="0"/>
    <n v="5"/>
    <n v="28192.5510204077"/>
    <n v="30.089999999999982"/>
  </r>
  <r>
    <n v="1486"/>
    <s v="CA-2011-119032"/>
    <x v="2"/>
    <d v="2011-11-27T00:00:00"/>
    <x v="0"/>
    <d v="2011-12-03T00:00:00"/>
    <n v="6"/>
    <x v="1"/>
    <s v="MS-17770"/>
    <s v="Maxwell Schwartz"/>
    <x v="0"/>
    <s v="United States"/>
    <s v="New York City"/>
    <x v="15"/>
    <n v="10035"/>
    <x v="3"/>
    <s v="OFF-FA-10003021"/>
    <x v="1"/>
    <x v="13"/>
    <s v="Staples"/>
    <n v="3.76"/>
    <n v="2"/>
    <n v="0"/>
    <n v="5"/>
    <n v="28230.6964285709"/>
    <n v="1.3159999999999998"/>
  </r>
  <r>
    <n v="1487"/>
    <s v="CA-2012-140410"/>
    <x v="1"/>
    <d v="2012-11-03T00:00:00"/>
    <x v="0"/>
    <d v="2012-11-07T00:00:00"/>
    <n v="4"/>
    <x v="1"/>
    <s v="CM-12655"/>
    <s v="Corinna Mitchell"/>
    <x v="2"/>
    <s v="United States"/>
    <s v="Los Angeles"/>
    <x v="1"/>
    <n v="90008"/>
    <x v="1"/>
    <s v="TEC-PH-10003580"/>
    <x v="2"/>
    <x v="7"/>
    <s v="Cisco IP Phone 7961G-GE VoIP phone"/>
    <n v="1212.848"/>
    <n v="7"/>
    <n v="0.2"/>
    <n v="5"/>
    <n v="28268.841836734198"/>
    <n v="106.12420000000014"/>
  </r>
  <r>
    <n v="1488"/>
    <s v="CA-2012-140410"/>
    <x v="1"/>
    <d v="2012-11-03T00:00:00"/>
    <x v="0"/>
    <d v="2012-11-07T00:00:00"/>
    <n v="4"/>
    <x v="1"/>
    <s v="CM-12655"/>
    <s v="Corinna Mitchell"/>
    <x v="2"/>
    <s v="United States"/>
    <s v="Los Angeles"/>
    <x v="1"/>
    <n v="90008"/>
    <x v="1"/>
    <s v="TEC-AC-10001109"/>
    <x v="2"/>
    <x v="11"/>
    <s v="Logitech Trackman Marble Mouse"/>
    <n v="89.97"/>
    <n v="3"/>
    <n v="0"/>
    <n v="5"/>
    <n v="28306.9872448975"/>
    <n v="37.787400000000005"/>
  </r>
  <r>
    <n v="1489"/>
    <s v="CA-2012-140410"/>
    <x v="1"/>
    <d v="2012-11-03T00:00:00"/>
    <x v="0"/>
    <d v="2012-11-07T00:00:00"/>
    <n v="4"/>
    <x v="1"/>
    <s v="CM-12655"/>
    <s v="Corinna Mitchell"/>
    <x v="2"/>
    <s v="United States"/>
    <s v="Los Angeles"/>
    <x v="1"/>
    <n v="90008"/>
    <x v="1"/>
    <s v="FUR-FU-10003347"/>
    <x v="0"/>
    <x v="5"/>
    <s v="Coloredge Poster Frame"/>
    <n v="42.599999999999994"/>
    <n v="3"/>
    <n v="0"/>
    <n v="5"/>
    <n v="28345.1326530607"/>
    <n v="16.614000000000001"/>
  </r>
  <r>
    <n v="1490"/>
    <s v="CA-2011-136280"/>
    <x v="2"/>
    <d v="2011-11-29T00:00:00"/>
    <x v="0"/>
    <d v="2011-12-06T00:00:00"/>
    <n v="7"/>
    <x v="1"/>
    <s v="Co-12640"/>
    <s v="Corey-Lock"/>
    <x v="0"/>
    <s v="United States"/>
    <s v="Philadelphia"/>
    <x v="9"/>
    <n v="19143"/>
    <x v="3"/>
    <s v="OFF-LA-10000452"/>
    <x v="1"/>
    <x v="2"/>
    <s v="Avery 488"/>
    <n v="5.04"/>
    <n v="2"/>
    <n v="0.2"/>
    <n v="5"/>
    <n v="28383.278061223999"/>
    <n v="1.764"/>
  </r>
  <r>
    <n v="1491"/>
    <s v="CA-2014-151911"/>
    <x v="3"/>
    <d v="2014-05-01T00:00:00"/>
    <x v="5"/>
    <d v="2014-05-06T00:00:00"/>
    <n v="5"/>
    <x v="0"/>
    <s v="DL-13495"/>
    <s v="Dionis Lloyd"/>
    <x v="1"/>
    <s v="United States"/>
    <s v="New York City"/>
    <x v="15"/>
    <n v="10024"/>
    <x v="3"/>
    <s v="OFF-EN-10002986"/>
    <x v="1"/>
    <x v="12"/>
    <s v="#10-4 1/8&quot; x 9 1/2&quot; Premium Diagonal Seam Envelopes"/>
    <n v="62.96"/>
    <n v="4"/>
    <n v="0"/>
    <n v="5"/>
    <n v="28421.4234693873"/>
    <n v="28.332000000000001"/>
  </r>
  <r>
    <n v="1492"/>
    <s v="CA-2014-166436"/>
    <x v="3"/>
    <d v="2014-11-25T00:00:00"/>
    <x v="0"/>
    <d v="2014-11-29T00:00:00"/>
    <n v="4"/>
    <x v="1"/>
    <s v="TS-21370"/>
    <s v="Todd Sumrall"/>
    <x v="1"/>
    <s v="United States"/>
    <s v="New York City"/>
    <x v="15"/>
    <n v="10035"/>
    <x v="3"/>
    <s v="OFF-PA-10001838"/>
    <x v="1"/>
    <x v="10"/>
    <s v="Adams Telephone Message Book W/Dividers/Space For Phone Numbers, 5 1/4&quot;X8 1/2&quot;, 300/Messages"/>
    <n v="5.88"/>
    <n v="1"/>
    <n v="0"/>
    <n v="5"/>
    <n v="28459.5688775505"/>
    <n v="2.8811999999999998"/>
  </r>
  <r>
    <n v="1493"/>
    <s v="CA-2014-166436"/>
    <x v="3"/>
    <d v="2014-11-25T00:00:00"/>
    <x v="0"/>
    <d v="2014-11-29T00:00:00"/>
    <n v="4"/>
    <x v="1"/>
    <s v="TS-21370"/>
    <s v="Todd Sumrall"/>
    <x v="1"/>
    <s v="United States"/>
    <s v="New York City"/>
    <x v="15"/>
    <n v="10035"/>
    <x v="3"/>
    <s v="FUR-CH-10000785"/>
    <x v="0"/>
    <x v="1"/>
    <s v="Global Ergonomic Managers Chair"/>
    <n v="977.29200000000003"/>
    <n v="6"/>
    <n v="0.1"/>
    <n v="5"/>
    <n v="28497.714285713799"/>
    <n v="173.74080000000001"/>
  </r>
  <r>
    <n v="1494"/>
    <s v="CA-2014-139661"/>
    <x v="3"/>
    <d v="2014-10-31T00:00:00"/>
    <x v="2"/>
    <d v="2014-11-04T00:00:00"/>
    <n v="4"/>
    <x v="1"/>
    <s v="JW-15220"/>
    <s v="Jane Waco"/>
    <x v="1"/>
    <s v="United States"/>
    <s v="Vancouver"/>
    <x v="4"/>
    <n v="98661"/>
    <x v="1"/>
    <s v="FUR-FU-10002885"/>
    <x v="0"/>
    <x v="5"/>
    <s v="Magna Visual Magnetic Picture Hangers"/>
    <n v="9.64"/>
    <n v="2"/>
    <n v="0"/>
    <n v="5"/>
    <n v="28535.859693876999"/>
    <n v="3.6632000000000007"/>
  </r>
  <r>
    <n v="1495"/>
    <s v="CA-2011-123925"/>
    <x v="2"/>
    <d v="2011-12-17T00:00:00"/>
    <x v="4"/>
    <d v="2011-12-19T00:00:00"/>
    <n v="2"/>
    <x v="0"/>
    <s v="RF-19840"/>
    <s v="Roy Französisch"/>
    <x v="0"/>
    <s v="United States"/>
    <s v="Columbus"/>
    <x v="32"/>
    <n v="31907"/>
    <x v="0"/>
    <s v="OFF-AR-10002952"/>
    <x v="1"/>
    <x v="6"/>
    <s v="Stanley Contemporary Battery Pencil Sharpeners"/>
    <n v="40.049999999999997"/>
    <n v="3"/>
    <n v="0"/>
    <n v="5"/>
    <n v="28574.005102040301"/>
    <n v="11.213999999999999"/>
  </r>
  <r>
    <n v="1496"/>
    <s v="CA-2014-152485"/>
    <x v="3"/>
    <d v="2014-09-05T00:00:00"/>
    <x v="8"/>
    <d v="2014-09-09T00:00:00"/>
    <n v="4"/>
    <x v="1"/>
    <s v="JD-15790"/>
    <s v="John Dryer"/>
    <x v="0"/>
    <s v="United States"/>
    <s v="Coppell"/>
    <x v="5"/>
    <n v="75019"/>
    <x v="2"/>
    <s v="OFF-AR-10003759"/>
    <x v="1"/>
    <x v="6"/>
    <s v="Crayola Anti Dust Chalk, 12/Pack"/>
    <n v="10.192000000000002"/>
    <n v="7"/>
    <n v="0.2"/>
    <n v="5"/>
    <n v="28612.150510203599"/>
    <n v="3.1849999999999992"/>
  </r>
  <r>
    <n v="1497"/>
    <s v="CA-2014-152485"/>
    <x v="3"/>
    <d v="2014-09-05T00:00:00"/>
    <x v="8"/>
    <d v="2014-09-09T00:00:00"/>
    <n v="4"/>
    <x v="1"/>
    <s v="JD-15790"/>
    <s v="John Dryer"/>
    <x v="0"/>
    <s v="United States"/>
    <s v="Coppell"/>
    <x v="5"/>
    <n v="75019"/>
    <x v="2"/>
    <s v="OFF-ST-10004950"/>
    <x v="1"/>
    <x v="4"/>
    <s v="Acco Perma 3000 Stacking Storage Drawers"/>
    <n v="16.784000000000002"/>
    <n v="1"/>
    <n v="0.2"/>
    <n v="5"/>
    <n v="28650.295918366799"/>
    <n v="-0.20980000000000043"/>
  </r>
  <r>
    <n v="1498"/>
    <s v="CA-2014-152485"/>
    <x v="3"/>
    <d v="2014-09-05T00:00:00"/>
    <x v="8"/>
    <d v="2014-09-09T00:00:00"/>
    <n v="4"/>
    <x v="1"/>
    <s v="JD-15790"/>
    <s v="John Dryer"/>
    <x v="0"/>
    <s v="United States"/>
    <s v="Coppell"/>
    <x v="5"/>
    <n v="75019"/>
    <x v="2"/>
    <s v="OFF-AR-10001940"/>
    <x v="1"/>
    <x v="6"/>
    <s v="Sanford Colorific Eraseable Coloring Pencils, 12 Count"/>
    <n v="13.120000000000001"/>
    <n v="5"/>
    <n v="0.2"/>
    <n v="5"/>
    <n v="28688.441326530101"/>
    <n v="3.7720000000000002"/>
  </r>
  <r>
    <n v="1499"/>
    <s v="CA-2013-141586"/>
    <x v="0"/>
    <d v="2013-10-18T00:00:00"/>
    <x v="2"/>
    <d v="2013-10-21T00:00:00"/>
    <n v="3"/>
    <x v="2"/>
    <s v="NK-18490"/>
    <s v="Neil Knudson"/>
    <x v="2"/>
    <s v="United States"/>
    <s v="San Francisco"/>
    <x v="1"/>
    <n v="94122"/>
    <x v="1"/>
    <s v="OFF-BI-10003981"/>
    <x v="1"/>
    <x v="8"/>
    <s v="Avery Durable Plastic 1&quot; Binders"/>
    <n v="18.16"/>
    <n v="5"/>
    <n v="0.2"/>
    <n v="5"/>
    <n v="28726.586734693399"/>
    <n v="6.5830000000000011"/>
  </r>
  <r>
    <n v="1500"/>
    <s v="CA-2014-130386"/>
    <x v="3"/>
    <d v="2014-11-13T00:00:00"/>
    <x v="0"/>
    <d v="2014-11-19T00:00:00"/>
    <n v="6"/>
    <x v="1"/>
    <s v="NG-18430"/>
    <s v="Nathan Gelder"/>
    <x v="0"/>
    <s v="United States"/>
    <s v="Austin"/>
    <x v="5"/>
    <n v="78745"/>
    <x v="2"/>
    <s v="OFF-PA-10002749"/>
    <x v="1"/>
    <x v="10"/>
    <s v="Wirebound Message Books, 5-1/2 x 4 Forms, 2 or 4 Forms per Page"/>
    <n v="16.056000000000001"/>
    <n v="3"/>
    <n v="0.2"/>
    <n v="5"/>
    <n v="28764.732142856599"/>
    <n v="5.8203000000000005"/>
  </r>
  <r>
    <n v="1501"/>
    <s v="CA-2014-130386"/>
    <x v="3"/>
    <d v="2014-11-13T00:00:00"/>
    <x v="0"/>
    <d v="2014-11-19T00:00:00"/>
    <n v="6"/>
    <x v="1"/>
    <s v="NG-18430"/>
    <s v="Nathan Gelder"/>
    <x v="0"/>
    <s v="United States"/>
    <s v="Austin"/>
    <x v="5"/>
    <n v="78745"/>
    <x v="2"/>
    <s v="OFF-PA-10003823"/>
    <x v="1"/>
    <x v="10"/>
    <s v="Xerox 197"/>
    <n v="223.05600000000001"/>
    <n v="9"/>
    <n v="0.2"/>
    <n v="5"/>
    <n v="28802.877551019901"/>
    <n v="69.704999999999984"/>
  </r>
  <r>
    <n v="1502"/>
    <s v="CA-2014-130386"/>
    <x v="3"/>
    <d v="2014-11-13T00:00:00"/>
    <x v="0"/>
    <d v="2014-11-19T00:00:00"/>
    <n v="6"/>
    <x v="1"/>
    <s v="NG-18430"/>
    <s v="Nathan Gelder"/>
    <x v="0"/>
    <s v="United States"/>
    <s v="Austin"/>
    <x v="5"/>
    <n v="78745"/>
    <x v="2"/>
    <s v="OFF-ST-10003716"/>
    <x v="1"/>
    <x v="4"/>
    <s v="Tennsco Double-Tier Lockers"/>
    <n v="540.048"/>
    <n v="3"/>
    <n v="0.2"/>
    <n v="5"/>
    <n v="28841.022959183199"/>
    <n v="-47.254199999999997"/>
  </r>
  <r>
    <n v="1503"/>
    <s v="CA-2013-100468"/>
    <x v="0"/>
    <d v="2013-11-25T00:00:00"/>
    <x v="0"/>
    <d v="2013-12-02T00:00:00"/>
    <n v="7"/>
    <x v="1"/>
    <s v="AT-10435"/>
    <s v="Alyssa Tate"/>
    <x v="2"/>
    <s v="United States"/>
    <s v="Los Angeles"/>
    <x v="1"/>
    <n v="90045"/>
    <x v="1"/>
    <s v="TEC-PH-10001300"/>
    <x v="2"/>
    <x v="7"/>
    <s v="iKross Bluetooth Portable Keyboard + Cell Phone Stand Holder + Brush for Apple iPhone 5S 5C 5, 4S 4"/>
    <n v="33.520000000000003"/>
    <n v="2"/>
    <n v="0.2"/>
    <n v="5"/>
    <n v="28879.168367346399"/>
    <n v="3.3519999999999985"/>
  </r>
  <r>
    <n v="1504"/>
    <s v="CA-2013-100468"/>
    <x v="0"/>
    <d v="2013-11-25T00:00:00"/>
    <x v="0"/>
    <d v="2013-12-02T00:00:00"/>
    <n v="7"/>
    <x v="1"/>
    <s v="AT-10435"/>
    <s v="Alyssa Tate"/>
    <x v="2"/>
    <s v="United States"/>
    <s v="Los Angeles"/>
    <x v="1"/>
    <n v="90045"/>
    <x v="1"/>
    <s v="FUR-FU-10000010"/>
    <x v="0"/>
    <x v="5"/>
    <s v="DAX Value U-Channel Document Frames, Easel Back"/>
    <n v="9.94"/>
    <n v="2"/>
    <n v="0"/>
    <n v="5"/>
    <n v="28917.313775509701"/>
    <n v="3.0813999999999995"/>
  </r>
  <r>
    <n v="1505"/>
    <s v="CA-2012-153388"/>
    <x v="1"/>
    <d v="2012-08-01T00:00:00"/>
    <x v="6"/>
    <d v="2012-08-07T00:00:00"/>
    <n v="6"/>
    <x v="1"/>
    <s v="PC-19000"/>
    <s v="Pauline Chand"/>
    <x v="2"/>
    <s v="United States"/>
    <s v="Los Angeles"/>
    <x v="1"/>
    <n v="90004"/>
    <x v="1"/>
    <s v="OFF-AR-10001868"/>
    <x v="1"/>
    <x v="6"/>
    <s v="Prang Dustless Chalk Sticks"/>
    <n v="6.72"/>
    <n v="4"/>
    <n v="0"/>
    <n v="5"/>
    <n v="28955.459183673"/>
    <n v="3.36"/>
  </r>
  <r>
    <n v="1506"/>
    <s v="CA-2012-153388"/>
    <x v="1"/>
    <d v="2012-08-01T00:00:00"/>
    <x v="6"/>
    <d v="2012-08-07T00:00:00"/>
    <n v="6"/>
    <x v="1"/>
    <s v="PC-19000"/>
    <s v="Pauline Chand"/>
    <x v="2"/>
    <s v="United States"/>
    <s v="Los Angeles"/>
    <x v="1"/>
    <n v="90004"/>
    <x v="1"/>
    <s v="FUR-TA-10003715"/>
    <x v="0"/>
    <x v="3"/>
    <s v="Hon 2111 Invitation Series Corner Table"/>
    <n v="1004.9760000000001"/>
    <n v="6"/>
    <n v="0.2"/>
    <n v="5"/>
    <n v="28993.6045918362"/>
    <n v="-175.87080000000009"/>
  </r>
  <r>
    <n v="1507"/>
    <s v="CA-2014-154935"/>
    <x v="3"/>
    <d v="2014-12-25T00:00:00"/>
    <x v="4"/>
    <d v="2014-12-30T00:00:00"/>
    <n v="5"/>
    <x v="1"/>
    <s v="AR-10540"/>
    <s v="Andy Reiter"/>
    <x v="0"/>
    <s v="United States"/>
    <s v="New York City"/>
    <x v="15"/>
    <n v="10024"/>
    <x v="3"/>
    <s v="OFF-BI-10003708"/>
    <x v="1"/>
    <x v="8"/>
    <s v="Acco Four Pocket Poly Ring Binder with Label Holder, Smoke, 1&quot;"/>
    <n v="17.880000000000003"/>
    <n v="3"/>
    <n v="0.2"/>
    <n v="5"/>
    <n v="29031.749999999502"/>
    <n v="5.5875000000000004"/>
  </r>
  <r>
    <n v="1508"/>
    <s v="CA-2013-134208"/>
    <x v="0"/>
    <d v="2013-09-18T00:00:00"/>
    <x v="8"/>
    <d v="2013-09-24T00:00:00"/>
    <n v="6"/>
    <x v="1"/>
    <s v="CS-12505"/>
    <s v="Cindy Stewart"/>
    <x v="0"/>
    <s v="United States"/>
    <s v="Columbus"/>
    <x v="32"/>
    <n v="31907"/>
    <x v="0"/>
    <s v="TEC-MA-10004458"/>
    <x v="2"/>
    <x v="15"/>
    <s v="Lexmark X 9575 Professional All-in-One Color Printer"/>
    <n v="396"/>
    <n v="4"/>
    <n v="0"/>
    <n v="5"/>
    <n v="29069.8954081628"/>
    <n v="190.07999999999998"/>
  </r>
  <r>
    <n v="1509"/>
    <s v="CA-2014-108294"/>
    <x v="3"/>
    <d v="2014-12-11T00:00:00"/>
    <x v="4"/>
    <d v="2014-12-11T00:00:00"/>
    <n v="0"/>
    <x v="3"/>
    <s v="LS-16975"/>
    <s v="Lindsay Shagiari"/>
    <x v="2"/>
    <s v="United States"/>
    <s v="Omaha"/>
    <x v="8"/>
    <n v="68104"/>
    <x v="2"/>
    <s v="OFF-BI-10004965"/>
    <x v="1"/>
    <x v="8"/>
    <s v="Ibico Covers for Plastic or Wire Binding Elements"/>
    <n v="34.5"/>
    <n v="3"/>
    <n v="0"/>
    <n v="5"/>
    <n v="29108.040816326"/>
    <n v="15.524999999999999"/>
  </r>
  <r>
    <n v="1510"/>
    <s v="CA-2014-103611"/>
    <x v="3"/>
    <d v="2014-09-13T00:00:00"/>
    <x v="8"/>
    <d v="2014-09-16T00:00:00"/>
    <n v="3"/>
    <x v="2"/>
    <s v="JM-15535"/>
    <s v="Jessica Myrick"/>
    <x v="0"/>
    <s v="United States"/>
    <s v="Los Angeles"/>
    <x v="1"/>
    <n v="90036"/>
    <x v="1"/>
    <s v="FUR-FU-10004270"/>
    <x v="0"/>
    <x v="5"/>
    <s v="Eldon Image Series Desk Accessories, Burgundy"/>
    <n v="8.36"/>
    <n v="2"/>
    <n v="0"/>
    <n v="5"/>
    <n v="29146.186224489298"/>
    <n v="3.0095999999999998"/>
  </r>
  <r>
    <n v="1511"/>
    <s v="CA-2014-100384"/>
    <x v="3"/>
    <d v="2014-06-25T00:00:00"/>
    <x v="1"/>
    <d v="2014-07-02T00:00:00"/>
    <n v="7"/>
    <x v="1"/>
    <s v="NH-18610"/>
    <s v="Nicole Hansen"/>
    <x v="1"/>
    <s v="United States"/>
    <s v="Pomona"/>
    <x v="1"/>
    <n v="91767"/>
    <x v="1"/>
    <s v="OFF-AR-10002135"/>
    <x v="1"/>
    <x v="6"/>
    <s v="Boston Heavy-Duty Trimline Electric Pencil Sharpeners"/>
    <n v="385.6"/>
    <n v="8"/>
    <n v="0"/>
    <n v="5"/>
    <n v="29184.331632652498"/>
    <n v="111.82399999999996"/>
  </r>
  <r>
    <n v="1512"/>
    <s v="CA-2014-100384"/>
    <x v="3"/>
    <d v="2014-06-25T00:00:00"/>
    <x v="1"/>
    <d v="2014-07-02T00:00:00"/>
    <n v="7"/>
    <x v="1"/>
    <s v="NH-18610"/>
    <s v="Nicole Hansen"/>
    <x v="1"/>
    <s v="United States"/>
    <s v="Pomona"/>
    <x v="1"/>
    <n v="91767"/>
    <x v="1"/>
    <s v="OFF-AR-10003514"/>
    <x v="1"/>
    <x v="6"/>
    <s v="4009 Highlighters by Sanford"/>
    <n v="35.82"/>
    <n v="9"/>
    <n v="0"/>
    <n v="5"/>
    <n v="29222.4770408158"/>
    <n v="11.820599999999997"/>
  </r>
  <r>
    <n v="1513"/>
    <s v="CA-2014-112809"/>
    <x v="3"/>
    <d v="2014-08-19T00:00:00"/>
    <x v="6"/>
    <d v="2014-08-23T00:00:00"/>
    <n v="4"/>
    <x v="1"/>
    <s v="RA-19915"/>
    <s v="Russell Applegate"/>
    <x v="0"/>
    <s v="United States"/>
    <s v="Dallas"/>
    <x v="5"/>
    <n v="75220"/>
    <x v="2"/>
    <s v="OFF-ST-10002276"/>
    <x v="1"/>
    <x v="4"/>
    <s v="Safco Steel Mobile File Cart"/>
    <n v="200.06400000000002"/>
    <n v="3"/>
    <n v="0.2"/>
    <n v="5"/>
    <n v="29260.622448979098"/>
    <n v="12.504000000000005"/>
  </r>
  <r>
    <n v="1514"/>
    <s v="CA-2014-112809"/>
    <x v="3"/>
    <d v="2014-08-19T00:00:00"/>
    <x v="6"/>
    <d v="2014-08-23T00:00:00"/>
    <n v="4"/>
    <x v="1"/>
    <s v="RA-19915"/>
    <s v="Russell Applegate"/>
    <x v="0"/>
    <s v="United States"/>
    <s v="Dallas"/>
    <x v="5"/>
    <n v="75220"/>
    <x v="2"/>
    <s v="OFF-BI-10001098"/>
    <x v="1"/>
    <x v="8"/>
    <s v="Acco D-Ring Binder w/DublLock"/>
    <n v="21.379999999999995"/>
    <n v="5"/>
    <n v="0.8"/>
    <n v="5"/>
    <n v="29298.767857142298"/>
    <n v="-33.139000000000003"/>
  </r>
  <r>
    <n v="1515"/>
    <s v="CA-2014-112809"/>
    <x v="3"/>
    <d v="2014-08-19T00:00:00"/>
    <x v="6"/>
    <d v="2014-08-23T00:00:00"/>
    <n v="4"/>
    <x v="1"/>
    <s v="RA-19915"/>
    <s v="Russell Applegate"/>
    <x v="0"/>
    <s v="United States"/>
    <s v="Dallas"/>
    <x v="5"/>
    <n v="75220"/>
    <x v="2"/>
    <s v="OFF-BI-10001636"/>
    <x v="1"/>
    <x v="8"/>
    <s v="Ibico Plastic and Wire Spiral Binding Combs"/>
    <n v="6.743999999999998"/>
    <n v="4"/>
    <n v="0.8"/>
    <n v="5"/>
    <n v="29336.9132653056"/>
    <n v="-11.4648"/>
  </r>
  <r>
    <n v="1516"/>
    <s v="US-2014-160759"/>
    <x v="3"/>
    <d v="2014-12-12T00:00:00"/>
    <x v="4"/>
    <d v="2014-12-18T00:00:00"/>
    <n v="6"/>
    <x v="1"/>
    <s v="AI-10855"/>
    <s v="Arianne Irving"/>
    <x v="0"/>
    <s v="United States"/>
    <s v="Philadelphia"/>
    <x v="9"/>
    <n v="19120"/>
    <x v="3"/>
    <s v="FUR-CH-10002961"/>
    <x v="0"/>
    <x v="1"/>
    <s v="Leather Task Chair, Black"/>
    <n v="63.686"/>
    <n v="1"/>
    <n v="0.3"/>
    <n v="5"/>
    <n v="29375.058673468899"/>
    <n v="-9.0980000000000025"/>
  </r>
  <r>
    <n v="1517"/>
    <s v="CA-2014-148446"/>
    <x v="3"/>
    <d v="2014-12-11T00:00:00"/>
    <x v="4"/>
    <d v="2014-12-15T00:00:00"/>
    <n v="4"/>
    <x v="0"/>
    <s v="MC-17845"/>
    <s v="Michael Chen"/>
    <x v="0"/>
    <s v="United States"/>
    <s v="North Las Vegas"/>
    <x v="33"/>
    <n v="89031"/>
    <x v="1"/>
    <s v="FUR-TA-10004256"/>
    <x v="0"/>
    <x v="3"/>
    <s v="Bretford “Just In Time” Height-Adjustable Multi-Task Work Tables"/>
    <n v="1669.6"/>
    <n v="4"/>
    <n v="0"/>
    <n v="5"/>
    <n v="29413.204081632099"/>
    <n v="116.87199999999984"/>
  </r>
  <r>
    <n v="1518"/>
    <s v="CA-2011-111059"/>
    <x v="2"/>
    <d v="2011-02-04T00:00:00"/>
    <x v="11"/>
    <d v="2011-02-07T00:00:00"/>
    <n v="3"/>
    <x v="0"/>
    <s v="TB-21400"/>
    <s v="Tom Boeckenhauer"/>
    <x v="0"/>
    <s v="United States"/>
    <s v="Seattle"/>
    <x v="4"/>
    <n v="98105"/>
    <x v="1"/>
    <s v="OFF-BI-10004593"/>
    <x v="1"/>
    <x v="8"/>
    <s v="Ibico Laser Imprintable Binding System Covers"/>
    <n v="83.84"/>
    <n v="2"/>
    <n v="0.2"/>
    <n v="5"/>
    <n v="29451.349489795401"/>
    <n v="27.247999999999998"/>
  </r>
  <r>
    <n v="1519"/>
    <s v="CA-2011-111059"/>
    <x v="2"/>
    <d v="2011-02-04T00:00:00"/>
    <x v="11"/>
    <d v="2011-02-07T00:00:00"/>
    <n v="3"/>
    <x v="0"/>
    <s v="TB-21400"/>
    <s v="Tom Boeckenhauer"/>
    <x v="0"/>
    <s v="United States"/>
    <s v="Seattle"/>
    <x v="4"/>
    <n v="98105"/>
    <x v="1"/>
    <s v="OFF-BI-10002827"/>
    <x v="1"/>
    <x v="8"/>
    <s v="Avery Durable Poly Binders"/>
    <n v="13.272000000000002"/>
    <n v="3"/>
    <n v="0.2"/>
    <n v="5"/>
    <n v="29489.494897958699"/>
    <n v="4.3133999999999997"/>
  </r>
  <r>
    <n v="1520"/>
    <s v="CA-2014-116204"/>
    <x v="3"/>
    <d v="2014-02-12T00:00:00"/>
    <x v="11"/>
    <d v="2014-02-15T00:00:00"/>
    <n v="3"/>
    <x v="0"/>
    <s v="VW-21775"/>
    <s v="Victoria Wilson"/>
    <x v="1"/>
    <s v="United States"/>
    <s v="San Francisco"/>
    <x v="1"/>
    <n v="94110"/>
    <x v="1"/>
    <s v="OFF-BI-10001759"/>
    <x v="1"/>
    <x v="8"/>
    <s v="Acco Pressboard Covers with Storage Hooks, 14 7/8&quot; x 11&quot;, Dark Blue"/>
    <n v="21.335999999999999"/>
    <n v="7"/>
    <n v="0.2"/>
    <n v="5"/>
    <n v="29527.640306121899"/>
    <n v="7.7343000000000011"/>
  </r>
  <r>
    <n v="1521"/>
    <s v="CA-2014-109946"/>
    <x v="3"/>
    <d v="2014-04-17T00:00:00"/>
    <x v="3"/>
    <d v="2014-04-22T00:00:00"/>
    <n v="5"/>
    <x v="1"/>
    <s v="PL-18925"/>
    <s v="Paul Lucas"/>
    <x v="2"/>
    <s v="United States"/>
    <s v="Chicago"/>
    <x v="10"/>
    <n v="60610"/>
    <x v="2"/>
    <s v="OFF-AR-10001419"/>
    <x v="1"/>
    <x v="6"/>
    <s v="Newell 325"/>
    <n v="16.520000000000003"/>
    <n v="5"/>
    <n v="0.2"/>
    <n v="5"/>
    <n v="29565.785714285201"/>
    <n v="2.0649999999999986"/>
  </r>
  <r>
    <n v="1522"/>
    <s v="CA-2012-144806"/>
    <x v="1"/>
    <d v="2012-12-06T00:00:00"/>
    <x v="4"/>
    <d v="2012-12-11T00:00:00"/>
    <n v="5"/>
    <x v="1"/>
    <s v="GH-14425"/>
    <s v="Gary Hwang"/>
    <x v="0"/>
    <s v="United States"/>
    <s v="Tucson"/>
    <x v="16"/>
    <n v="85705"/>
    <x v="1"/>
    <s v="FUR-FU-10002253"/>
    <x v="0"/>
    <x v="5"/>
    <s v="Howard Miller 13&quot; Diameter Pewter Finish Round Wall Clock"/>
    <n v="206.11199999999997"/>
    <n v="6"/>
    <n v="0.2"/>
    <n v="5"/>
    <n v="29603.931122448499"/>
    <n v="48.951600000000013"/>
  </r>
  <r>
    <n v="1523"/>
    <s v="CA-2012-144806"/>
    <x v="1"/>
    <d v="2012-12-06T00:00:00"/>
    <x v="4"/>
    <d v="2012-12-11T00:00:00"/>
    <n v="5"/>
    <x v="1"/>
    <s v="GH-14425"/>
    <s v="Gary Hwang"/>
    <x v="0"/>
    <s v="United States"/>
    <s v="Tucson"/>
    <x v="16"/>
    <n v="85705"/>
    <x v="1"/>
    <s v="OFF-PA-10002586"/>
    <x v="1"/>
    <x v="10"/>
    <s v="Xerox 1970"/>
    <n v="19.920000000000002"/>
    <n v="5"/>
    <n v="0.2"/>
    <n v="5"/>
    <n v="29642.076530611699"/>
    <n v="6.7230000000000008"/>
  </r>
  <r>
    <n v="1524"/>
    <s v="CA-2012-144806"/>
    <x v="1"/>
    <d v="2012-12-06T00:00:00"/>
    <x v="4"/>
    <d v="2012-12-11T00:00:00"/>
    <n v="5"/>
    <x v="1"/>
    <s v="GH-14425"/>
    <s v="Gary Hwang"/>
    <x v="0"/>
    <s v="United States"/>
    <s v="Tucson"/>
    <x v="16"/>
    <n v="85705"/>
    <x v="1"/>
    <s v="OFF-PA-10003039"/>
    <x v="1"/>
    <x v="10"/>
    <s v="Xerox 1960"/>
    <n v="198.27200000000002"/>
    <n v="8"/>
    <n v="0.2"/>
    <n v="5"/>
    <n v="29680.221938775001"/>
    <n v="61.959999999999987"/>
  </r>
  <r>
    <n v="1525"/>
    <s v="CA-2012-144806"/>
    <x v="1"/>
    <d v="2012-12-06T00:00:00"/>
    <x v="4"/>
    <d v="2012-12-11T00:00:00"/>
    <n v="5"/>
    <x v="1"/>
    <s v="GH-14425"/>
    <s v="Gary Hwang"/>
    <x v="0"/>
    <s v="United States"/>
    <s v="Tucson"/>
    <x v="16"/>
    <n v="85705"/>
    <x v="1"/>
    <s v="OFF-ST-10004804"/>
    <x v="1"/>
    <x v="4"/>
    <s v="Belkin 19&quot; Vented Equipment Shelf, Black"/>
    <n v="247.10399999999998"/>
    <n v="6"/>
    <n v="0.2"/>
    <n v="5"/>
    <n v="29718.367346938299"/>
    <n v="-58.68719999999999"/>
  </r>
  <r>
    <n v="1526"/>
    <s v="CA-2012-144806"/>
    <x v="1"/>
    <d v="2012-12-06T00:00:00"/>
    <x v="4"/>
    <d v="2012-12-11T00:00:00"/>
    <n v="5"/>
    <x v="1"/>
    <s v="GH-14425"/>
    <s v="Gary Hwang"/>
    <x v="0"/>
    <s v="United States"/>
    <s v="Tucson"/>
    <x v="16"/>
    <n v="85705"/>
    <x v="1"/>
    <s v="OFF-AR-10004042"/>
    <x v="1"/>
    <x v="6"/>
    <s v="BOSTON Model 1800 Electric Pencil Sharpeners, Putty/Woodgrain"/>
    <n v="86.304000000000002"/>
    <n v="6"/>
    <n v="0.2"/>
    <n v="5"/>
    <n v="29756.512755101499"/>
    <n v="9.7091999999999885"/>
  </r>
  <r>
    <n v="1527"/>
    <s v="CA-2013-122392"/>
    <x v="0"/>
    <d v="2013-07-23T00:00:00"/>
    <x v="7"/>
    <d v="2013-07-28T00:00:00"/>
    <n v="5"/>
    <x v="1"/>
    <s v="CJ-12010"/>
    <s v="Caroline Jumper"/>
    <x v="0"/>
    <s v="United States"/>
    <s v="Allentown"/>
    <x v="9"/>
    <n v="18103"/>
    <x v="3"/>
    <s v="OFF-AR-10002221"/>
    <x v="1"/>
    <x v="6"/>
    <s v="12 Colored Short Pencils"/>
    <n v="4.16"/>
    <n v="2"/>
    <n v="0.2"/>
    <n v="5"/>
    <n v="29794.658163264801"/>
    <n v="0.36400000000000032"/>
  </r>
  <r>
    <n v="1528"/>
    <s v="CA-2013-122392"/>
    <x v="0"/>
    <d v="2013-07-23T00:00:00"/>
    <x v="7"/>
    <d v="2013-07-28T00:00:00"/>
    <n v="5"/>
    <x v="1"/>
    <s v="CJ-12010"/>
    <s v="Caroline Jumper"/>
    <x v="0"/>
    <s v="United States"/>
    <s v="Allentown"/>
    <x v="9"/>
    <n v="18103"/>
    <x v="3"/>
    <s v="FUR-FU-10002456"/>
    <x v="0"/>
    <x v="5"/>
    <s v="Master Caster Door Stop, Large Neon Orange"/>
    <n v="11.648000000000001"/>
    <n v="2"/>
    <n v="0.2"/>
    <n v="5"/>
    <n v="29832.803571428001"/>
    <n v="3.34880000000000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401C8D1-B6CD-457C-96FA-8BD429017200}" name="PivotTable18" cacheId="19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23:B26" firstHeaderRow="1" firstDataRow="1" firstDataCol="1"/>
  <pivotFields count="26">
    <pivotField showAll="0"/>
    <pivotField showAll="0"/>
    <pivotField showAll="0">
      <items count="5">
        <item x="2"/>
        <item x="1"/>
        <item x="0"/>
        <item x="3"/>
        <item t="default"/>
      </items>
    </pivotField>
    <pivotField numFmtId="14" showAll="0"/>
    <pivotField showAll="0">
      <items count="37">
        <item m="1" x="20"/>
        <item m="1" x="22"/>
        <item m="1" x="21"/>
        <item x="9"/>
        <item m="1" x="15"/>
        <item m="1" x="13"/>
        <item m="1" x="18"/>
        <item m="1" x="17"/>
        <item m="1" x="19"/>
        <item m="1" x="14"/>
        <item m="1" x="12"/>
        <item m="1" x="16"/>
        <item x="11"/>
        <item x="10"/>
        <item x="3"/>
        <item x="5"/>
        <item x="1"/>
        <item x="7"/>
        <item x="6"/>
        <item x="8"/>
        <item x="2"/>
        <item x="0"/>
        <item x="4"/>
        <item f="1" x="23"/>
        <item f="1" x="24"/>
        <item f="1" x="25"/>
        <item f="1" x="26"/>
        <item f="1" x="27"/>
        <item f="1" x="28"/>
        <item f="1" x="29"/>
        <item f="1" x="30"/>
        <item f="1" x="31"/>
        <item f="1" x="32"/>
        <item f="1" x="33"/>
        <item f="1" x="34"/>
        <item f="1" x="35"/>
        <item t="default"/>
      </items>
    </pivotField>
    <pivotField numFmtId="14" showAll="0"/>
    <pivotField numFmtId="1" showAll="0"/>
    <pivotField showAll="0">
      <items count="5">
        <item x="2"/>
        <item x="3"/>
        <item x="0"/>
        <item x="1"/>
        <item t="default"/>
      </items>
    </pivotField>
    <pivotField showAll="0"/>
    <pivotField showAll="0"/>
    <pivotField axis="axisRow" showAll="0">
      <items count="4">
        <item x="0"/>
        <item x="1"/>
        <item x="2"/>
        <item t="default"/>
      </items>
    </pivotField>
    <pivotField showAll="0"/>
    <pivotField showAll="0"/>
    <pivotField showAll="0"/>
    <pivotField showAll="0"/>
    <pivotField showAll="0">
      <items count="5">
        <item x="2"/>
        <item x="3"/>
        <item x="0"/>
        <item x="1"/>
        <item t="default"/>
      </items>
    </pivotField>
    <pivotField showAll="0"/>
    <pivotField showAll="0"/>
    <pivotField showAll="0" measureFilter="1"/>
    <pivotField showAll="0"/>
    <pivotField dataField="1" showAll="0"/>
    <pivotField showAll="0"/>
    <pivotField showAll="0"/>
    <pivotField showAll="0"/>
    <pivotField numFmtId="2" showAll="0"/>
    <pivotField showAll="0"/>
  </pivotFields>
  <rowFields count="1">
    <field x="10"/>
  </rowFields>
  <rowItems count="3">
    <i>
      <x/>
    </i>
    <i>
      <x v="1"/>
    </i>
    <i>
      <x v="2"/>
    </i>
  </rowItems>
  <colItems count="1">
    <i/>
  </colItems>
  <dataFields count="1">
    <dataField name="Sum of Sales" fld="20" baseField="0" baseItem="0"/>
  </dataFields>
  <chartFormats count="1">
    <chartFormat chart="8"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8"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5F6B9A-D072-4DE4-96DD-C9EF774EEA0F}" name="PivotTable13" cacheId="19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C15" firstHeaderRow="0" firstDataRow="1" firstDataCol="1"/>
  <pivotFields count="26">
    <pivotField showAll="0"/>
    <pivotField showAll="0"/>
    <pivotField showAll="0">
      <items count="5">
        <item x="2"/>
        <item x="1"/>
        <item x="0"/>
        <item x="3"/>
        <item t="default"/>
      </items>
    </pivotField>
    <pivotField numFmtId="14" showAll="0"/>
    <pivotField axis="axisRow" showAll="0">
      <items count="37">
        <item x="9"/>
        <item x="11"/>
        <item x="10"/>
        <item x="3"/>
        <item x="1"/>
        <item x="7"/>
        <item m="1" x="20"/>
        <item x="6"/>
        <item m="1" x="22"/>
        <item m="1" x="21"/>
        <item m="1" x="15"/>
        <item x="5"/>
        <item m="1" x="13"/>
        <item m="1" x="18"/>
        <item x="8"/>
        <item x="2"/>
        <item x="0"/>
        <item x="4"/>
        <item m="1" x="17"/>
        <item m="1" x="19"/>
        <item m="1" x="14"/>
        <item m="1" x="12"/>
        <item m="1" x="16"/>
        <item h="1" f="1" x="23"/>
        <item h="1" f="1" x="32"/>
        <item h="1" f="1" x="33"/>
        <item h="1" f="1" x="34"/>
        <item h="1" f="1" x="35"/>
        <item h="1" f="1" x="24"/>
        <item h="1" f="1" x="25"/>
        <item h="1" f="1" x="26"/>
        <item h="1" f="1" x="27"/>
        <item h="1" f="1" x="28"/>
        <item h="1" f="1" x="29"/>
        <item h="1" f="1" x="30"/>
        <item h="1" f="1" x="31"/>
        <item t="default"/>
      </items>
    </pivotField>
    <pivotField numFmtId="14" showAll="0"/>
    <pivotField numFmtId="1" showAll="0"/>
    <pivotField showAll="0">
      <items count="5">
        <item x="2"/>
        <item x="3"/>
        <item x="0"/>
        <item x="1"/>
        <item t="default"/>
      </items>
    </pivotField>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dataField="1" showAll="0"/>
    <pivotField showAll="0"/>
    <pivotField showAll="0"/>
    <pivotField showAll="0"/>
    <pivotField numFmtId="2" showAll="0"/>
    <pivotField dataField="1" showAll="0"/>
  </pivotFields>
  <rowFields count="1">
    <field x="4"/>
  </rowFields>
  <rowItems count="13">
    <i>
      <x/>
    </i>
    <i>
      <x v="1"/>
    </i>
    <i>
      <x v="2"/>
    </i>
    <i>
      <x v="3"/>
    </i>
    <i>
      <x v="4"/>
    </i>
    <i>
      <x v="5"/>
    </i>
    <i>
      <x v="7"/>
    </i>
    <i>
      <x v="11"/>
    </i>
    <i>
      <x v="14"/>
    </i>
    <i>
      <x v="15"/>
    </i>
    <i>
      <x v="16"/>
    </i>
    <i>
      <x v="17"/>
    </i>
    <i t="grand">
      <x/>
    </i>
  </rowItems>
  <colFields count="1">
    <field x="-2"/>
  </colFields>
  <colItems count="2">
    <i>
      <x/>
    </i>
    <i i="1">
      <x v="1"/>
    </i>
  </colItems>
  <dataFields count="2">
    <dataField name="Sum of Profit" fld="25" baseField="0" baseItem="0"/>
    <dataField name="Sum of Sales" fld="20" baseField="0" baseItem="0"/>
  </dataFields>
  <chartFormats count="2">
    <chartFormat chart="4" format="4" series="1">
      <pivotArea type="data" outline="0" fieldPosition="0">
        <references count="1">
          <reference field="4294967294" count="1" selected="0">
            <x v="1"/>
          </reference>
        </references>
      </pivotArea>
    </chartFormat>
    <chartFormat chart="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B76317-1206-47C4-8D68-021F55490213}" name="PivotTable17" cacheId="19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7:H79" firstHeaderRow="1" firstDataRow="1" firstDataCol="1"/>
  <pivotFields count="26">
    <pivotField showAll="0"/>
    <pivotField showAll="0"/>
    <pivotField showAll="0">
      <items count="5">
        <item x="2"/>
        <item x="1"/>
        <item x="0"/>
        <item x="3"/>
        <item t="default"/>
      </items>
    </pivotField>
    <pivotField numFmtId="14" showAll="0"/>
    <pivotField showAll="0">
      <items count="37">
        <item x="9"/>
        <item x="11"/>
        <item x="10"/>
        <item x="3"/>
        <item x="1"/>
        <item x="7"/>
        <item m="1" x="20"/>
        <item x="6"/>
        <item m="1" x="22"/>
        <item m="1" x="21"/>
        <item m="1" x="15"/>
        <item x="5"/>
        <item m="1" x="13"/>
        <item m="1" x="18"/>
        <item x="8"/>
        <item x="2"/>
        <item x="0"/>
        <item x="4"/>
        <item m="1" x="17"/>
        <item m="1" x="19"/>
        <item m="1" x="14"/>
        <item m="1" x="12"/>
        <item m="1" x="16"/>
        <item f="1" x="23"/>
        <item f="1" x="32"/>
        <item f="1" x="33"/>
        <item f="1" x="34"/>
        <item f="1" x="35"/>
        <item f="1" x="24"/>
        <item f="1" x="25"/>
        <item f="1" x="26"/>
        <item f="1" x="27"/>
        <item f="1" x="28"/>
        <item f="1" x="29"/>
        <item f="1" x="30"/>
        <item f="1" x="31"/>
        <item t="default"/>
      </items>
    </pivotField>
    <pivotField numFmtId="14" showAll="0"/>
    <pivotField numFmtId="1" showAll="0"/>
    <pivotField showAll="0">
      <items count="5">
        <item x="2"/>
        <item x="3"/>
        <item x="0"/>
        <item x="1"/>
        <item t="default"/>
      </items>
    </pivotField>
    <pivotField showAll="0"/>
    <pivotField showAll="0"/>
    <pivotField showAll="0"/>
    <pivotField showAll="0"/>
    <pivotField showAll="0"/>
    <pivotField axis="axisRow" showAll="0">
      <items count="42">
        <item x="19"/>
        <item x="16"/>
        <item x="36"/>
        <item x="1"/>
        <item x="22"/>
        <item x="29"/>
        <item x="13"/>
        <item x="40"/>
        <item x="2"/>
        <item x="32"/>
        <item x="10"/>
        <item x="14"/>
        <item x="23"/>
        <item x="0"/>
        <item x="28"/>
        <item x="39"/>
        <item x="31"/>
        <item x="12"/>
        <item x="11"/>
        <item x="35"/>
        <item x="25"/>
        <item x="37"/>
        <item x="8"/>
        <item x="33"/>
        <item x="38"/>
        <item x="30"/>
        <item x="27"/>
        <item x="15"/>
        <item x="3"/>
        <item x="24"/>
        <item x="26"/>
        <item x="21"/>
        <item x="9"/>
        <item x="34"/>
        <item x="20"/>
        <item x="18"/>
        <item x="5"/>
        <item x="7"/>
        <item x="17"/>
        <item x="4"/>
        <item x="6"/>
        <item t="default"/>
      </items>
    </pivotField>
    <pivotField showAll="0"/>
    <pivotField showAll="0">
      <items count="5">
        <item x="2"/>
        <item x="3"/>
        <item x="0"/>
        <item x="1"/>
        <item t="default"/>
      </items>
    </pivotField>
    <pivotField showAll="0"/>
    <pivotField showAll="0"/>
    <pivotField showAll="0"/>
    <pivotField showAll="0"/>
    <pivotField dataField="1" showAll="0"/>
    <pivotField showAll="0"/>
    <pivotField showAll="0"/>
    <pivotField showAll="0"/>
    <pivotField numFmtId="2" showAll="0"/>
    <pivotField showAll="0"/>
  </pivotFields>
  <rowFields count="1">
    <field x="13"/>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t="grand">
      <x/>
    </i>
  </rowItems>
  <colItems count="1">
    <i/>
  </colItems>
  <dataFields count="1">
    <dataField name="Sum of Sales" fld="2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909844E-07AD-4B9D-A142-A0CB8FE7EC82}" name="PivotTable4" cacheId="19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A38:B41" firstHeaderRow="1" firstDataRow="1" firstDataCol="1"/>
  <pivotFields count="26">
    <pivotField showAll="0"/>
    <pivotField showAll="0"/>
    <pivotField showAll="0">
      <items count="5">
        <item x="2"/>
        <item x="1"/>
        <item x="0"/>
        <item x="3"/>
        <item t="default"/>
      </items>
    </pivotField>
    <pivotField numFmtId="14" showAll="0"/>
    <pivotField showAll="0">
      <items count="37">
        <item m="1" x="20"/>
        <item m="1" x="22"/>
        <item m="1" x="21"/>
        <item x="9"/>
        <item m="1" x="15"/>
        <item m="1" x="13"/>
        <item m="1" x="18"/>
        <item m="1" x="17"/>
        <item m="1" x="19"/>
        <item m="1" x="14"/>
        <item m="1" x="12"/>
        <item m="1" x="16"/>
        <item x="11"/>
        <item x="10"/>
        <item x="3"/>
        <item x="5"/>
        <item x="1"/>
        <item x="7"/>
        <item x="6"/>
        <item x="8"/>
        <item x="2"/>
        <item x="0"/>
        <item x="4"/>
        <item f="1" x="23"/>
        <item f="1" x="24"/>
        <item f="1" x="25"/>
        <item f="1" x="26"/>
        <item f="1" x="27"/>
        <item f="1" x="28"/>
        <item f="1" x="29"/>
        <item f="1" x="30"/>
        <item f="1" x="31"/>
        <item f="1" x="32"/>
        <item f="1" x="33"/>
        <item f="1" x="34"/>
        <item f="1" x="35"/>
        <item t="default"/>
      </items>
    </pivotField>
    <pivotField numFmtId="14" showAll="0"/>
    <pivotField numFmtId="1" showAll="0"/>
    <pivotField showAll="0">
      <items count="5">
        <item x="2"/>
        <item x="3"/>
        <item x="0"/>
        <item x="1"/>
        <item t="default"/>
      </items>
    </pivotField>
    <pivotField showAll="0"/>
    <pivotField showAll="0"/>
    <pivotField showAll="0"/>
    <pivotField showAll="0"/>
    <pivotField showAll="0"/>
    <pivotField showAll="0"/>
    <pivotField showAll="0"/>
    <pivotField showAll="0">
      <items count="5">
        <item x="2"/>
        <item x="3"/>
        <item x="0"/>
        <item x="1"/>
        <item t="default"/>
      </items>
    </pivotField>
    <pivotField showAll="0"/>
    <pivotField axis="axisRow" showAll="0">
      <items count="4">
        <item x="0"/>
        <item x="1"/>
        <item x="2"/>
        <item t="default"/>
      </items>
    </pivotField>
    <pivotField showAll="0"/>
    <pivotField showAll="0"/>
    <pivotField dataField="1" showAll="0"/>
    <pivotField showAll="0"/>
    <pivotField showAll="0"/>
    <pivotField showAll="0"/>
    <pivotField numFmtId="2" showAll="0"/>
    <pivotField showAll="0"/>
  </pivotFields>
  <rowFields count="1">
    <field x="17"/>
  </rowFields>
  <rowItems count="3">
    <i>
      <x/>
    </i>
    <i>
      <x v="1"/>
    </i>
    <i>
      <x v="2"/>
    </i>
  </rowItems>
  <colItems count="1">
    <i/>
  </colItems>
  <dataFields count="1">
    <dataField name="Sum of Sales" fld="20" showDataAs="percentOfTotal" baseField="0" baseItem="0" numFmtId="10"/>
  </dataFields>
  <chartFormats count="4">
    <chartFormat chart="9" format="31" series="1">
      <pivotArea type="data" outline="0" fieldPosition="0">
        <references count="1">
          <reference field="4294967294" count="1" selected="0">
            <x v="0"/>
          </reference>
        </references>
      </pivotArea>
    </chartFormat>
    <chartFormat chart="9" format="32">
      <pivotArea type="data" outline="0" fieldPosition="0">
        <references count="2">
          <reference field="4294967294" count="1" selected="0">
            <x v="0"/>
          </reference>
          <reference field="17" count="1" selected="0">
            <x v="0"/>
          </reference>
        </references>
      </pivotArea>
    </chartFormat>
    <chartFormat chart="9" format="33">
      <pivotArea type="data" outline="0" fieldPosition="0">
        <references count="2">
          <reference field="4294967294" count="1" selected="0">
            <x v="0"/>
          </reference>
          <reference field="17" count="1" selected="0">
            <x v="1"/>
          </reference>
        </references>
      </pivotArea>
    </chartFormat>
    <chartFormat chart="9" format="34">
      <pivotArea type="data" outline="0" fieldPosition="0">
        <references count="2">
          <reference field="4294967294" count="1" selected="0">
            <x v="0"/>
          </reference>
          <reference field="1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7EFB001-F616-4281-A62C-E1C98C19525A}" name="PivotTable5" cacheId="19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H23:I28" firstHeaderRow="1" firstDataRow="1" firstDataCol="1"/>
  <pivotFields count="26">
    <pivotField showAll="0"/>
    <pivotField showAll="0"/>
    <pivotField showAll="0">
      <items count="5">
        <item x="2"/>
        <item x="1"/>
        <item x="0"/>
        <item x="3"/>
        <item t="default"/>
      </items>
    </pivotField>
    <pivotField numFmtId="14" showAll="0"/>
    <pivotField showAll="0">
      <items count="37">
        <item m="1" x="20"/>
        <item m="1" x="22"/>
        <item m="1" x="21"/>
        <item x="9"/>
        <item m="1" x="15"/>
        <item m="1" x="13"/>
        <item m="1" x="18"/>
        <item m="1" x="17"/>
        <item m="1" x="19"/>
        <item m="1" x="14"/>
        <item m="1" x="12"/>
        <item m="1" x="16"/>
        <item x="11"/>
        <item x="10"/>
        <item x="3"/>
        <item x="5"/>
        <item x="1"/>
        <item x="7"/>
        <item x="6"/>
        <item x="8"/>
        <item x="2"/>
        <item x="0"/>
        <item x="4"/>
        <item f="1" x="23"/>
        <item f="1" x="24"/>
        <item f="1" x="25"/>
        <item f="1" x="26"/>
        <item f="1" x="27"/>
        <item f="1" x="28"/>
        <item f="1" x="29"/>
        <item f="1" x="30"/>
        <item f="1" x="31"/>
        <item f="1" x="32"/>
        <item f="1" x="33"/>
        <item f="1" x="34"/>
        <item f="1" x="35"/>
        <item t="default"/>
      </items>
    </pivotField>
    <pivotField numFmtId="14" showAll="0"/>
    <pivotField numFmtId="1" showAll="0"/>
    <pivotField showAll="0">
      <items count="5">
        <item x="2"/>
        <item x="3"/>
        <item x="0"/>
        <item x="1"/>
        <item t="default"/>
      </items>
    </pivotField>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axis="axisRow" showAll="0" measureFilter="1">
      <items count="18">
        <item x="11"/>
        <item x="9"/>
        <item x="6"/>
        <item x="8"/>
        <item x="0"/>
        <item x="1"/>
        <item x="16"/>
        <item x="12"/>
        <item x="13"/>
        <item x="5"/>
        <item x="2"/>
        <item x="15"/>
        <item x="10"/>
        <item x="7"/>
        <item x="4"/>
        <item x="14"/>
        <item x="3"/>
        <item t="default"/>
      </items>
    </pivotField>
    <pivotField showAll="0"/>
    <pivotField dataField="1" showAll="0"/>
    <pivotField showAll="0"/>
    <pivotField showAll="0"/>
    <pivotField showAll="0"/>
    <pivotField numFmtId="2" showAll="0"/>
    <pivotField showAll="0"/>
  </pivotFields>
  <rowFields count="1">
    <field x="18"/>
  </rowFields>
  <rowItems count="5">
    <i>
      <x v="5"/>
    </i>
    <i>
      <x v="11"/>
    </i>
    <i>
      <x v="13"/>
    </i>
    <i>
      <x v="14"/>
    </i>
    <i>
      <x v="16"/>
    </i>
  </rowItems>
  <colItems count="1">
    <i/>
  </colItems>
  <dataFields count="1">
    <dataField name="Sum of Sales" fld="20" baseField="0" baseItem="0"/>
  </dataFields>
  <chartFormats count="1">
    <chartFormat chart="8"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8"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6A0D8A7-678F-4A56-944A-CAA9E1258692}" name="PivotTable15" cacheId="19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P13:Q25" firstHeaderRow="1" firstDataRow="1" firstDataCol="1"/>
  <pivotFields count="26">
    <pivotField showAll="0"/>
    <pivotField dataField="1" showAll="0"/>
    <pivotField showAll="0">
      <items count="5">
        <item x="2"/>
        <item x="1"/>
        <item x="0"/>
        <item x="3"/>
        <item t="default"/>
      </items>
    </pivotField>
    <pivotField numFmtId="14" showAll="0"/>
    <pivotField axis="axisRow" showAll="0">
      <items count="37">
        <item x="9"/>
        <item x="11"/>
        <item x="10"/>
        <item x="3"/>
        <item x="1"/>
        <item x="7"/>
        <item m="1" x="20"/>
        <item x="6"/>
        <item m="1" x="22"/>
        <item m="1" x="21"/>
        <item m="1" x="15"/>
        <item x="5"/>
        <item m="1" x="13"/>
        <item m="1" x="18"/>
        <item x="8"/>
        <item x="2"/>
        <item x="0"/>
        <item x="4"/>
        <item m="1" x="17"/>
        <item m="1" x="19"/>
        <item m="1" x="14"/>
        <item m="1" x="12"/>
        <item m="1" x="16"/>
        <item h="1" f="1" x="23"/>
        <item h="1" f="1" x="32"/>
        <item h="1" f="1" x="33"/>
        <item h="1" f="1" x="34"/>
        <item h="1" f="1" x="35"/>
        <item h="1" f="1" x="24"/>
        <item h="1" f="1" x="25"/>
        <item h="1" f="1" x="26"/>
        <item h="1" f="1" x="27"/>
        <item h="1" f="1" x="28"/>
        <item h="1" f="1" x="29"/>
        <item h="1" f="1" x="30"/>
        <item h="1" f="1" x="31"/>
        <item t="default"/>
      </items>
    </pivotField>
    <pivotField numFmtId="14" showAll="0"/>
    <pivotField numFmtId="1" showAll="0"/>
    <pivotField showAll="0">
      <items count="5">
        <item x="2"/>
        <item x="3"/>
        <item x="0"/>
        <item x="1"/>
        <item t="default"/>
      </items>
    </pivotField>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showAll="0"/>
    <pivotField showAll="0"/>
    <pivotField showAll="0"/>
    <pivotField numFmtId="2" showAll="0"/>
    <pivotField showAll="0"/>
  </pivotFields>
  <rowFields count="1">
    <field x="4"/>
  </rowFields>
  <rowItems count="12">
    <i>
      <x/>
    </i>
    <i>
      <x v="1"/>
    </i>
    <i>
      <x v="2"/>
    </i>
    <i>
      <x v="3"/>
    </i>
    <i>
      <x v="4"/>
    </i>
    <i>
      <x v="5"/>
    </i>
    <i>
      <x v="7"/>
    </i>
    <i>
      <x v="11"/>
    </i>
    <i>
      <x v="14"/>
    </i>
    <i>
      <x v="15"/>
    </i>
    <i>
      <x v="16"/>
    </i>
    <i>
      <x v="17"/>
    </i>
  </rowItems>
  <colItems count="1">
    <i/>
  </colItems>
  <dataFields count="1">
    <dataField name="Count of Order ID" fld="1" subtotal="count"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31BCEAC-D342-416F-A0C1-EE4B3E5769E9}" name="PivotTable6" cacheId="19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F8" firstHeaderRow="0" firstDataRow="1" firstDataCol="1"/>
  <pivotFields count="26">
    <pivotField showAll="0"/>
    <pivotField dataField="1" showAll="0"/>
    <pivotField axis="axisRow" showAll="0">
      <items count="5">
        <item x="2"/>
        <item x="1"/>
        <item x="0"/>
        <item x="3"/>
        <item t="default"/>
      </items>
    </pivotField>
    <pivotField numFmtId="14" showAll="0"/>
    <pivotField showAll="0">
      <items count="37">
        <item m="1" x="20"/>
        <item m="1" x="22"/>
        <item m="1" x="21"/>
        <item x="9"/>
        <item m="1" x="15"/>
        <item m="1" x="13"/>
        <item m="1" x="18"/>
        <item m="1" x="17"/>
        <item m="1" x="19"/>
        <item m="1" x="14"/>
        <item m="1" x="12"/>
        <item m="1" x="16"/>
        <item x="11"/>
        <item x="10"/>
        <item x="3"/>
        <item x="5"/>
        <item x="1"/>
        <item x="7"/>
        <item x="6"/>
        <item x="8"/>
        <item x="2"/>
        <item x="0"/>
        <item x="4"/>
        <item f="1" x="23"/>
        <item f="1" x="24"/>
        <item f="1" x="25"/>
        <item f="1" x="26"/>
        <item f="1" x="27"/>
        <item f="1" x="28"/>
        <item f="1" x="29"/>
        <item f="1" x="30"/>
        <item f="1" x="31"/>
        <item f="1" x="32"/>
        <item f="1" x="33"/>
        <item f="1" x="34"/>
        <item f="1" x="35"/>
        <item t="default"/>
      </items>
    </pivotField>
    <pivotField numFmtId="14" showAll="0"/>
    <pivotField dataField="1" numFmtId="1" showAll="0"/>
    <pivotField showAll="0">
      <items count="5">
        <item x="2"/>
        <item x="3"/>
        <item x="0"/>
        <item x="1"/>
        <item t="default"/>
      </items>
    </pivotField>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dataField="1" showAll="0"/>
    <pivotField dataField="1" showAll="0"/>
    <pivotField showAll="0"/>
    <pivotField showAll="0"/>
    <pivotField numFmtId="2" showAll="0"/>
    <pivotField dataField="1" showAll="0"/>
  </pivotFields>
  <rowFields count="1">
    <field x="2"/>
  </rowFields>
  <rowItems count="5">
    <i>
      <x/>
    </i>
    <i>
      <x v="1"/>
    </i>
    <i>
      <x v="2"/>
    </i>
    <i>
      <x v="3"/>
    </i>
    <i t="grand">
      <x/>
    </i>
  </rowItems>
  <colFields count="1">
    <field x="-2"/>
  </colFields>
  <colItems count="5">
    <i>
      <x/>
    </i>
    <i i="1">
      <x v="1"/>
    </i>
    <i i="2">
      <x v="2"/>
    </i>
    <i i="3">
      <x v="3"/>
    </i>
    <i i="4">
      <x v="4"/>
    </i>
  </colItems>
  <dataFields count="5">
    <dataField name="Sum of Sales" fld="20" baseField="0" baseItem="0"/>
    <dataField name="Count of Order ID" fld="1" subtotal="count" baseField="0" baseItem="0"/>
    <dataField name="Sum of Profit" fld="25" baseField="0" baseItem="0"/>
    <dataField name="Sum of Quantity" fld="21" baseField="0" baseItem="0"/>
    <dataField name="Sum of Delivery Time" fld="6"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4726788-7B64-43D7-87ED-11C165D8BF21}" name="PivotTable7" cacheId="19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13:B25" firstHeaderRow="1" firstDataRow="1" firstDataCol="1"/>
  <pivotFields count="26">
    <pivotField showAll="0"/>
    <pivotField showAll="0"/>
    <pivotField showAll="0">
      <items count="5">
        <item x="2"/>
        <item x="1"/>
        <item x="0"/>
        <item x="3"/>
        <item t="default"/>
      </items>
    </pivotField>
    <pivotField numFmtId="14" showAll="0"/>
    <pivotField axis="axisRow" showAll="0">
      <items count="37">
        <item m="1" x="20"/>
        <item m="1" x="22"/>
        <item m="1" x="21"/>
        <item x="9"/>
        <item m="1" x="15"/>
        <item m="1" x="13"/>
        <item m="1" x="18"/>
        <item m="1" x="17"/>
        <item m="1" x="19"/>
        <item m="1" x="14"/>
        <item m="1" x="12"/>
        <item m="1" x="16"/>
        <item x="11"/>
        <item x="10"/>
        <item x="3"/>
        <item x="5"/>
        <item x="1"/>
        <item x="7"/>
        <item x="6"/>
        <item x="8"/>
        <item x="2"/>
        <item x="0"/>
        <item x="4"/>
        <item h="1" f="1" x="23"/>
        <item h="1" f="1" x="24"/>
        <item h="1" f="1" x="25"/>
        <item h="1" f="1" x="26"/>
        <item h="1" f="1" x="27"/>
        <item h="1" f="1" x="28"/>
        <item h="1" f="1" x="29"/>
        <item h="1" f="1" x="30"/>
        <item h="1" f="1" x="31"/>
        <item h="1" f="1" x="32"/>
        <item h="1" f="1" x="33"/>
        <item h="1" f="1" x="34"/>
        <item h="1" f="1" x="35"/>
        <item t="default"/>
      </items>
    </pivotField>
    <pivotField numFmtId="14" showAll="0"/>
    <pivotField numFmtId="1" showAll="0"/>
    <pivotField showAll="0">
      <items count="5">
        <item x="2"/>
        <item x="3"/>
        <item x="0"/>
        <item x="1"/>
        <item t="default"/>
      </items>
    </pivotField>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showAll="0"/>
    <pivotField showAll="0"/>
    <pivotField showAll="0"/>
    <pivotField numFmtId="2" showAll="0"/>
    <pivotField dataField="1" showAll="0"/>
  </pivotFields>
  <rowFields count="1">
    <field x="4"/>
  </rowFields>
  <rowItems count="12">
    <i>
      <x v="3"/>
    </i>
    <i>
      <x v="12"/>
    </i>
    <i>
      <x v="13"/>
    </i>
    <i>
      <x v="14"/>
    </i>
    <i>
      <x v="15"/>
    </i>
    <i>
      <x v="16"/>
    </i>
    <i>
      <x v="17"/>
    </i>
    <i>
      <x v="18"/>
    </i>
    <i>
      <x v="19"/>
    </i>
    <i>
      <x v="20"/>
    </i>
    <i>
      <x v="21"/>
    </i>
    <i>
      <x v="22"/>
    </i>
  </rowItems>
  <colItems count="1">
    <i/>
  </colItems>
  <dataFields count="1">
    <dataField name="Sum of Profit" fld="25" baseField="0" baseItem="0"/>
  </dataFields>
  <chartFormats count="2">
    <chartFormat chart="0"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EAD282F-A20C-4D68-8CBF-DA76A0B43D50}" name="PivotTable8" cacheId="19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D13:E25" firstHeaderRow="1" firstDataRow="1" firstDataCol="1"/>
  <pivotFields count="26">
    <pivotField showAll="0"/>
    <pivotField showAll="0"/>
    <pivotField showAll="0">
      <items count="5">
        <item x="2"/>
        <item x="1"/>
        <item x="0"/>
        <item x="3"/>
        <item t="default"/>
      </items>
    </pivotField>
    <pivotField numFmtId="14" showAll="0"/>
    <pivotField axis="axisRow" showAll="0">
      <items count="37">
        <item m="1" x="20"/>
        <item m="1" x="22"/>
        <item m="1" x="21"/>
        <item x="9"/>
        <item m="1" x="15"/>
        <item m="1" x="13"/>
        <item m="1" x="18"/>
        <item m="1" x="17"/>
        <item m="1" x="19"/>
        <item m="1" x="14"/>
        <item m="1" x="12"/>
        <item m="1" x="16"/>
        <item x="11"/>
        <item x="10"/>
        <item x="3"/>
        <item x="5"/>
        <item x="1"/>
        <item x="7"/>
        <item x="6"/>
        <item x="8"/>
        <item x="2"/>
        <item x="0"/>
        <item x="4"/>
        <item h="1" f="1" x="23"/>
        <item h="1" f="1" x="24"/>
        <item h="1" f="1" x="25"/>
        <item h="1" f="1" x="26"/>
        <item h="1" f="1" x="27"/>
        <item h="1" f="1" x="28"/>
        <item h="1" f="1" x="29"/>
        <item h="1" f="1" x="30"/>
        <item h="1" f="1" x="31"/>
        <item h="1" f="1" x="32"/>
        <item h="1" f="1" x="33"/>
        <item h="1" f="1" x="34"/>
        <item h="1" f="1" x="35"/>
        <item t="default"/>
      </items>
    </pivotField>
    <pivotField numFmtId="14" showAll="0"/>
    <pivotField numFmtId="1" showAll="0"/>
    <pivotField showAll="0">
      <items count="5">
        <item x="2"/>
        <item x="3"/>
        <item x="0"/>
        <item x="1"/>
        <item t="default"/>
      </items>
    </pivotField>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dataField="1" showAll="0"/>
    <pivotField showAll="0"/>
    <pivotField showAll="0"/>
    <pivotField showAll="0"/>
    <pivotField numFmtId="2" showAll="0"/>
    <pivotField showAll="0"/>
  </pivotFields>
  <rowFields count="1">
    <field x="4"/>
  </rowFields>
  <rowItems count="12">
    <i>
      <x v="3"/>
    </i>
    <i>
      <x v="12"/>
    </i>
    <i>
      <x v="13"/>
    </i>
    <i>
      <x v="14"/>
    </i>
    <i>
      <x v="15"/>
    </i>
    <i>
      <x v="16"/>
    </i>
    <i>
      <x v="17"/>
    </i>
    <i>
      <x v="18"/>
    </i>
    <i>
      <x v="19"/>
    </i>
    <i>
      <x v="20"/>
    </i>
    <i>
      <x v="21"/>
    </i>
    <i>
      <x v="22"/>
    </i>
  </rowItems>
  <colItems count="1">
    <i/>
  </colItems>
  <dataFields count="1">
    <dataField name="Sum of Sales" fld="20" baseField="0" baseItem="0"/>
  </dataFields>
  <chartFormats count="1">
    <chartFormat chart="8"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9A15124-93A0-49AD-A0E8-59671CEBA5BC}" name="PivotTable9" cacheId="19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G13:H25" firstHeaderRow="1" firstDataRow="1" firstDataCol="1"/>
  <pivotFields count="26">
    <pivotField showAll="0"/>
    <pivotField showAll="0"/>
    <pivotField showAll="0">
      <items count="5">
        <item x="2"/>
        <item x="1"/>
        <item x="0"/>
        <item x="3"/>
        <item t="default"/>
      </items>
    </pivotField>
    <pivotField numFmtId="14" showAll="0"/>
    <pivotField axis="axisRow" showAll="0">
      <items count="37">
        <item m="1" x="20"/>
        <item m="1" x="22"/>
        <item m="1" x="21"/>
        <item x="9"/>
        <item m="1" x="15"/>
        <item m="1" x="13"/>
        <item m="1" x="18"/>
        <item m="1" x="17"/>
        <item m="1" x="19"/>
        <item m="1" x="14"/>
        <item m="1" x="12"/>
        <item m="1" x="16"/>
        <item x="11"/>
        <item x="10"/>
        <item x="3"/>
        <item x="5"/>
        <item x="1"/>
        <item x="7"/>
        <item x="6"/>
        <item x="8"/>
        <item h="1" f="1" x="23"/>
        <item x="2"/>
        <item x="0"/>
        <item x="4"/>
        <item h="1" f="1" x="24"/>
        <item h="1" f="1" x="25"/>
        <item h="1" f="1" x="26"/>
        <item h="1" f="1" x="27"/>
        <item h="1" f="1" x="28"/>
        <item h="1" f="1" x="29"/>
        <item h="1" f="1" x="30"/>
        <item h="1" f="1" x="31"/>
        <item h="1" f="1" x="32"/>
        <item h="1" f="1" x="33"/>
        <item h="1" f="1" x="34"/>
        <item h="1" f="1" x="35"/>
        <item t="default"/>
      </items>
    </pivotField>
    <pivotField numFmtId="14" showAll="0"/>
    <pivotField numFmtId="1" showAll="0"/>
    <pivotField showAll="0">
      <items count="5">
        <item x="2"/>
        <item x="3"/>
        <item x="0"/>
        <item x="1"/>
        <item t="default"/>
      </items>
    </pivotField>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dataField="1" showAll="0"/>
    <pivotField showAll="0"/>
    <pivotField showAll="0"/>
    <pivotField numFmtId="2" showAll="0"/>
    <pivotField showAll="0"/>
  </pivotFields>
  <rowFields count="1">
    <field x="4"/>
  </rowFields>
  <rowItems count="12">
    <i>
      <x v="3"/>
    </i>
    <i>
      <x v="12"/>
    </i>
    <i>
      <x v="13"/>
    </i>
    <i>
      <x v="14"/>
    </i>
    <i>
      <x v="15"/>
    </i>
    <i>
      <x v="16"/>
    </i>
    <i>
      <x v="17"/>
    </i>
    <i>
      <x v="18"/>
    </i>
    <i>
      <x v="19"/>
    </i>
    <i>
      <x v="21"/>
    </i>
    <i>
      <x v="22"/>
    </i>
    <i>
      <x v="23"/>
    </i>
  </rowItems>
  <colItems count="1">
    <i/>
  </colItems>
  <dataFields count="1">
    <dataField name="Sum of Quantity" fld="21" baseField="0" baseItem="0"/>
  </dataField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B0B1473-C4CC-432C-BF9C-D5F3FBEAEE4D}" name="PivotTable10" cacheId="19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J13:K25" firstHeaderRow="1" firstDataRow="1" firstDataCol="1"/>
  <pivotFields count="26">
    <pivotField showAll="0"/>
    <pivotField showAll="0"/>
    <pivotField showAll="0">
      <items count="5">
        <item x="2"/>
        <item x="1"/>
        <item x="0"/>
        <item x="3"/>
        <item t="default"/>
      </items>
    </pivotField>
    <pivotField numFmtId="14" showAll="0"/>
    <pivotField axis="axisRow" showAll="0">
      <items count="37">
        <item m="1" x="20"/>
        <item m="1" x="22"/>
        <item m="1" x="21"/>
        <item x="9"/>
        <item m="1" x="15"/>
        <item m="1" x="13"/>
        <item m="1" x="18"/>
        <item m="1" x="17"/>
        <item m="1" x="19"/>
        <item m="1" x="14"/>
        <item m="1" x="12"/>
        <item m="1" x="16"/>
        <item x="11"/>
        <item x="10"/>
        <item x="3"/>
        <item x="5"/>
        <item x="1"/>
        <item x="7"/>
        <item x="6"/>
        <item x="8"/>
        <item x="2"/>
        <item x="0"/>
        <item x="4"/>
        <item h="1" f="1" x="23"/>
        <item h="1" f="1" x="24"/>
        <item h="1" f="1" x="25"/>
        <item h="1" f="1" x="26"/>
        <item h="1" f="1" x="27"/>
        <item h="1" f="1" x="28"/>
        <item h="1" f="1" x="29"/>
        <item h="1" f="1" x="30"/>
        <item h="1" f="1" x="31"/>
        <item h="1" f="1" x="32"/>
        <item h="1" f="1" x="33"/>
        <item h="1" f="1" x="34"/>
        <item h="1" f="1" x="35"/>
        <item t="default"/>
      </items>
    </pivotField>
    <pivotField numFmtId="14" showAll="0"/>
    <pivotField numFmtId="1" showAll="0"/>
    <pivotField showAll="0">
      <items count="5">
        <item x="2"/>
        <item x="3"/>
        <item x="0"/>
        <item x="1"/>
        <item t="default"/>
      </items>
    </pivotField>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dataField="1" showAll="0"/>
    <pivotField showAll="0"/>
    <pivotField showAll="0"/>
    <pivotField showAll="0"/>
    <pivotField numFmtId="2" showAll="0"/>
    <pivotField showAll="0"/>
  </pivotFields>
  <rowFields count="1">
    <field x="4"/>
  </rowFields>
  <rowItems count="12">
    <i>
      <x v="3"/>
    </i>
    <i>
      <x v="12"/>
    </i>
    <i>
      <x v="13"/>
    </i>
    <i>
      <x v="14"/>
    </i>
    <i>
      <x v="15"/>
    </i>
    <i>
      <x v="16"/>
    </i>
    <i>
      <x v="17"/>
    </i>
    <i>
      <x v="18"/>
    </i>
    <i>
      <x v="19"/>
    </i>
    <i>
      <x v="20"/>
    </i>
    <i>
      <x v="21"/>
    </i>
    <i>
      <x v="22"/>
    </i>
  </rowItems>
  <colItems count="1">
    <i/>
  </colItems>
  <dataFields count="1">
    <dataField name="Sum of Sales" fld="20" baseField="0" baseItem="0"/>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5A11BC1-A515-4316-95D1-2D155BC22728}" name="PivotTable11" cacheId="19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M13:N25" firstHeaderRow="1" firstDataRow="1" firstDataCol="1"/>
  <pivotFields count="26">
    <pivotField showAll="0"/>
    <pivotField showAll="0"/>
    <pivotField showAll="0">
      <items count="5">
        <item x="2"/>
        <item x="1"/>
        <item x="0"/>
        <item x="3"/>
        <item t="default"/>
      </items>
    </pivotField>
    <pivotField numFmtId="14" showAll="0"/>
    <pivotField axis="axisRow" showAll="0">
      <items count="37">
        <item m="1" x="20"/>
        <item m="1" x="22"/>
        <item m="1" x="21"/>
        <item x="9"/>
        <item m="1" x="15"/>
        <item m="1" x="13"/>
        <item m="1" x="18"/>
        <item m="1" x="17"/>
        <item m="1" x="19"/>
        <item m="1" x="14"/>
        <item m="1" x="12"/>
        <item m="1" x="16"/>
        <item x="11"/>
        <item x="10"/>
        <item x="3"/>
        <item x="5"/>
        <item x="1"/>
        <item x="7"/>
        <item x="6"/>
        <item x="8"/>
        <item x="2"/>
        <item x="0"/>
        <item x="4"/>
        <item h="1" f="1" x="23"/>
        <item h="1" f="1" x="24"/>
        <item h="1" f="1" x="25"/>
        <item h="1" f="1" x="26"/>
        <item h="1" f="1" x="27"/>
        <item h="1" f="1" x="28"/>
        <item h="1" f="1" x="29"/>
        <item h="1" f="1" x="30"/>
        <item h="1" f="1" x="31"/>
        <item h="1" f="1" x="32"/>
        <item h="1" f="1" x="33"/>
        <item h="1" f="1" x="34"/>
        <item h="1" f="1" x="35"/>
        <item t="default"/>
      </items>
    </pivotField>
    <pivotField numFmtId="14" showAll="0"/>
    <pivotField numFmtId="1" showAll="0"/>
    <pivotField showAll="0">
      <items count="5">
        <item x="2"/>
        <item x="3"/>
        <item x="0"/>
        <item x="1"/>
        <item t="default"/>
      </items>
    </pivotField>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showAll="0"/>
    <pivotField showAll="0"/>
    <pivotField showAll="0"/>
    <pivotField numFmtId="2" showAll="0"/>
    <pivotField dataField="1" showAll="0"/>
  </pivotFields>
  <rowFields count="1">
    <field x="4"/>
  </rowFields>
  <rowItems count="12">
    <i>
      <x v="3"/>
    </i>
    <i>
      <x v="12"/>
    </i>
    <i>
      <x v="13"/>
    </i>
    <i>
      <x v="14"/>
    </i>
    <i>
      <x v="15"/>
    </i>
    <i>
      <x v="16"/>
    </i>
    <i>
      <x v="17"/>
    </i>
    <i>
      <x v="18"/>
    </i>
    <i>
      <x v="19"/>
    </i>
    <i>
      <x v="20"/>
    </i>
    <i>
      <x v="21"/>
    </i>
    <i>
      <x v="22"/>
    </i>
  </rowItems>
  <colItems count="1">
    <i/>
  </colItems>
  <dataFields count="1">
    <dataField name="Sum of Profit" fld="25" baseField="0" baseItem="0"/>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 xr10:uid="{B01B267A-F0E3-4185-8C8D-BD57291F79E1}" sourceName="Ship Mode">
  <pivotTables>
    <pivotTable tabId="2" name="PivotTable13"/>
    <pivotTable tabId="4" name="PivotTable10"/>
    <pivotTable tabId="4" name="PivotTable11"/>
    <pivotTable tabId="4" name="PivotTable15"/>
    <pivotTable tabId="4" name="PivotTable6"/>
    <pivotTable tabId="4" name="PivotTable7"/>
    <pivotTable tabId="4" name="PivotTable8"/>
    <pivotTable tabId="4" name="PivotTable9"/>
    <pivotTable tabId="2" name="PivotTable17"/>
    <pivotTable tabId="2" name="PivotTable4"/>
    <pivotTable tabId="2" name="PivotTable5"/>
    <pivotTable tabId="2" name="PivotTable18"/>
  </pivotTables>
  <data>
    <tabular pivotCacheId="1301974104">
      <items count="4">
        <i x="2" s="1"/>
        <i x="3"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AE4C0ED-81FA-4F75-98FB-CD96A48C011C}" sourceName="Region">
  <pivotTables>
    <pivotTable tabId="2" name="PivotTable13"/>
    <pivotTable tabId="4" name="PivotTable10"/>
    <pivotTable tabId="4" name="PivotTable11"/>
    <pivotTable tabId="4" name="PivotTable15"/>
    <pivotTable tabId="4" name="PivotTable6"/>
    <pivotTable tabId="4" name="PivotTable7"/>
    <pivotTable tabId="4" name="PivotTable8"/>
    <pivotTable tabId="4" name="PivotTable9"/>
    <pivotTable tabId="2" name="PivotTable17"/>
    <pivotTable tabId="2" name="PivotTable4"/>
    <pivotTable tabId="2" name="PivotTable5"/>
    <pivotTable tabId="2" name="PivotTable18"/>
  </pivotTables>
  <data>
    <tabular pivotCacheId="1301974104">
      <items count="4">
        <i x="2" s="1"/>
        <i x="3"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3765BE0-2CB7-4A0A-A482-A212C5DF2B29}" sourceName="Year">
  <pivotTables>
    <pivotTable tabId="2" name="PivotTable5"/>
    <pivotTable tabId="4" name="PivotTable10"/>
    <pivotTable tabId="4" name="PivotTable11"/>
    <pivotTable tabId="4" name="PivotTable15"/>
    <pivotTable tabId="4" name="PivotTable6"/>
    <pivotTable tabId="4" name="PivotTable7"/>
    <pivotTable tabId="4" name="PivotTable8"/>
    <pivotTable tabId="4" name="PivotTable9"/>
    <pivotTable tabId="2" name="PivotTable13"/>
    <pivotTable tabId="2" name="PivotTable17"/>
    <pivotTable tabId="2" name="PivotTable4"/>
    <pivotTable tabId="2" name="PivotTable18"/>
  </pivotTables>
  <data>
    <tabular pivotCacheId="1301974104">
      <items count="4">
        <i x="2" s="1"/>
        <i x="1"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 Mode" xr10:uid="{7341B865-118B-4B5E-95B5-AA2EB894D35B}" cache="Slicer_Ship_Mode" caption="Ship Mode" style="ab" rowHeight="234950"/>
  <slicer name="Region" xr10:uid="{869683DA-242D-453B-ACBF-7DBB2324B827}" cache="Slicer_Region" caption="Region" style="ab" rowHeight="234950"/>
  <slicer name="Year" xr10:uid="{A97B0629-1748-4981-B6A2-078447744B4F}" cache="Slicer_Year" caption="Year" style="ab"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A97986-65E5-4F43-9173-737E9621E6DC}" name="Table1" displayName="Table1" ref="A1:Z1529" totalsRowShown="0" headerRowDxfId="9" dataDxfId="10">
  <autoFilter ref="A1:Z1529" xr:uid="{4BA97986-65E5-4F43-9173-737E9621E6DC}"/>
  <tableColumns count="26">
    <tableColumn id="1" xr3:uid="{F34545D3-57B5-4315-9DB7-536C4839B2E6}" name="Row ID" dataDxfId="28"/>
    <tableColumn id="2" xr3:uid="{5DD073C2-8568-4F6C-B306-D96F808A2D40}" name="Order ID" dataDxfId="27"/>
    <tableColumn id="3" xr3:uid="{93F0DD40-DDF4-4DA8-9A84-7CA180B6004E}" name="Year" dataDxfId="26">
      <calculatedColumnFormula>YEAR([1]Data!$D2)</calculatedColumnFormula>
    </tableColumn>
    <tableColumn id="4" xr3:uid="{96266479-E95B-456A-B68B-B2DE9BE537FB}" name="Order Date" dataDxfId="25"/>
    <tableColumn id="23" xr3:uid="{01A233B1-1DC3-4338-B496-F538DB313508}" name="Month" dataDxfId="5">
      <calculatedColumnFormula>TEXT(Table1[[#This Row],[Order Date]],"mmm")</calculatedColumnFormula>
    </tableColumn>
    <tableColumn id="5" xr3:uid="{33E2A820-CE65-4713-B664-54229C361B00}" name="Ship Date" dataDxfId="8"/>
    <tableColumn id="24" xr3:uid="{A51B54CF-D3BC-4AA8-B82D-85440D978FFE}" name="Delivery Time" dataDxfId="6">
      <calculatedColumnFormula>Table1[[#This Row],[Ship Date]]-Table1[[#This Row],[Order Date]]</calculatedColumnFormula>
    </tableColumn>
    <tableColumn id="6" xr3:uid="{7AC4F0AD-99EA-4512-83F0-BCFEE8317612}" name="Ship Mode" dataDxfId="7"/>
    <tableColumn id="7" xr3:uid="{73086586-685D-4F16-9343-32B36029CF47}" name="Customer ID" dataDxfId="24"/>
    <tableColumn id="8" xr3:uid="{719F7F6E-66C7-4D75-AA37-ABCE050C36C3}" name="Customer Name" dataDxfId="23"/>
    <tableColumn id="9" xr3:uid="{13B8094C-4950-427C-9397-BBB71B3290EA}" name="Segment" dataDxfId="22"/>
    <tableColumn id="10" xr3:uid="{6CC69F82-2F94-44F0-B744-D660E7667680}" name="Country" dataDxfId="21"/>
    <tableColumn id="11" xr3:uid="{79CD14B8-BED4-403B-984A-0F1FD9C9B2A4}" name="City" dataDxfId="20"/>
    <tableColumn id="12" xr3:uid="{BC1D2CC2-1F7C-4D39-9BCC-D7AD8734C130}" name="State" dataDxfId="19"/>
    <tableColumn id="13" xr3:uid="{2E80D334-925A-4347-A0AF-1F0914F715A5}" name="Postal Code" dataDxfId="18"/>
    <tableColumn id="14" xr3:uid="{EE902BB5-E68B-4C25-880A-184E25747047}" name="Region" dataDxfId="17"/>
    <tableColumn id="15" xr3:uid="{BB36251B-213B-43A6-8723-7AA93220C040}" name="Product ID" dataDxfId="16"/>
    <tableColumn id="16" xr3:uid="{0411B8B1-AB98-451E-BF20-AB90BDA526E7}" name="Category" dataDxfId="15"/>
    <tableColumn id="17" xr3:uid="{FCCDE8D6-FEE0-4D4E-A105-D5FDAD4202C3}" name="Sub-Category" dataDxfId="14"/>
    <tableColumn id="18" xr3:uid="{AB80BD2C-E079-42AC-B0CC-A2276806FAA8}" name="Product Name" dataDxfId="13"/>
    <tableColumn id="19" xr3:uid="{42F6C663-4D44-487B-9BB7-263A722EF1F0}" name="Sales" dataDxfId="12"/>
    <tableColumn id="20" xr3:uid="{83F46B1B-922C-4542-BB4F-4C1D99B6FAC1}" name="Quantity" dataDxfId="11"/>
    <tableColumn id="21" xr3:uid="{7A65C508-8CB1-4876-A653-9E53AAA93D49}" name="Discount" dataDxfId="3"/>
    <tableColumn id="25" xr3:uid="{5B7B8B4B-9CD0-4C0D-B97D-43E1CC85F8B3}" name="Logistic cost" dataDxfId="1" dataCellStyle="Percent"/>
    <tableColumn id="27" xr3:uid="{706B1E97-4D31-4D27-A875-16D9C9813356}" name="Revnue" dataDxfId="2" dataCellStyle="Percent"/>
    <tableColumn id="22" xr3:uid="{C1E5F412-526D-42A7-80A9-416D8E1D679F}" name="Profit"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8.xml"/><Relationship Id="rId7" Type="http://schemas.openxmlformats.org/officeDocument/2006/relationships/pivotTable" Target="../pivotTables/pivotTable12.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pivotTable" Target="../pivotTables/pivotTable11.xml"/><Relationship Id="rId5" Type="http://schemas.openxmlformats.org/officeDocument/2006/relationships/pivotTable" Target="../pivotTables/pivotTable10.xml"/><Relationship Id="rId4"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35B2B-430D-4227-B99E-869454CC6C1A}">
  <dimension ref="A1"/>
  <sheetViews>
    <sheetView showGridLines="0" showRowColHeaders="0" tabSelected="1" zoomScale="91" zoomScaleNormal="86" zoomScaleSheetLayoutView="108" zoomScalePageLayoutView="49" workbookViewId="0">
      <selection activeCell="Z11" sqref="Z11"/>
    </sheetView>
  </sheetViews>
  <sheetFormatPr defaultRowHeight="14.4" x14ac:dyDescent="0.3"/>
  <sheetData/>
  <pageMargins left="0.7" right="0.7" top="0.75" bottom="0.75" header="0.3" footer="0.3"/>
  <pageSetup paperSize="9" orientation="portrait" r:id="rId1"/>
  <drawing r:id="rId2"/>
  <picture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02277-069C-4F8D-9CC9-0AE86C7EE1FF}">
  <dimension ref="A1:Z1529"/>
  <sheetViews>
    <sheetView topLeftCell="A2" zoomScaleNormal="100" workbookViewId="0">
      <selection activeCell="W1524" sqref="W1524"/>
    </sheetView>
  </sheetViews>
  <sheetFormatPr defaultRowHeight="14.4" x14ac:dyDescent="0.3"/>
  <cols>
    <col min="1" max="1" width="9.5546875" customWidth="1"/>
    <col min="2" max="2" width="14.6640625" bestFit="1" customWidth="1"/>
    <col min="3" max="3" width="7" customWidth="1"/>
    <col min="4" max="4" width="13.33203125" customWidth="1"/>
    <col min="5" max="5" width="11.88671875" customWidth="1"/>
    <col min="6" max="6" width="12.88671875" customWidth="1"/>
    <col min="7" max="7" width="15.6640625" style="9" bestFit="1" customWidth="1"/>
    <col min="8" max="8" width="14.44140625" customWidth="1"/>
    <col min="9" max="9" width="19.77734375" bestFit="1" customWidth="1"/>
    <col min="10" max="10" width="11.33203125" bestFit="1" customWidth="1"/>
    <col min="11" max="11" width="11.88671875" bestFit="1" customWidth="1"/>
    <col min="12" max="12" width="15.5546875" bestFit="1" customWidth="1"/>
    <col min="13" max="13" width="17.33203125" bestFit="1" customWidth="1"/>
    <col min="14" max="14" width="14" customWidth="1"/>
    <col min="15" max="15" width="9.21875" customWidth="1"/>
    <col min="16" max="16" width="16.33203125" bestFit="1" customWidth="1"/>
    <col min="17" max="17" width="13.109375" bestFit="1" customWidth="1"/>
    <col min="18" max="18" width="15.21875" customWidth="1"/>
    <col min="19" max="19" width="15.6640625" bestFit="1" customWidth="1"/>
    <col min="20" max="20" width="90.21875" bestFit="1" customWidth="1"/>
    <col min="21" max="22" width="11.109375" customWidth="1"/>
    <col min="23" max="23" width="10.6640625" bestFit="1" customWidth="1"/>
    <col min="24" max="24" width="16.109375" style="15" bestFit="1" customWidth="1"/>
    <col min="25" max="25" width="16.109375" style="19" customWidth="1"/>
  </cols>
  <sheetData>
    <row r="1" spans="1:26" ht="15.6" x14ac:dyDescent="0.3">
      <c r="A1" s="1" t="s">
        <v>0</v>
      </c>
      <c r="B1" s="1" t="s">
        <v>1</v>
      </c>
      <c r="C1" s="1" t="s">
        <v>2</v>
      </c>
      <c r="D1" s="1" t="s">
        <v>3</v>
      </c>
      <c r="E1" s="6" t="s">
        <v>4068</v>
      </c>
      <c r="F1" s="1" t="s">
        <v>4</v>
      </c>
      <c r="G1" s="7" t="s">
        <v>4069</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4" t="s">
        <v>4090</v>
      </c>
      <c r="Y1" s="17" t="s">
        <v>4089</v>
      </c>
      <c r="Z1" s="1" t="s">
        <v>21</v>
      </c>
    </row>
    <row r="2" spans="1:26" x14ac:dyDescent="0.3">
      <c r="A2" s="2">
        <v>1</v>
      </c>
      <c r="B2" s="2" t="s">
        <v>22</v>
      </c>
      <c r="C2" s="2">
        <f>YEAR([1]Data!$D2)</f>
        <v>2013</v>
      </c>
      <c r="D2" s="3">
        <v>41587</v>
      </c>
      <c r="E2" s="3" t="str">
        <f>TEXT(Table1[[#This Row],[Order Date]],"mmm")</f>
        <v>Nov</v>
      </c>
      <c r="F2" s="3">
        <v>41590</v>
      </c>
      <c r="G2" s="8">
        <f>Table1[[#This Row],[Ship Date]]-Table1[[#This Row],[Order Date]]</f>
        <v>3</v>
      </c>
      <c r="H2" s="2" t="s">
        <v>23</v>
      </c>
      <c r="I2" s="2" t="s">
        <v>24</v>
      </c>
      <c r="J2" s="2" t="s">
        <v>25</v>
      </c>
      <c r="K2" s="2" t="s">
        <v>26</v>
      </c>
      <c r="L2" s="2" t="s">
        <v>27</v>
      </c>
      <c r="M2" s="2" t="s">
        <v>28</v>
      </c>
      <c r="N2" s="2" t="s">
        <v>29</v>
      </c>
      <c r="O2" s="2">
        <v>42420</v>
      </c>
      <c r="P2" s="2" t="s">
        <v>30</v>
      </c>
      <c r="Q2" s="2" t="s">
        <v>31</v>
      </c>
      <c r="R2" s="2" t="s">
        <v>32</v>
      </c>
      <c r="S2" s="2" t="s">
        <v>33</v>
      </c>
      <c r="T2" s="2" t="s">
        <v>34</v>
      </c>
      <c r="U2" s="2">
        <v>261.95999999999998</v>
      </c>
      <c r="V2" s="2">
        <v>2</v>
      </c>
      <c r="W2" s="2">
        <v>0</v>
      </c>
      <c r="X2" s="20">
        <v>8</v>
      </c>
      <c r="Y2" s="18">
        <v>1535</v>
      </c>
      <c r="Z2" s="2">
        <v>41.913600000000002</v>
      </c>
    </row>
    <row r="3" spans="1:26" x14ac:dyDescent="0.3">
      <c r="A3" s="2">
        <v>2</v>
      </c>
      <c r="B3" s="2" t="s">
        <v>22</v>
      </c>
      <c r="C3" s="2">
        <f>YEAR([1]Data!$D3)</f>
        <v>2013</v>
      </c>
      <c r="D3" s="3">
        <v>41587</v>
      </c>
      <c r="E3" s="3" t="str">
        <f>TEXT(Table1[[#This Row],[Order Date]],"mmm")</f>
        <v>Nov</v>
      </c>
      <c r="F3" s="3">
        <v>41590</v>
      </c>
      <c r="G3" s="8">
        <f>Table1[[#This Row],[Ship Date]]-Table1[[#This Row],[Order Date]]</f>
        <v>3</v>
      </c>
      <c r="H3" s="2" t="s">
        <v>23</v>
      </c>
      <c r="I3" s="2" t="s">
        <v>24</v>
      </c>
      <c r="J3" s="2" t="s">
        <v>25</v>
      </c>
      <c r="K3" s="2" t="s">
        <v>26</v>
      </c>
      <c r="L3" s="2" t="s">
        <v>27</v>
      </c>
      <c r="M3" s="2" t="s">
        <v>28</v>
      </c>
      <c r="N3" s="2" t="s">
        <v>29</v>
      </c>
      <c r="O3" s="2">
        <v>42420</v>
      </c>
      <c r="P3" s="2" t="s">
        <v>30</v>
      </c>
      <c r="Q3" s="2" t="s">
        <v>35</v>
      </c>
      <c r="R3" s="2" t="s">
        <v>32</v>
      </c>
      <c r="S3" s="2" t="s">
        <v>36</v>
      </c>
      <c r="T3" s="2" t="s">
        <v>37</v>
      </c>
      <c r="U3" s="2">
        <v>731.93999999999994</v>
      </c>
      <c r="V3" s="2">
        <v>3</v>
      </c>
      <c r="W3" s="2">
        <v>0</v>
      </c>
      <c r="X3" s="20">
        <v>6</v>
      </c>
      <c r="Y3" s="18">
        <v>1874</v>
      </c>
      <c r="Z3" s="2">
        <v>219.58199999999997</v>
      </c>
    </row>
    <row r="4" spans="1:26" x14ac:dyDescent="0.3">
      <c r="A4" s="2">
        <v>3</v>
      </c>
      <c r="B4" s="2" t="s">
        <v>38</v>
      </c>
      <c r="C4" s="2">
        <f>YEAR([1]Data!$D4)</f>
        <v>2013</v>
      </c>
      <c r="D4" s="3">
        <v>41438</v>
      </c>
      <c r="E4" s="3" t="str">
        <f>TEXT(Table1[[#This Row],[Order Date]],"mmm")</f>
        <v>Jun</v>
      </c>
      <c r="F4" s="3">
        <v>41442</v>
      </c>
      <c r="G4" s="8">
        <f>Table1[[#This Row],[Ship Date]]-Table1[[#This Row],[Order Date]]</f>
        <v>4</v>
      </c>
      <c r="H4" s="2" t="s">
        <v>23</v>
      </c>
      <c r="I4" s="2" t="s">
        <v>39</v>
      </c>
      <c r="J4" s="2" t="s">
        <v>40</v>
      </c>
      <c r="K4" s="2" t="s">
        <v>41</v>
      </c>
      <c r="L4" s="2" t="s">
        <v>27</v>
      </c>
      <c r="M4" s="2" t="s">
        <v>42</v>
      </c>
      <c r="N4" s="2" t="s">
        <v>43</v>
      </c>
      <c r="O4" s="2">
        <v>90036</v>
      </c>
      <c r="P4" s="2" t="s">
        <v>44</v>
      </c>
      <c r="Q4" s="2" t="s">
        <v>45</v>
      </c>
      <c r="R4" s="2" t="s">
        <v>46</v>
      </c>
      <c r="S4" s="2" t="s">
        <v>47</v>
      </c>
      <c r="T4" s="2" t="s">
        <v>48</v>
      </c>
      <c r="U4" s="2">
        <v>14.62</v>
      </c>
      <c r="V4" s="2">
        <v>2</v>
      </c>
      <c r="W4" s="2">
        <v>0</v>
      </c>
      <c r="X4" s="20">
        <v>9</v>
      </c>
      <c r="Y4" s="18">
        <v>1744</v>
      </c>
      <c r="Z4" s="2">
        <v>6.8713999999999995</v>
      </c>
    </row>
    <row r="5" spans="1:26" x14ac:dyDescent="0.3">
      <c r="A5" s="2">
        <v>4</v>
      </c>
      <c r="B5" s="2" t="s">
        <v>49</v>
      </c>
      <c r="C5" s="2">
        <f>YEAR([1]Data!$D5)</f>
        <v>2012</v>
      </c>
      <c r="D5" s="3">
        <v>41193</v>
      </c>
      <c r="E5" s="3" t="str">
        <f>TEXT(Table1[[#This Row],[Order Date]],"mmm")</f>
        <v>Oct</v>
      </c>
      <c r="F5" s="3">
        <v>41200</v>
      </c>
      <c r="G5" s="8">
        <f>Table1[[#This Row],[Ship Date]]-Table1[[#This Row],[Order Date]]</f>
        <v>7</v>
      </c>
      <c r="H5" s="2" t="s">
        <v>50</v>
      </c>
      <c r="I5" s="2" t="s">
        <v>51</v>
      </c>
      <c r="J5" s="2" t="s">
        <v>52</v>
      </c>
      <c r="K5" s="2" t="s">
        <v>26</v>
      </c>
      <c r="L5" s="2" t="s">
        <v>27</v>
      </c>
      <c r="M5" s="2" t="s">
        <v>53</v>
      </c>
      <c r="N5" s="2" t="s">
        <v>54</v>
      </c>
      <c r="O5" s="2">
        <v>33311</v>
      </c>
      <c r="P5" s="2" t="s">
        <v>30</v>
      </c>
      <c r="Q5" s="2" t="s">
        <v>55</v>
      </c>
      <c r="R5" s="2" t="s">
        <v>32</v>
      </c>
      <c r="S5" s="2" t="s">
        <v>56</v>
      </c>
      <c r="T5" s="2" t="s">
        <v>57</v>
      </c>
      <c r="U5" s="2">
        <v>957.57749999999999</v>
      </c>
      <c r="V5" s="2">
        <v>5</v>
      </c>
      <c r="W5" s="2">
        <v>0.45</v>
      </c>
      <c r="X5" s="20">
        <v>8</v>
      </c>
      <c r="Y5" s="18">
        <v>1587</v>
      </c>
      <c r="Z5" s="2">
        <v>-383.03100000000006</v>
      </c>
    </row>
    <row r="6" spans="1:26" x14ac:dyDescent="0.3">
      <c r="A6" s="2">
        <v>5</v>
      </c>
      <c r="B6" s="2" t="s">
        <v>49</v>
      </c>
      <c r="C6" s="2">
        <f>YEAR([1]Data!$D6)</f>
        <v>2012</v>
      </c>
      <c r="D6" s="3">
        <v>41193</v>
      </c>
      <c r="E6" s="3" t="str">
        <f>TEXT(Table1[[#This Row],[Order Date]],"mmm")</f>
        <v>Oct</v>
      </c>
      <c r="F6" s="3">
        <v>41200</v>
      </c>
      <c r="G6" s="8">
        <f>Table1[[#This Row],[Ship Date]]-Table1[[#This Row],[Order Date]]</f>
        <v>7</v>
      </c>
      <c r="H6" s="2" t="s">
        <v>50</v>
      </c>
      <c r="I6" s="2" t="s">
        <v>51</v>
      </c>
      <c r="J6" s="2" t="s">
        <v>52</v>
      </c>
      <c r="K6" s="2" t="s">
        <v>26</v>
      </c>
      <c r="L6" s="2" t="s">
        <v>27</v>
      </c>
      <c r="M6" s="2" t="s">
        <v>53</v>
      </c>
      <c r="N6" s="2" t="s">
        <v>54</v>
      </c>
      <c r="O6" s="2">
        <v>33311</v>
      </c>
      <c r="P6" s="2" t="s">
        <v>30</v>
      </c>
      <c r="Q6" s="2" t="s">
        <v>58</v>
      </c>
      <c r="R6" s="2" t="s">
        <v>46</v>
      </c>
      <c r="S6" s="2" t="s">
        <v>59</v>
      </c>
      <c r="T6" s="2" t="s">
        <v>60</v>
      </c>
      <c r="U6" s="2">
        <v>22.368000000000002</v>
      </c>
      <c r="V6" s="2">
        <v>2</v>
      </c>
      <c r="W6" s="2">
        <v>0.2</v>
      </c>
      <c r="X6" s="20">
        <v>6</v>
      </c>
      <c r="Y6" s="18">
        <v>1562</v>
      </c>
      <c r="Z6" s="2">
        <v>2.5163999999999991</v>
      </c>
    </row>
    <row r="7" spans="1:26" x14ac:dyDescent="0.3">
      <c r="A7" s="2">
        <v>6</v>
      </c>
      <c r="B7" s="2" t="s">
        <v>61</v>
      </c>
      <c r="C7" s="2">
        <f>YEAR([1]Data!$D7)</f>
        <v>2011</v>
      </c>
      <c r="D7" s="3">
        <v>40703</v>
      </c>
      <c r="E7" s="3" t="str">
        <f>TEXT(Table1[[#This Row],[Order Date]],"mmm")</f>
        <v>Jun</v>
      </c>
      <c r="F7" s="3">
        <v>40708</v>
      </c>
      <c r="G7" s="8">
        <f>Table1[[#This Row],[Ship Date]]-Table1[[#This Row],[Order Date]]</f>
        <v>5</v>
      </c>
      <c r="H7" s="2" t="s">
        <v>50</v>
      </c>
      <c r="I7" s="2" t="s">
        <v>62</v>
      </c>
      <c r="J7" s="2" t="s">
        <v>63</v>
      </c>
      <c r="K7" s="2" t="s">
        <v>26</v>
      </c>
      <c r="L7" s="2" t="s">
        <v>27</v>
      </c>
      <c r="M7" s="2" t="s">
        <v>42</v>
      </c>
      <c r="N7" s="2" t="s">
        <v>43</v>
      </c>
      <c r="O7" s="2">
        <v>90032</v>
      </c>
      <c r="P7" s="2" t="s">
        <v>44</v>
      </c>
      <c r="Q7" s="2" t="s">
        <v>64</v>
      </c>
      <c r="R7" s="2" t="s">
        <v>32</v>
      </c>
      <c r="S7" s="2" t="s">
        <v>65</v>
      </c>
      <c r="T7" s="2" t="s">
        <v>66</v>
      </c>
      <c r="U7" s="2">
        <v>48.86</v>
      </c>
      <c r="V7" s="2">
        <v>7</v>
      </c>
      <c r="W7" s="2">
        <v>0</v>
      </c>
      <c r="X7" s="20">
        <v>2</v>
      </c>
      <c r="Y7" s="18">
        <v>1863</v>
      </c>
      <c r="Z7" s="2">
        <v>14.169399999999996</v>
      </c>
    </row>
    <row r="8" spans="1:26" x14ac:dyDescent="0.3">
      <c r="A8" s="2">
        <v>7</v>
      </c>
      <c r="B8" s="2" t="s">
        <v>61</v>
      </c>
      <c r="C8" s="2">
        <f>YEAR([1]Data!$D8)</f>
        <v>2011</v>
      </c>
      <c r="D8" s="3">
        <v>40703</v>
      </c>
      <c r="E8" s="3" t="str">
        <f>TEXT(Table1[[#This Row],[Order Date]],"mmm")</f>
        <v>Jun</v>
      </c>
      <c r="F8" s="3">
        <v>40708</v>
      </c>
      <c r="G8" s="8">
        <f>Table1[[#This Row],[Ship Date]]-Table1[[#This Row],[Order Date]]</f>
        <v>5</v>
      </c>
      <c r="H8" s="2" t="s">
        <v>50</v>
      </c>
      <c r="I8" s="2" t="s">
        <v>62</v>
      </c>
      <c r="J8" s="2" t="s">
        <v>63</v>
      </c>
      <c r="K8" s="2" t="s">
        <v>26</v>
      </c>
      <c r="L8" s="2" t="s">
        <v>27</v>
      </c>
      <c r="M8" s="2" t="s">
        <v>42</v>
      </c>
      <c r="N8" s="2" t="s">
        <v>43</v>
      </c>
      <c r="O8" s="2">
        <v>90032</v>
      </c>
      <c r="P8" s="2" t="s">
        <v>44</v>
      </c>
      <c r="Q8" s="2" t="s">
        <v>67</v>
      </c>
      <c r="R8" s="2" t="s">
        <v>46</v>
      </c>
      <c r="S8" s="2" t="s">
        <v>68</v>
      </c>
      <c r="T8" s="2" t="s">
        <v>69</v>
      </c>
      <c r="U8" s="2">
        <v>7.28</v>
      </c>
      <c r="V8" s="2">
        <v>4</v>
      </c>
      <c r="W8" s="2">
        <v>0</v>
      </c>
      <c r="X8" s="20">
        <v>6</v>
      </c>
      <c r="Y8" s="18">
        <v>1584</v>
      </c>
      <c r="Z8" s="2">
        <v>1.9656000000000002</v>
      </c>
    </row>
    <row r="9" spans="1:26" x14ac:dyDescent="0.3">
      <c r="A9" s="2">
        <v>8</v>
      </c>
      <c r="B9" s="2" t="s">
        <v>61</v>
      </c>
      <c r="C9" s="2">
        <f>YEAR([1]Data!$D9)</f>
        <v>2011</v>
      </c>
      <c r="D9" s="3">
        <v>40703</v>
      </c>
      <c r="E9" s="3" t="str">
        <f>TEXT(Table1[[#This Row],[Order Date]],"mmm")</f>
        <v>Jun</v>
      </c>
      <c r="F9" s="3">
        <v>40708</v>
      </c>
      <c r="G9" s="8">
        <f>Table1[[#This Row],[Ship Date]]-Table1[[#This Row],[Order Date]]</f>
        <v>5</v>
      </c>
      <c r="H9" s="2" t="s">
        <v>50</v>
      </c>
      <c r="I9" s="2" t="s">
        <v>62</v>
      </c>
      <c r="J9" s="2" t="s">
        <v>63</v>
      </c>
      <c r="K9" s="2" t="s">
        <v>26</v>
      </c>
      <c r="L9" s="2" t="s">
        <v>27</v>
      </c>
      <c r="M9" s="2" t="s">
        <v>42</v>
      </c>
      <c r="N9" s="2" t="s">
        <v>43</v>
      </c>
      <c r="O9" s="2">
        <v>90032</v>
      </c>
      <c r="P9" s="2" t="s">
        <v>44</v>
      </c>
      <c r="Q9" s="2" t="s">
        <v>70</v>
      </c>
      <c r="R9" s="2" t="s">
        <v>71</v>
      </c>
      <c r="S9" s="2" t="s">
        <v>72</v>
      </c>
      <c r="T9" s="2" t="s">
        <v>73</v>
      </c>
      <c r="U9" s="2">
        <v>907.15200000000004</v>
      </c>
      <c r="V9" s="2">
        <v>6</v>
      </c>
      <c r="W9" s="2">
        <v>0.2</v>
      </c>
      <c r="X9" s="20">
        <v>7</v>
      </c>
      <c r="Y9" s="18">
        <v>1670.2857142857099</v>
      </c>
      <c r="Z9" s="2">
        <v>90.715200000000038</v>
      </c>
    </row>
    <row r="10" spans="1:26" x14ac:dyDescent="0.3">
      <c r="A10" s="2">
        <v>9</v>
      </c>
      <c r="B10" s="2" t="s">
        <v>61</v>
      </c>
      <c r="C10" s="2">
        <f>YEAR([1]Data!$D10)</f>
        <v>2011</v>
      </c>
      <c r="D10" s="3">
        <v>40703</v>
      </c>
      <c r="E10" s="3" t="str">
        <f>TEXT(Table1[[#This Row],[Order Date]],"mmm")</f>
        <v>Jun</v>
      </c>
      <c r="F10" s="3">
        <v>40708</v>
      </c>
      <c r="G10" s="8">
        <f>Table1[[#This Row],[Ship Date]]-Table1[[#This Row],[Order Date]]</f>
        <v>5</v>
      </c>
      <c r="H10" s="2" t="s">
        <v>50</v>
      </c>
      <c r="I10" s="2" t="s">
        <v>62</v>
      </c>
      <c r="J10" s="2" t="s">
        <v>63</v>
      </c>
      <c r="K10" s="2" t="s">
        <v>26</v>
      </c>
      <c r="L10" s="2" t="s">
        <v>27</v>
      </c>
      <c r="M10" s="2" t="s">
        <v>42</v>
      </c>
      <c r="N10" s="2" t="s">
        <v>43</v>
      </c>
      <c r="O10" s="2">
        <v>90032</v>
      </c>
      <c r="P10" s="2" t="s">
        <v>44</v>
      </c>
      <c r="Q10" s="2" t="s">
        <v>74</v>
      </c>
      <c r="R10" s="2" t="s">
        <v>46</v>
      </c>
      <c r="S10" s="2" t="s">
        <v>75</v>
      </c>
      <c r="T10" s="2" t="s">
        <v>76</v>
      </c>
      <c r="U10" s="2">
        <v>18.504000000000001</v>
      </c>
      <c r="V10" s="2">
        <v>3</v>
      </c>
      <c r="W10" s="2">
        <v>0.2</v>
      </c>
      <c r="X10" s="20">
        <v>7</v>
      </c>
      <c r="Y10" s="18">
        <v>1668.25</v>
      </c>
      <c r="Z10" s="2">
        <v>5.7824999999999998</v>
      </c>
    </row>
    <row r="11" spans="1:26" x14ac:dyDescent="0.3">
      <c r="A11" s="2">
        <v>10</v>
      </c>
      <c r="B11" s="2" t="s">
        <v>61</v>
      </c>
      <c r="C11" s="2">
        <f>YEAR([1]Data!$D11)</f>
        <v>2011</v>
      </c>
      <c r="D11" s="3">
        <v>40703</v>
      </c>
      <c r="E11" s="3" t="str">
        <f>TEXT(Table1[[#This Row],[Order Date]],"mmm")</f>
        <v>Jun</v>
      </c>
      <c r="F11" s="3">
        <v>40708</v>
      </c>
      <c r="G11" s="8">
        <f>Table1[[#This Row],[Ship Date]]-Table1[[#This Row],[Order Date]]</f>
        <v>5</v>
      </c>
      <c r="H11" s="2" t="s">
        <v>50</v>
      </c>
      <c r="I11" s="2" t="s">
        <v>62</v>
      </c>
      <c r="J11" s="2" t="s">
        <v>63</v>
      </c>
      <c r="K11" s="2" t="s">
        <v>26</v>
      </c>
      <c r="L11" s="2" t="s">
        <v>27</v>
      </c>
      <c r="M11" s="2" t="s">
        <v>42</v>
      </c>
      <c r="N11" s="2" t="s">
        <v>43</v>
      </c>
      <c r="O11" s="2">
        <v>90032</v>
      </c>
      <c r="P11" s="2" t="s">
        <v>44</v>
      </c>
      <c r="Q11" s="2" t="s">
        <v>77</v>
      </c>
      <c r="R11" s="2" t="s">
        <v>46</v>
      </c>
      <c r="S11" s="2" t="s">
        <v>78</v>
      </c>
      <c r="T11" s="2" t="s">
        <v>79</v>
      </c>
      <c r="U11" s="2">
        <v>114.9</v>
      </c>
      <c r="V11" s="2">
        <v>5</v>
      </c>
      <c r="W11" s="2">
        <v>0</v>
      </c>
      <c r="X11" s="20">
        <v>7</v>
      </c>
      <c r="Y11" s="18">
        <v>1666.2142857142901</v>
      </c>
      <c r="Z11" s="2">
        <v>34.469999999999992</v>
      </c>
    </row>
    <row r="12" spans="1:26" x14ac:dyDescent="0.3">
      <c r="A12" s="2">
        <v>11</v>
      </c>
      <c r="B12" s="2" t="s">
        <v>61</v>
      </c>
      <c r="C12" s="2">
        <f>YEAR([1]Data!$D12)</f>
        <v>2011</v>
      </c>
      <c r="D12" s="3">
        <v>40703</v>
      </c>
      <c r="E12" s="3" t="str">
        <f>TEXT(Table1[[#This Row],[Order Date]],"mmm")</f>
        <v>Jun</v>
      </c>
      <c r="F12" s="3">
        <v>40708</v>
      </c>
      <c r="G12" s="8">
        <f>Table1[[#This Row],[Ship Date]]-Table1[[#This Row],[Order Date]]</f>
        <v>5</v>
      </c>
      <c r="H12" s="2" t="s">
        <v>50</v>
      </c>
      <c r="I12" s="2" t="s">
        <v>62</v>
      </c>
      <c r="J12" s="2" t="s">
        <v>63</v>
      </c>
      <c r="K12" s="2" t="s">
        <v>26</v>
      </c>
      <c r="L12" s="2" t="s">
        <v>27</v>
      </c>
      <c r="M12" s="2" t="s">
        <v>42</v>
      </c>
      <c r="N12" s="2" t="s">
        <v>43</v>
      </c>
      <c r="O12" s="2">
        <v>90032</v>
      </c>
      <c r="P12" s="2" t="s">
        <v>44</v>
      </c>
      <c r="Q12" s="2" t="s">
        <v>80</v>
      </c>
      <c r="R12" s="2" t="s">
        <v>32</v>
      </c>
      <c r="S12" s="2" t="s">
        <v>56</v>
      </c>
      <c r="T12" s="2" t="s">
        <v>81</v>
      </c>
      <c r="U12" s="2">
        <v>1706.1840000000002</v>
      </c>
      <c r="V12" s="2">
        <v>9</v>
      </c>
      <c r="W12" s="2">
        <v>0.2</v>
      </c>
      <c r="X12" s="20">
        <v>7</v>
      </c>
      <c r="Y12" s="18">
        <v>1664.17857142857</v>
      </c>
      <c r="Z12" s="2">
        <v>85.309199999999805</v>
      </c>
    </row>
    <row r="13" spans="1:26" x14ac:dyDescent="0.3">
      <c r="A13" s="2">
        <v>12</v>
      </c>
      <c r="B13" s="2" t="s">
        <v>61</v>
      </c>
      <c r="C13" s="2">
        <f>YEAR([1]Data!$D13)</f>
        <v>2011</v>
      </c>
      <c r="D13" s="3">
        <v>40703</v>
      </c>
      <c r="E13" s="3" t="str">
        <f>TEXT(Table1[[#This Row],[Order Date]],"mmm")</f>
        <v>Jun</v>
      </c>
      <c r="F13" s="3">
        <v>40708</v>
      </c>
      <c r="G13" s="8">
        <f>Table1[[#This Row],[Ship Date]]-Table1[[#This Row],[Order Date]]</f>
        <v>5</v>
      </c>
      <c r="H13" s="2" t="s">
        <v>50</v>
      </c>
      <c r="I13" s="2" t="s">
        <v>62</v>
      </c>
      <c r="J13" s="2" t="s">
        <v>63</v>
      </c>
      <c r="K13" s="2" t="s">
        <v>26</v>
      </c>
      <c r="L13" s="2" t="s">
        <v>27</v>
      </c>
      <c r="M13" s="2" t="s">
        <v>42</v>
      </c>
      <c r="N13" s="2" t="s">
        <v>43</v>
      </c>
      <c r="O13" s="2">
        <v>90032</v>
      </c>
      <c r="P13" s="2" t="s">
        <v>44</v>
      </c>
      <c r="Q13" s="2" t="s">
        <v>82</v>
      </c>
      <c r="R13" s="2" t="s">
        <v>71</v>
      </c>
      <c r="S13" s="2" t="s">
        <v>72</v>
      </c>
      <c r="T13" s="2" t="s">
        <v>83</v>
      </c>
      <c r="U13" s="2">
        <v>911.42399999999998</v>
      </c>
      <c r="V13" s="2">
        <v>4</v>
      </c>
      <c r="W13" s="2">
        <v>0.2</v>
      </c>
      <c r="X13" s="20">
        <v>7</v>
      </c>
      <c r="Y13" s="18">
        <v>1662.1428571428601</v>
      </c>
      <c r="Z13" s="2">
        <v>68.356800000000021</v>
      </c>
    </row>
    <row r="14" spans="1:26" x14ac:dyDescent="0.3">
      <c r="A14" s="2">
        <v>13</v>
      </c>
      <c r="B14" s="2" t="s">
        <v>84</v>
      </c>
      <c r="C14" s="2">
        <f>YEAR([1]Data!$D14)</f>
        <v>2014</v>
      </c>
      <c r="D14" s="3">
        <v>41745</v>
      </c>
      <c r="E14" s="3" t="str">
        <f>TEXT(Table1[[#This Row],[Order Date]],"mmm")</f>
        <v>Apr</v>
      </c>
      <c r="F14" s="3">
        <v>41750</v>
      </c>
      <c r="G14" s="8">
        <f>Table1[[#This Row],[Ship Date]]-Table1[[#This Row],[Order Date]]</f>
        <v>5</v>
      </c>
      <c r="H14" s="2" t="s">
        <v>50</v>
      </c>
      <c r="I14" s="2" t="s">
        <v>85</v>
      </c>
      <c r="J14" s="2" t="s">
        <v>86</v>
      </c>
      <c r="K14" s="2" t="s">
        <v>26</v>
      </c>
      <c r="L14" s="2" t="s">
        <v>27</v>
      </c>
      <c r="M14" s="2" t="s">
        <v>87</v>
      </c>
      <c r="N14" s="2" t="s">
        <v>88</v>
      </c>
      <c r="O14" s="2">
        <v>28027</v>
      </c>
      <c r="P14" s="2" t="s">
        <v>30</v>
      </c>
      <c r="Q14" s="2" t="s">
        <v>89</v>
      </c>
      <c r="R14" s="2" t="s">
        <v>46</v>
      </c>
      <c r="S14" s="2" t="s">
        <v>90</v>
      </c>
      <c r="T14" s="2" t="s">
        <v>91</v>
      </c>
      <c r="U14" s="2">
        <v>15.552000000000003</v>
      </c>
      <c r="V14" s="2">
        <v>3</v>
      </c>
      <c r="W14" s="2">
        <v>0.2</v>
      </c>
      <c r="X14" s="20">
        <v>7</v>
      </c>
      <c r="Y14" s="18">
        <v>1660.1071428571399</v>
      </c>
      <c r="Z14" s="2">
        <v>5.4432</v>
      </c>
    </row>
    <row r="15" spans="1:26" x14ac:dyDescent="0.3">
      <c r="A15" s="2">
        <v>14</v>
      </c>
      <c r="B15" s="2" t="s">
        <v>92</v>
      </c>
      <c r="C15" s="2">
        <f>YEAR([1]Data!$D15)</f>
        <v>2013</v>
      </c>
      <c r="D15" s="3">
        <v>41614</v>
      </c>
      <c r="E15" s="3" t="str">
        <f>TEXT(Table1[[#This Row],[Order Date]],"mmm")</f>
        <v>Dec</v>
      </c>
      <c r="F15" s="3">
        <v>41619</v>
      </c>
      <c r="G15" s="8">
        <f>Table1[[#This Row],[Ship Date]]-Table1[[#This Row],[Order Date]]</f>
        <v>5</v>
      </c>
      <c r="H15" s="2" t="s">
        <v>50</v>
      </c>
      <c r="I15" s="2" t="s">
        <v>93</v>
      </c>
      <c r="J15" s="2" t="s">
        <v>94</v>
      </c>
      <c r="K15" s="2" t="s">
        <v>26</v>
      </c>
      <c r="L15" s="2" t="s">
        <v>27</v>
      </c>
      <c r="M15" s="2" t="s">
        <v>95</v>
      </c>
      <c r="N15" s="2" t="s">
        <v>96</v>
      </c>
      <c r="O15" s="2">
        <v>98103</v>
      </c>
      <c r="P15" s="2" t="s">
        <v>44</v>
      </c>
      <c r="Q15" s="2" t="s">
        <v>97</v>
      </c>
      <c r="R15" s="2" t="s">
        <v>46</v>
      </c>
      <c r="S15" s="2" t="s">
        <v>75</v>
      </c>
      <c r="T15" s="2" t="s">
        <v>98</v>
      </c>
      <c r="U15" s="2">
        <v>407.97600000000006</v>
      </c>
      <c r="V15" s="2">
        <v>3</v>
      </c>
      <c r="W15" s="2">
        <v>0.2</v>
      </c>
      <c r="X15" s="20">
        <v>7</v>
      </c>
      <c r="Y15" s="18">
        <v>1658.07142857143</v>
      </c>
      <c r="Z15" s="2">
        <v>132.59219999999993</v>
      </c>
    </row>
    <row r="16" spans="1:26" x14ac:dyDescent="0.3">
      <c r="A16" s="2">
        <v>15</v>
      </c>
      <c r="B16" s="2" t="s">
        <v>99</v>
      </c>
      <c r="C16" s="2">
        <f>YEAR([1]Data!$D16)</f>
        <v>2012</v>
      </c>
      <c r="D16" s="3">
        <v>41235</v>
      </c>
      <c r="E16" s="3" t="str">
        <f>TEXT(Table1[[#This Row],[Order Date]],"mmm")</f>
        <v>Nov</v>
      </c>
      <c r="F16" s="3">
        <v>41239</v>
      </c>
      <c r="G16" s="8">
        <f>Table1[[#This Row],[Ship Date]]-Table1[[#This Row],[Order Date]]</f>
        <v>4</v>
      </c>
      <c r="H16" s="2" t="s">
        <v>50</v>
      </c>
      <c r="I16" s="2" t="s">
        <v>100</v>
      </c>
      <c r="J16" s="2" t="s">
        <v>101</v>
      </c>
      <c r="K16" s="2" t="s">
        <v>102</v>
      </c>
      <c r="L16" s="2" t="s">
        <v>27</v>
      </c>
      <c r="M16" s="2" t="s">
        <v>103</v>
      </c>
      <c r="N16" s="2" t="s">
        <v>104</v>
      </c>
      <c r="O16" s="2">
        <v>76106</v>
      </c>
      <c r="P16" s="2" t="s">
        <v>105</v>
      </c>
      <c r="Q16" s="2" t="s">
        <v>106</v>
      </c>
      <c r="R16" s="2" t="s">
        <v>46</v>
      </c>
      <c r="S16" s="2" t="s">
        <v>78</v>
      </c>
      <c r="T16" s="2" t="s">
        <v>107</v>
      </c>
      <c r="U16" s="2">
        <v>68.809999999999988</v>
      </c>
      <c r="V16" s="2">
        <v>5</v>
      </c>
      <c r="W16" s="2">
        <v>0.8</v>
      </c>
      <c r="X16" s="20">
        <v>7</v>
      </c>
      <c r="Y16" s="18">
        <v>1656.0357142857099</v>
      </c>
      <c r="Z16" s="2">
        <v>-123.858</v>
      </c>
    </row>
    <row r="17" spans="1:26" x14ac:dyDescent="0.3">
      <c r="A17" s="2">
        <v>16</v>
      </c>
      <c r="B17" s="2" t="s">
        <v>99</v>
      </c>
      <c r="C17" s="2">
        <f>YEAR([1]Data!$D17)</f>
        <v>2012</v>
      </c>
      <c r="D17" s="3">
        <v>41235</v>
      </c>
      <c r="E17" s="3" t="str">
        <f>TEXT(Table1[[#This Row],[Order Date]],"mmm")</f>
        <v>Nov</v>
      </c>
      <c r="F17" s="3">
        <v>41239</v>
      </c>
      <c r="G17" s="8">
        <f>Table1[[#This Row],[Ship Date]]-Table1[[#This Row],[Order Date]]</f>
        <v>4</v>
      </c>
      <c r="H17" s="2" t="s">
        <v>50</v>
      </c>
      <c r="I17" s="2" t="s">
        <v>100</v>
      </c>
      <c r="J17" s="2" t="s">
        <v>101</v>
      </c>
      <c r="K17" s="2" t="s">
        <v>102</v>
      </c>
      <c r="L17" s="2" t="s">
        <v>27</v>
      </c>
      <c r="M17" s="2" t="s">
        <v>103</v>
      </c>
      <c r="N17" s="2" t="s">
        <v>104</v>
      </c>
      <c r="O17" s="2">
        <v>76106</v>
      </c>
      <c r="P17" s="2" t="s">
        <v>105</v>
      </c>
      <c r="Q17" s="2" t="s">
        <v>108</v>
      </c>
      <c r="R17" s="2" t="s">
        <v>46</v>
      </c>
      <c r="S17" s="2" t="s">
        <v>75</v>
      </c>
      <c r="T17" s="2" t="s">
        <v>109</v>
      </c>
      <c r="U17" s="2">
        <v>2.5439999999999996</v>
      </c>
      <c r="V17" s="2">
        <v>3</v>
      </c>
      <c r="W17" s="2">
        <v>0.8</v>
      </c>
      <c r="X17" s="20">
        <v>7</v>
      </c>
      <c r="Y17" s="18">
        <v>1654</v>
      </c>
      <c r="Z17" s="2">
        <v>-3.8160000000000016</v>
      </c>
    </row>
    <row r="18" spans="1:26" x14ac:dyDescent="0.3">
      <c r="A18" s="2">
        <v>17</v>
      </c>
      <c r="B18" s="2" t="s">
        <v>110</v>
      </c>
      <c r="C18" s="2">
        <f>YEAR([1]Data!$D18)</f>
        <v>2011</v>
      </c>
      <c r="D18" s="3">
        <v>40858</v>
      </c>
      <c r="E18" s="3" t="str">
        <f>TEXT(Table1[[#This Row],[Order Date]],"mmm")</f>
        <v>Nov</v>
      </c>
      <c r="F18" s="3">
        <v>40865</v>
      </c>
      <c r="G18" s="8">
        <f>Table1[[#This Row],[Ship Date]]-Table1[[#This Row],[Order Date]]</f>
        <v>7</v>
      </c>
      <c r="H18" s="2" t="s">
        <v>50</v>
      </c>
      <c r="I18" s="2" t="s">
        <v>111</v>
      </c>
      <c r="J18" s="2" t="s">
        <v>112</v>
      </c>
      <c r="K18" s="2" t="s">
        <v>26</v>
      </c>
      <c r="L18" s="2" t="s">
        <v>27</v>
      </c>
      <c r="M18" s="2" t="s">
        <v>113</v>
      </c>
      <c r="N18" s="2" t="s">
        <v>114</v>
      </c>
      <c r="O18" s="2">
        <v>53711</v>
      </c>
      <c r="P18" s="2" t="s">
        <v>105</v>
      </c>
      <c r="Q18" s="2" t="s">
        <v>115</v>
      </c>
      <c r="R18" s="2" t="s">
        <v>46</v>
      </c>
      <c r="S18" s="2" t="s">
        <v>59</v>
      </c>
      <c r="T18" s="2" t="s">
        <v>116</v>
      </c>
      <c r="U18" s="2">
        <v>665.88</v>
      </c>
      <c r="V18" s="2">
        <v>6</v>
      </c>
      <c r="W18" s="2">
        <v>0</v>
      </c>
      <c r="X18" s="20">
        <v>7</v>
      </c>
      <c r="Y18" s="18">
        <v>1651.9642857142901</v>
      </c>
      <c r="Z18" s="2">
        <v>13.317599999999999</v>
      </c>
    </row>
    <row r="19" spans="1:26" x14ac:dyDescent="0.3">
      <c r="A19" s="2">
        <v>18</v>
      </c>
      <c r="B19" s="2" t="s">
        <v>117</v>
      </c>
      <c r="C19" s="2">
        <f>YEAR([1]Data!$D19)</f>
        <v>2011</v>
      </c>
      <c r="D19" s="3">
        <v>40676</v>
      </c>
      <c r="E19" s="3" t="str">
        <f>TEXT(Table1[[#This Row],[Order Date]],"mmm")</f>
        <v>May</v>
      </c>
      <c r="F19" s="3">
        <v>40678</v>
      </c>
      <c r="G19" s="8">
        <f>Table1[[#This Row],[Ship Date]]-Table1[[#This Row],[Order Date]]</f>
        <v>2</v>
      </c>
      <c r="H19" s="2" t="s">
        <v>23</v>
      </c>
      <c r="I19" s="2" t="s">
        <v>118</v>
      </c>
      <c r="J19" s="2" t="s">
        <v>119</v>
      </c>
      <c r="K19" s="2" t="s">
        <v>26</v>
      </c>
      <c r="L19" s="2" t="s">
        <v>27</v>
      </c>
      <c r="M19" s="2" t="s">
        <v>120</v>
      </c>
      <c r="N19" s="2" t="s">
        <v>121</v>
      </c>
      <c r="O19" s="2">
        <v>84084</v>
      </c>
      <c r="P19" s="2" t="s">
        <v>44</v>
      </c>
      <c r="Q19" s="2" t="s">
        <v>122</v>
      </c>
      <c r="R19" s="2" t="s">
        <v>46</v>
      </c>
      <c r="S19" s="2" t="s">
        <v>59</v>
      </c>
      <c r="T19" s="2" t="s">
        <v>123</v>
      </c>
      <c r="U19" s="2">
        <v>55.5</v>
      </c>
      <c r="V19" s="2">
        <v>2</v>
      </c>
      <c r="W19" s="2">
        <v>0</v>
      </c>
      <c r="X19" s="20">
        <v>7</v>
      </c>
      <c r="Y19" s="18">
        <v>1649.92857142857</v>
      </c>
      <c r="Z19" s="2">
        <v>9.9899999999999949</v>
      </c>
    </row>
    <row r="20" spans="1:26" x14ac:dyDescent="0.3">
      <c r="A20" s="2">
        <v>19</v>
      </c>
      <c r="B20" s="2" t="s">
        <v>124</v>
      </c>
      <c r="C20" s="2">
        <f>YEAR([1]Data!$D20)</f>
        <v>2011</v>
      </c>
      <c r="D20" s="3">
        <v>40782</v>
      </c>
      <c r="E20" s="3" t="str">
        <f>TEXT(Table1[[#This Row],[Order Date]],"mmm")</f>
        <v>Aug</v>
      </c>
      <c r="F20" s="3">
        <v>40787</v>
      </c>
      <c r="G20" s="8">
        <f>Table1[[#This Row],[Ship Date]]-Table1[[#This Row],[Order Date]]</f>
        <v>5</v>
      </c>
      <c r="H20" s="2" t="s">
        <v>23</v>
      </c>
      <c r="I20" s="2" t="s">
        <v>125</v>
      </c>
      <c r="J20" s="2" t="s">
        <v>126</v>
      </c>
      <c r="K20" s="2" t="s">
        <v>26</v>
      </c>
      <c r="L20" s="2" t="s">
        <v>27</v>
      </c>
      <c r="M20" s="2" t="s">
        <v>127</v>
      </c>
      <c r="N20" s="2" t="s">
        <v>43</v>
      </c>
      <c r="O20" s="2">
        <v>94109</v>
      </c>
      <c r="P20" s="2" t="s">
        <v>44</v>
      </c>
      <c r="Q20" s="2" t="s">
        <v>128</v>
      </c>
      <c r="R20" s="2" t="s">
        <v>46</v>
      </c>
      <c r="S20" s="2" t="s">
        <v>68</v>
      </c>
      <c r="T20" s="2" t="s">
        <v>129</v>
      </c>
      <c r="U20" s="2">
        <v>8.56</v>
      </c>
      <c r="V20" s="2">
        <v>2</v>
      </c>
      <c r="W20" s="2">
        <v>0</v>
      </c>
      <c r="X20" s="20">
        <v>7</v>
      </c>
      <c r="Y20" s="18">
        <v>1647.8928571428601</v>
      </c>
      <c r="Z20" s="2">
        <v>2.4823999999999993</v>
      </c>
    </row>
    <row r="21" spans="1:26" x14ac:dyDescent="0.3">
      <c r="A21" s="2">
        <v>20</v>
      </c>
      <c r="B21" s="2" t="s">
        <v>124</v>
      </c>
      <c r="C21" s="2">
        <f>YEAR([1]Data!$D21)</f>
        <v>2011</v>
      </c>
      <c r="D21" s="3">
        <v>40782</v>
      </c>
      <c r="E21" s="3" t="str">
        <f>TEXT(Table1[[#This Row],[Order Date]],"mmm")</f>
        <v>Aug</v>
      </c>
      <c r="F21" s="3">
        <v>40787</v>
      </c>
      <c r="G21" s="8">
        <f>Table1[[#This Row],[Ship Date]]-Table1[[#This Row],[Order Date]]</f>
        <v>5</v>
      </c>
      <c r="H21" s="2" t="s">
        <v>23</v>
      </c>
      <c r="I21" s="2" t="s">
        <v>125</v>
      </c>
      <c r="J21" s="2" t="s">
        <v>126</v>
      </c>
      <c r="K21" s="2" t="s">
        <v>26</v>
      </c>
      <c r="L21" s="2" t="s">
        <v>27</v>
      </c>
      <c r="M21" s="2" t="s">
        <v>127</v>
      </c>
      <c r="N21" s="2" t="s">
        <v>43</v>
      </c>
      <c r="O21" s="2">
        <v>94109</v>
      </c>
      <c r="P21" s="2" t="s">
        <v>44</v>
      </c>
      <c r="Q21" s="2" t="s">
        <v>130</v>
      </c>
      <c r="R21" s="2" t="s">
        <v>71</v>
      </c>
      <c r="S21" s="2" t="s">
        <v>72</v>
      </c>
      <c r="T21" s="2" t="s">
        <v>131</v>
      </c>
      <c r="U21" s="2">
        <v>213.48000000000002</v>
      </c>
      <c r="V21" s="2">
        <v>3</v>
      </c>
      <c r="W21" s="2">
        <v>0.2</v>
      </c>
      <c r="X21" s="20">
        <v>7</v>
      </c>
      <c r="Y21" s="18">
        <v>1645.8571428571399</v>
      </c>
      <c r="Z21" s="2">
        <v>16.010999999999981</v>
      </c>
    </row>
    <row r="22" spans="1:26" x14ac:dyDescent="0.3">
      <c r="A22" s="2">
        <v>21</v>
      </c>
      <c r="B22" s="2" t="s">
        <v>124</v>
      </c>
      <c r="C22" s="2">
        <f>YEAR([1]Data!$D22)</f>
        <v>2011</v>
      </c>
      <c r="D22" s="3">
        <v>40782</v>
      </c>
      <c r="E22" s="3" t="str">
        <f>TEXT(Table1[[#This Row],[Order Date]],"mmm")</f>
        <v>Aug</v>
      </c>
      <c r="F22" s="3">
        <v>40787</v>
      </c>
      <c r="G22" s="8">
        <f>Table1[[#This Row],[Ship Date]]-Table1[[#This Row],[Order Date]]</f>
        <v>5</v>
      </c>
      <c r="H22" s="2" t="s">
        <v>23</v>
      </c>
      <c r="I22" s="2" t="s">
        <v>125</v>
      </c>
      <c r="J22" s="2" t="s">
        <v>126</v>
      </c>
      <c r="K22" s="2" t="s">
        <v>26</v>
      </c>
      <c r="L22" s="2" t="s">
        <v>27</v>
      </c>
      <c r="M22" s="2" t="s">
        <v>127</v>
      </c>
      <c r="N22" s="2" t="s">
        <v>43</v>
      </c>
      <c r="O22" s="2">
        <v>94109</v>
      </c>
      <c r="P22" s="2" t="s">
        <v>44</v>
      </c>
      <c r="Q22" s="2" t="s">
        <v>132</v>
      </c>
      <c r="R22" s="2" t="s">
        <v>46</v>
      </c>
      <c r="S22" s="2" t="s">
        <v>75</v>
      </c>
      <c r="T22" s="2" t="s">
        <v>133</v>
      </c>
      <c r="U22" s="2">
        <v>22.72</v>
      </c>
      <c r="V22" s="2">
        <v>4</v>
      </c>
      <c r="W22" s="2">
        <v>0.2</v>
      </c>
      <c r="X22" s="20">
        <v>7</v>
      </c>
      <c r="Y22" s="18">
        <v>1643.82142857143</v>
      </c>
      <c r="Z22" s="2">
        <v>7.3839999999999986</v>
      </c>
    </row>
    <row r="23" spans="1:26" x14ac:dyDescent="0.3">
      <c r="A23" s="2">
        <v>22</v>
      </c>
      <c r="B23" s="2" t="s">
        <v>134</v>
      </c>
      <c r="C23" s="2">
        <f>YEAR([1]Data!$D23)</f>
        <v>2013</v>
      </c>
      <c r="D23" s="3">
        <v>41618</v>
      </c>
      <c r="E23" s="3" t="str">
        <f>TEXT(Table1[[#This Row],[Order Date]],"mmm")</f>
        <v>Dec</v>
      </c>
      <c r="F23" s="3">
        <v>41622</v>
      </c>
      <c r="G23" s="8">
        <f>Table1[[#This Row],[Ship Date]]-Table1[[#This Row],[Order Date]]</f>
        <v>4</v>
      </c>
      <c r="H23" s="2" t="s">
        <v>50</v>
      </c>
      <c r="I23" s="2" t="s">
        <v>135</v>
      </c>
      <c r="J23" s="2" t="s">
        <v>136</v>
      </c>
      <c r="K23" s="2" t="s">
        <v>41</v>
      </c>
      <c r="L23" s="2" t="s">
        <v>27</v>
      </c>
      <c r="M23" s="2" t="s">
        <v>137</v>
      </c>
      <c r="N23" s="2" t="s">
        <v>138</v>
      </c>
      <c r="O23" s="2">
        <v>68025</v>
      </c>
      <c r="P23" s="2" t="s">
        <v>105</v>
      </c>
      <c r="Q23" s="2" t="s">
        <v>139</v>
      </c>
      <c r="R23" s="2" t="s">
        <v>46</v>
      </c>
      <c r="S23" s="2" t="s">
        <v>68</v>
      </c>
      <c r="T23" s="2" t="s">
        <v>140</v>
      </c>
      <c r="U23" s="2">
        <v>2946</v>
      </c>
      <c r="V23" s="2">
        <v>7</v>
      </c>
      <c r="W23" s="2">
        <v>0</v>
      </c>
      <c r="X23" s="20">
        <v>7</v>
      </c>
      <c r="Y23" s="18">
        <v>1641.7857142857099</v>
      </c>
      <c r="Z23" s="2">
        <v>5059.6000000000004</v>
      </c>
    </row>
    <row r="24" spans="1:26" x14ac:dyDescent="0.3">
      <c r="A24" s="2">
        <v>23</v>
      </c>
      <c r="B24" s="2" t="s">
        <v>134</v>
      </c>
      <c r="C24" s="2">
        <f>YEAR([1]Data!$D24)</f>
        <v>2013</v>
      </c>
      <c r="D24" s="3">
        <v>41618</v>
      </c>
      <c r="E24" s="3" t="str">
        <f>TEXT(Table1[[#This Row],[Order Date]],"mmm")</f>
        <v>Dec</v>
      </c>
      <c r="F24" s="3">
        <v>41622</v>
      </c>
      <c r="G24" s="8">
        <f>Table1[[#This Row],[Ship Date]]-Table1[[#This Row],[Order Date]]</f>
        <v>4</v>
      </c>
      <c r="H24" s="2" t="s">
        <v>50</v>
      </c>
      <c r="I24" s="2" t="s">
        <v>135</v>
      </c>
      <c r="J24" s="2" t="s">
        <v>136</v>
      </c>
      <c r="K24" s="2" t="s">
        <v>41</v>
      </c>
      <c r="L24" s="2" t="s">
        <v>27</v>
      </c>
      <c r="M24" s="2" t="s">
        <v>137</v>
      </c>
      <c r="N24" s="2" t="s">
        <v>138</v>
      </c>
      <c r="O24" s="2">
        <v>68025</v>
      </c>
      <c r="P24" s="2" t="s">
        <v>105</v>
      </c>
      <c r="Q24" s="2" t="s">
        <v>141</v>
      </c>
      <c r="R24" s="2" t="s">
        <v>46</v>
      </c>
      <c r="S24" s="2" t="s">
        <v>78</v>
      </c>
      <c r="T24" s="2" t="s">
        <v>142</v>
      </c>
      <c r="U24" s="2">
        <v>6034</v>
      </c>
      <c r="V24" s="2">
        <v>7</v>
      </c>
      <c r="W24" s="2">
        <v>0</v>
      </c>
      <c r="X24" s="20">
        <v>7</v>
      </c>
      <c r="Y24" s="18">
        <v>1639.75</v>
      </c>
      <c r="Z24" s="2">
        <v>1568.84</v>
      </c>
    </row>
    <row r="25" spans="1:26" x14ac:dyDescent="0.3">
      <c r="A25" s="2">
        <v>24</v>
      </c>
      <c r="B25" s="2" t="s">
        <v>143</v>
      </c>
      <c r="C25" s="2">
        <f>YEAR([1]Data!$D25)</f>
        <v>2014</v>
      </c>
      <c r="D25" s="3">
        <v>41837</v>
      </c>
      <c r="E25" s="3" t="str">
        <f>TEXT(Table1[[#This Row],[Order Date]],"mmm")</f>
        <v>Jul</v>
      </c>
      <c r="F25" s="3">
        <v>41839</v>
      </c>
      <c r="G25" s="8">
        <f>Table1[[#This Row],[Ship Date]]-Table1[[#This Row],[Order Date]]</f>
        <v>2</v>
      </c>
      <c r="H25" s="2" t="s">
        <v>23</v>
      </c>
      <c r="I25" s="2" t="s">
        <v>144</v>
      </c>
      <c r="J25" s="2" t="s">
        <v>145</v>
      </c>
      <c r="K25" s="2" t="s">
        <v>26</v>
      </c>
      <c r="L25" s="2" t="s">
        <v>27</v>
      </c>
      <c r="M25" s="2" t="s">
        <v>146</v>
      </c>
      <c r="N25" s="2" t="s">
        <v>147</v>
      </c>
      <c r="O25" s="2">
        <v>19140</v>
      </c>
      <c r="P25" s="2" t="s">
        <v>148</v>
      </c>
      <c r="Q25" s="2" t="s">
        <v>149</v>
      </c>
      <c r="R25" s="2" t="s">
        <v>32</v>
      </c>
      <c r="S25" s="2" t="s">
        <v>36</v>
      </c>
      <c r="T25" s="2" t="s">
        <v>150</v>
      </c>
      <c r="U25" s="2">
        <v>71.371999999999986</v>
      </c>
      <c r="V25" s="2">
        <v>2</v>
      </c>
      <c r="W25" s="2">
        <v>0.3</v>
      </c>
      <c r="X25" s="20">
        <v>7</v>
      </c>
      <c r="Y25" s="18">
        <v>1637.7142857142901</v>
      </c>
      <c r="Z25" s="2">
        <v>-1.0196000000000005</v>
      </c>
    </row>
    <row r="26" spans="1:26" x14ac:dyDescent="0.3">
      <c r="A26" s="2">
        <v>25</v>
      </c>
      <c r="B26" s="2" t="s">
        <v>151</v>
      </c>
      <c r="C26" s="2">
        <f>YEAR([1]Data!$D26)</f>
        <v>2012</v>
      </c>
      <c r="D26" s="3">
        <v>41177</v>
      </c>
      <c r="E26" s="3" t="str">
        <f>TEXT(Table1[[#This Row],[Order Date]],"mmm")</f>
        <v>Sep</v>
      </c>
      <c r="F26" s="3">
        <v>41182</v>
      </c>
      <c r="G26" s="8">
        <f>Table1[[#This Row],[Ship Date]]-Table1[[#This Row],[Order Date]]</f>
        <v>5</v>
      </c>
      <c r="H26" s="2" t="s">
        <v>50</v>
      </c>
      <c r="I26" s="2" t="s">
        <v>152</v>
      </c>
      <c r="J26" s="2" t="s">
        <v>153</v>
      </c>
      <c r="K26" s="2" t="s">
        <v>26</v>
      </c>
      <c r="L26" s="2" t="s">
        <v>27</v>
      </c>
      <c r="M26" s="2" t="s">
        <v>154</v>
      </c>
      <c r="N26" s="2" t="s">
        <v>121</v>
      </c>
      <c r="O26" s="2">
        <v>84057</v>
      </c>
      <c r="P26" s="2" t="s">
        <v>44</v>
      </c>
      <c r="Q26" s="2" t="s">
        <v>55</v>
      </c>
      <c r="R26" s="2" t="s">
        <v>32</v>
      </c>
      <c r="S26" s="2" t="s">
        <v>56</v>
      </c>
      <c r="T26" s="2" t="s">
        <v>57</v>
      </c>
      <c r="U26" s="2">
        <v>1044.6299999999999</v>
      </c>
      <c r="V26" s="2">
        <v>3</v>
      </c>
      <c r="W26" s="2">
        <v>0</v>
      </c>
      <c r="X26" s="20">
        <v>7</v>
      </c>
      <c r="Y26" s="18">
        <v>1635.67857142857</v>
      </c>
      <c r="Z26" s="2">
        <v>240.26490000000001</v>
      </c>
    </row>
    <row r="27" spans="1:26" x14ac:dyDescent="0.3">
      <c r="A27" s="2">
        <v>26</v>
      </c>
      <c r="B27" s="2" t="s">
        <v>155</v>
      </c>
      <c r="C27" s="2">
        <f>YEAR([1]Data!$D27)</f>
        <v>2013</v>
      </c>
      <c r="D27" s="3">
        <v>41290</v>
      </c>
      <c r="E27" s="3" t="str">
        <f>TEXT(Table1[[#This Row],[Order Date]],"mmm")</f>
        <v>Jan</v>
      </c>
      <c r="F27" s="3">
        <v>41294</v>
      </c>
      <c r="G27" s="8">
        <f>Table1[[#This Row],[Ship Date]]-Table1[[#This Row],[Order Date]]</f>
        <v>4</v>
      </c>
      <c r="H27" s="2" t="s">
        <v>23</v>
      </c>
      <c r="I27" s="2" t="s">
        <v>156</v>
      </c>
      <c r="J27" s="2" t="s">
        <v>157</v>
      </c>
      <c r="K27" s="2" t="s">
        <v>26</v>
      </c>
      <c r="L27" s="2" t="s">
        <v>27</v>
      </c>
      <c r="M27" s="2" t="s">
        <v>42</v>
      </c>
      <c r="N27" s="2" t="s">
        <v>43</v>
      </c>
      <c r="O27" s="2">
        <v>90049</v>
      </c>
      <c r="P27" s="2" t="s">
        <v>44</v>
      </c>
      <c r="Q27" s="2" t="s">
        <v>158</v>
      </c>
      <c r="R27" s="2" t="s">
        <v>46</v>
      </c>
      <c r="S27" s="2" t="s">
        <v>75</v>
      </c>
      <c r="T27" s="2" t="s">
        <v>159</v>
      </c>
      <c r="U27" s="2">
        <v>11.648000000000001</v>
      </c>
      <c r="V27" s="2">
        <v>2</v>
      </c>
      <c r="W27" s="2">
        <v>0.2</v>
      </c>
      <c r="X27" s="20">
        <v>7</v>
      </c>
      <c r="Y27" s="18">
        <v>1633.6428571428601</v>
      </c>
      <c r="Z27" s="2">
        <v>4.2224000000000004</v>
      </c>
    </row>
    <row r="28" spans="1:26" x14ac:dyDescent="0.3">
      <c r="A28" s="2">
        <v>27</v>
      </c>
      <c r="B28" s="2" t="s">
        <v>155</v>
      </c>
      <c r="C28" s="2">
        <f>YEAR([1]Data!$D28)</f>
        <v>2013</v>
      </c>
      <c r="D28" s="3">
        <v>41290</v>
      </c>
      <c r="E28" s="3" t="str">
        <f>TEXT(Table1[[#This Row],[Order Date]],"mmm")</f>
        <v>Jan</v>
      </c>
      <c r="F28" s="3">
        <v>41294</v>
      </c>
      <c r="G28" s="8">
        <f>Table1[[#This Row],[Ship Date]]-Table1[[#This Row],[Order Date]]</f>
        <v>4</v>
      </c>
      <c r="H28" s="2" t="s">
        <v>23</v>
      </c>
      <c r="I28" s="2" t="s">
        <v>156</v>
      </c>
      <c r="J28" s="2" t="s">
        <v>157</v>
      </c>
      <c r="K28" s="2" t="s">
        <v>26</v>
      </c>
      <c r="L28" s="2" t="s">
        <v>27</v>
      </c>
      <c r="M28" s="2" t="s">
        <v>42</v>
      </c>
      <c r="N28" s="2" t="s">
        <v>43</v>
      </c>
      <c r="O28" s="2">
        <v>90049</v>
      </c>
      <c r="P28" s="2" t="s">
        <v>44</v>
      </c>
      <c r="Q28" s="2" t="s">
        <v>160</v>
      </c>
      <c r="R28" s="2" t="s">
        <v>71</v>
      </c>
      <c r="S28" s="2" t="s">
        <v>161</v>
      </c>
      <c r="T28" s="2" t="s">
        <v>162</v>
      </c>
      <c r="U28" s="2">
        <v>90.570000000000007</v>
      </c>
      <c r="V28" s="2">
        <v>3</v>
      </c>
      <c r="W28" s="2">
        <v>0</v>
      </c>
      <c r="X28" s="20">
        <v>7</v>
      </c>
      <c r="Y28" s="18">
        <v>1631.6071428571399</v>
      </c>
      <c r="Z28" s="2">
        <v>11.774100000000004</v>
      </c>
    </row>
    <row r="29" spans="1:26" x14ac:dyDescent="0.3">
      <c r="A29" s="2">
        <v>28</v>
      </c>
      <c r="B29" s="2" t="s">
        <v>163</v>
      </c>
      <c r="C29" s="2">
        <f>YEAR([1]Data!$D29)</f>
        <v>2012</v>
      </c>
      <c r="D29" s="3">
        <v>41169</v>
      </c>
      <c r="E29" s="3" t="str">
        <f>TEXT(Table1[[#This Row],[Order Date]],"mmm")</f>
        <v>Sep</v>
      </c>
      <c r="F29" s="3">
        <v>41173</v>
      </c>
      <c r="G29" s="8">
        <f>Table1[[#This Row],[Ship Date]]-Table1[[#This Row],[Order Date]]</f>
        <v>4</v>
      </c>
      <c r="H29" s="2" t="s">
        <v>50</v>
      </c>
      <c r="I29" s="2" t="s">
        <v>164</v>
      </c>
      <c r="J29" s="2" t="s">
        <v>165</v>
      </c>
      <c r="K29" s="2" t="s">
        <v>26</v>
      </c>
      <c r="L29" s="2" t="s">
        <v>27</v>
      </c>
      <c r="M29" s="2" t="s">
        <v>146</v>
      </c>
      <c r="N29" s="2" t="s">
        <v>147</v>
      </c>
      <c r="O29" s="2">
        <v>19140</v>
      </c>
      <c r="P29" s="2" t="s">
        <v>148</v>
      </c>
      <c r="Q29" s="2" t="s">
        <v>166</v>
      </c>
      <c r="R29" s="2" t="s">
        <v>32</v>
      </c>
      <c r="S29" s="2" t="s">
        <v>33</v>
      </c>
      <c r="T29" s="2" t="s">
        <v>167</v>
      </c>
      <c r="U29" s="2">
        <v>3083.4300000000003</v>
      </c>
      <c r="V29" s="2">
        <v>7</v>
      </c>
      <c r="W29" s="2">
        <v>0.5</v>
      </c>
      <c r="X29" s="20">
        <v>7</v>
      </c>
      <c r="Y29" s="18">
        <v>1629.57142857143</v>
      </c>
      <c r="Z29" s="2">
        <v>-1665.0522000000001</v>
      </c>
    </row>
    <row r="30" spans="1:26" x14ac:dyDescent="0.3">
      <c r="A30" s="2">
        <v>29</v>
      </c>
      <c r="B30" s="2" t="s">
        <v>163</v>
      </c>
      <c r="C30" s="2">
        <f>YEAR([1]Data!$D30)</f>
        <v>2012</v>
      </c>
      <c r="D30" s="3">
        <v>41169</v>
      </c>
      <c r="E30" s="3" t="str">
        <f>TEXT(Table1[[#This Row],[Order Date]],"mmm")</f>
        <v>Sep</v>
      </c>
      <c r="F30" s="3">
        <v>41173</v>
      </c>
      <c r="G30" s="8">
        <f>Table1[[#This Row],[Ship Date]]-Table1[[#This Row],[Order Date]]</f>
        <v>4</v>
      </c>
      <c r="H30" s="2" t="s">
        <v>50</v>
      </c>
      <c r="I30" s="2" t="s">
        <v>164</v>
      </c>
      <c r="J30" s="2" t="s">
        <v>165</v>
      </c>
      <c r="K30" s="2" t="s">
        <v>26</v>
      </c>
      <c r="L30" s="2" t="s">
        <v>27</v>
      </c>
      <c r="M30" s="2" t="s">
        <v>146</v>
      </c>
      <c r="N30" s="2" t="s">
        <v>147</v>
      </c>
      <c r="O30" s="2">
        <v>19140</v>
      </c>
      <c r="P30" s="2" t="s">
        <v>148</v>
      </c>
      <c r="Q30" s="2" t="s">
        <v>168</v>
      </c>
      <c r="R30" s="2" t="s">
        <v>46</v>
      </c>
      <c r="S30" s="2" t="s">
        <v>75</v>
      </c>
      <c r="T30" s="2" t="s">
        <v>169</v>
      </c>
      <c r="U30" s="2">
        <v>9.6180000000000021</v>
      </c>
      <c r="V30" s="2">
        <v>2</v>
      </c>
      <c r="W30" s="2">
        <v>0.7</v>
      </c>
      <c r="X30" s="20">
        <v>7</v>
      </c>
      <c r="Y30" s="18">
        <v>1627.5357142857099</v>
      </c>
      <c r="Z30" s="2">
        <v>-7.0532000000000004</v>
      </c>
    </row>
    <row r="31" spans="1:26" x14ac:dyDescent="0.3">
      <c r="A31" s="2">
        <v>30</v>
      </c>
      <c r="B31" s="2" t="s">
        <v>163</v>
      </c>
      <c r="C31" s="2">
        <f>YEAR([1]Data!$D31)</f>
        <v>2012</v>
      </c>
      <c r="D31" s="3">
        <v>41169</v>
      </c>
      <c r="E31" s="3" t="str">
        <f>TEXT(Table1[[#This Row],[Order Date]],"mmm")</f>
        <v>Sep</v>
      </c>
      <c r="F31" s="3">
        <v>41173</v>
      </c>
      <c r="G31" s="8">
        <f>Table1[[#This Row],[Ship Date]]-Table1[[#This Row],[Order Date]]</f>
        <v>4</v>
      </c>
      <c r="H31" s="2" t="s">
        <v>50</v>
      </c>
      <c r="I31" s="2" t="s">
        <v>164</v>
      </c>
      <c r="J31" s="2" t="s">
        <v>165</v>
      </c>
      <c r="K31" s="2" t="s">
        <v>26</v>
      </c>
      <c r="L31" s="2" t="s">
        <v>27</v>
      </c>
      <c r="M31" s="2" t="s">
        <v>146</v>
      </c>
      <c r="N31" s="2" t="s">
        <v>147</v>
      </c>
      <c r="O31" s="2">
        <v>19140</v>
      </c>
      <c r="P31" s="2" t="s">
        <v>148</v>
      </c>
      <c r="Q31" s="2" t="s">
        <v>170</v>
      </c>
      <c r="R31" s="2" t="s">
        <v>32</v>
      </c>
      <c r="S31" s="2" t="s">
        <v>65</v>
      </c>
      <c r="T31" s="2" t="s">
        <v>171</v>
      </c>
      <c r="U31" s="2">
        <v>124.20000000000002</v>
      </c>
      <c r="V31" s="2">
        <v>3</v>
      </c>
      <c r="W31" s="2">
        <v>0.2</v>
      </c>
      <c r="X31" s="20">
        <v>7</v>
      </c>
      <c r="Y31" s="18">
        <v>1625.5</v>
      </c>
      <c r="Z31" s="2">
        <v>15.524999999999991</v>
      </c>
    </row>
    <row r="32" spans="1:26" x14ac:dyDescent="0.3">
      <c r="A32" s="2">
        <v>31</v>
      </c>
      <c r="B32" s="2" t="s">
        <v>163</v>
      </c>
      <c r="C32" s="2">
        <f>YEAR([1]Data!$D32)</f>
        <v>2012</v>
      </c>
      <c r="D32" s="3">
        <v>41169</v>
      </c>
      <c r="E32" s="3" t="str">
        <f>TEXT(Table1[[#This Row],[Order Date]],"mmm")</f>
        <v>Sep</v>
      </c>
      <c r="F32" s="3">
        <v>41173</v>
      </c>
      <c r="G32" s="8">
        <f>Table1[[#This Row],[Ship Date]]-Table1[[#This Row],[Order Date]]</f>
        <v>4</v>
      </c>
      <c r="H32" s="2" t="s">
        <v>50</v>
      </c>
      <c r="I32" s="2" t="s">
        <v>164</v>
      </c>
      <c r="J32" s="2" t="s">
        <v>165</v>
      </c>
      <c r="K32" s="2" t="s">
        <v>26</v>
      </c>
      <c r="L32" s="2" t="s">
        <v>27</v>
      </c>
      <c r="M32" s="2" t="s">
        <v>146</v>
      </c>
      <c r="N32" s="2" t="s">
        <v>147</v>
      </c>
      <c r="O32" s="2">
        <v>19140</v>
      </c>
      <c r="P32" s="2" t="s">
        <v>148</v>
      </c>
      <c r="Q32" s="2" t="s">
        <v>172</v>
      </c>
      <c r="R32" s="2" t="s">
        <v>46</v>
      </c>
      <c r="S32" s="2" t="s">
        <v>173</v>
      </c>
      <c r="T32" s="2" t="s">
        <v>174</v>
      </c>
      <c r="U32" s="2">
        <v>3.2640000000000002</v>
      </c>
      <c r="V32" s="2">
        <v>2</v>
      </c>
      <c r="W32" s="2">
        <v>0.2</v>
      </c>
      <c r="X32" s="20">
        <v>7</v>
      </c>
      <c r="Y32" s="18">
        <v>1623.4642857142901</v>
      </c>
      <c r="Z32" s="2">
        <v>1.1015999999999997</v>
      </c>
    </row>
    <row r="33" spans="1:26" x14ac:dyDescent="0.3">
      <c r="A33" s="2">
        <v>32</v>
      </c>
      <c r="B33" s="2" t="s">
        <v>163</v>
      </c>
      <c r="C33" s="2">
        <f>YEAR([1]Data!$D33)</f>
        <v>2012</v>
      </c>
      <c r="D33" s="3">
        <v>41169</v>
      </c>
      <c r="E33" s="3" t="str">
        <f>TEXT(Table1[[#This Row],[Order Date]],"mmm")</f>
        <v>Sep</v>
      </c>
      <c r="F33" s="3">
        <v>41173</v>
      </c>
      <c r="G33" s="8">
        <f>Table1[[#This Row],[Ship Date]]-Table1[[#This Row],[Order Date]]</f>
        <v>4</v>
      </c>
      <c r="H33" s="2" t="s">
        <v>50</v>
      </c>
      <c r="I33" s="2" t="s">
        <v>164</v>
      </c>
      <c r="J33" s="2" t="s">
        <v>165</v>
      </c>
      <c r="K33" s="2" t="s">
        <v>26</v>
      </c>
      <c r="L33" s="2" t="s">
        <v>27</v>
      </c>
      <c r="M33" s="2" t="s">
        <v>146</v>
      </c>
      <c r="N33" s="2" t="s">
        <v>147</v>
      </c>
      <c r="O33" s="2">
        <v>19140</v>
      </c>
      <c r="P33" s="2" t="s">
        <v>148</v>
      </c>
      <c r="Q33" s="2" t="s">
        <v>175</v>
      </c>
      <c r="R33" s="2" t="s">
        <v>46</v>
      </c>
      <c r="S33" s="2" t="s">
        <v>68</v>
      </c>
      <c r="T33" s="2" t="s">
        <v>176</v>
      </c>
      <c r="U33" s="2">
        <v>86.304000000000002</v>
      </c>
      <c r="V33" s="2">
        <v>6</v>
      </c>
      <c r="W33" s="2">
        <v>0.2</v>
      </c>
      <c r="X33" s="20">
        <v>7</v>
      </c>
      <c r="Y33" s="18">
        <v>1621.42857142857</v>
      </c>
      <c r="Z33" s="2">
        <v>9.7091999999999885</v>
      </c>
    </row>
    <row r="34" spans="1:26" x14ac:dyDescent="0.3">
      <c r="A34" s="2">
        <v>33</v>
      </c>
      <c r="B34" s="2" t="s">
        <v>163</v>
      </c>
      <c r="C34" s="2">
        <f>YEAR([1]Data!$D34)</f>
        <v>2012</v>
      </c>
      <c r="D34" s="3">
        <v>41169</v>
      </c>
      <c r="E34" s="3" t="str">
        <f>TEXT(Table1[[#This Row],[Order Date]],"mmm")</f>
        <v>Sep</v>
      </c>
      <c r="F34" s="3">
        <v>41173</v>
      </c>
      <c r="G34" s="8">
        <f>Table1[[#This Row],[Ship Date]]-Table1[[#This Row],[Order Date]]</f>
        <v>4</v>
      </c>
      <c r="H34" s="2" t="s">
        <v>50</v>
      </c>
      <c r="I34" s="2" t="s">
        <v>164</v>
      </c>
      <c r="J34" s="2" t="s">
        <v>165</v>
      </c>
      <c r="K34" s="2" t="s">
        <v>26</v>
      </c>
      <c r="L34" s="2" t="s">
        <v>27</v>
      </c>
      <c r="M34" s="2" t="s">
        <v>146</v>
      </c>
      <c r="N34" s="2" t="s">
        <v>147</v>
      </c>
      <c r="O34" s="2">
        <v>19140</v>
      </c>
      <c r="P34" s="2" t="s">
        <v>148</v>
      </c>
      <c r="Q34" s="2" t="s">
        <v>177</v>
      </c>
      <c r="R34" s="2" t="s">
        <v>46</v>
      </c>
      <c r="S34" s="2" t="s">
        <v>75</v>
      </c>
      <c r="T34" s="2" t="s">
        <v>178</v>
      </c>
      <c r="U34" s="2">
        <v>6.8580000000000014</v>
      </c>
      <c r="V34" s="2">
        <v>6</v>
      </c>
      <c r="W34" s="2">
        <v>0.7</v>
      </c>
      <c r="X34" s="20">
        <v>7</v>
      </c>
      <c r="Y34" s="18">
        <v>1619.3928571428601</v>
      </c>
      <c r="Z34" s="2">
        <v>-5.7149999999999999</v>
      </c>
    </row>
    <row r="35" spans="1:26" x14ac:dyDescent="0.3">
      <c r="A35" s="2">
        <v>34</v>
      </c>
      <c r="B35" s="2" t="s">
        <v>163</v>
      </c>
      <c r="C35" s="2">
        <f>YEAR([1]Data!$D35)</f>
        <v>2012</v>
      </c>
      <c r="D35" s="3">
        <v>41169</v>
      </c>
      <c r="E35" s="3" t="str">
        <f>TEXT(Table1[[#This Row],[Order Date]],"mmm")</f>
        <v>Sep</v>
      </c>
      <c r="F35" s="3">
        <v>41173</v>
      </c>
      <c r="G35" s="8">
        <f>Table1[[#This Row],[Ship Date]]-Table1[[#This Row],[Order Date]]</f>
        <v>4</v>
      </c>
      <c r="H35" s="2" t="s">
        <v>50</v>
      </c>
      <c r="I35" s="2" t="s">
        <v>164</v>
      </c>
      <c r="J35" s="2" t="s">
        <v>165</v>
      </c>
      <c r="K35" s="2" t="s">
        <v>26</v>
      </c>
      <c r="L35" s="2" t="s">
        <v>27</v>
      </c>
      <c r="M35" s="2" t="s">
        <v>146</v>
      </c>
      <c r="N35" s="2" t="s">
        <v>147</v>
      </c>
      <c r="O35" s="2">
        <v>19140</v>
      </c>
      <c r="P35" s="2" t="s">
        <v>148</v>
      </c>
      <c r="Q35" s="2" t="s">
        <v>179</v>
      </c>
      <c r="R35" s="2" t="s">
        <v>46</v>
      </c>
      <c r="S35" s="2" t="s">
        <v>68</v>
      </c>
      <c r="T35" s="2" t="s">
        <v>180</v>
      </c>
      <c r="U35" s="2">
        <v>15.76</v>
      </c>
      <c r="V35" s="2">
        <v>2</v>
      </c>
      <c r="W35" s="2">
        <v>0.2</v>
      </c>
      <c r="X35" s="20">
        <v>7</v>
      </c>
      <c r="Y35" s="18">
        <v>1617.3571428571399</v>
      </c>
      <c r="Z35" s="2">
        <v>3.5460000000000007</v>
      </c>
    </row>
    <row r="36" spans="1:26" x14ac:dyDescent="0.3">
      <c r="A36" s="2">
        <v>35</v>
      </c>
      <c r="B36" s="2" t="s">
        <v>181</v>
      </c>
      <c r="C36" s="2">
        <f>YEAR([1]Data!$D36)</f>
        <v>2014</v>
      </c>
      <c r="D36" s="3">
        <v>41932</v>
      </c>
      <c r="E36" s="3" t="str">
        <f>TEXT(Table1[[#This Row],[Order Date]],"mmm")</f>
        <v>Oct</v>
      </c>
      <c r="F36" s="3">
        <v>41936</v>
      </c>
      <c r="G36" s="8">
        <f>Table1[[#This Row],[Ship Date]]-Table1[[#This Row],[Order Date]]</f>
        <v>4</v>
      </c>
      <c r="H36" s="2" t="s">
        <v>23</v>
      </c>
      <c r="I36" s="2" t="s">
        <v>182</v>
      </c>
      <c r="J36" s="2" t="s">
        <v>183</v>
      </c>
      <c r="K36" s="2" t="s">
        <v>102</v>
      </c>
      <c r="L36" s="2" t="s">
        <v>27</v>
      </c>
      <c r="M36" s="2" t="s">
        <v>184</v>
      </c>
      <c r="N36" s="2" t="s">
        <v>104</v>
      </c>
      <c r="O36" s="2">
        <v>77095</v>
      </c>
      <c r="P36" s="2" t="s">
        <v>105</v>
      </c>
      <c r="Q36" s="2" t="s">
        <v>185</v>
      </c>
      <c r="R36" s="2" t="s">
        <v>46</v>
      </c>
      <c r="S36" s="2" t="s">
        <v>90</v>
      </c>
      <c r="T36" s="2" t="s">
        <v>186</v>
      </c>
      <c r="U36" s="2">
        <v>29.472000000000001</v>
      </c>
      <c r="V36" s="2">
        <v>3</v>
      </c>
      <c r="W36" s="2">
        <v>0.2</v>
      </c>
      <c r="X36" s="20">
        <v>7</v>
      </c>
      <c r="Y36" s="18">
        <v>1615.32142857143</v>
      </c>
      <c r="Z36" s="2">
        <v>9.9467999999999979</v>
      </c>
    </row>
    <row r="37" spans="1:26" x14ac:dyDescent="0.3">
      <c r="A37" s="2">
        <v>36</v>
      </c>
      <c r="B37" s="2" t="s">
        <v>187</v>
      </c>
      <c r="C37" s="2">
        <f>YEAR([1]Data!$D37)</f>
        <v>2013</v>
      </c>
      <c r="D37" s="3">
        <v>41617</v>
      </c>
      <c r="E37" s="3" t="str">
        <f>TEXT(Table1[[#This Row],[Order Date]],"mmm")</f>
        <v>Dec</v>
      </c>
      <c r="F37" s="3">
        <v>41619</v>
      </c>
      <c r="G37" s="8">
        <f>Table1[[#This Row],[Ship Date]]-Table1[[#This Row],[Order Date]]</f>
        <v>2</v>
      </c>
      <c r="H37" s="2" t="s">
        <v>188</v>
      </c>
      <c r="I37" s="2" t="s">
        <v>189</v>
      </c>
      <c r="J37" s="2" t="s">
        <v>190</v>
      </c>
      <c r="K37" s="2" t="s">
        <v>41</v>
      </c>
      <c r="L37" s="2" t="s">
        <v>27</v>
      </c>
      <c r="M37" s="2" t="s">
        <v>191</v>
      </c>
      <c r="N37" s="2" t="s">
        <v>104</v>
      </c>
      <c r="O37" s="2">
        <v>75080</v>
      </c>
      <c r="P37" s="2" t="s">
        <v>105</v>
      </c>
      <c r="Q37" s="2" t="s">
        <v>192</v>
      </c>
      <c r="R37" s="2" t="s">
        <v>71</v>
      </c>
      <c r="S37" s="2" t="s">
        <v>72</v>
      </c>
      <c r="T37" s="2" t="s">
        <v>193</v>
      </c>
      <c r="U37" s="2">
        <v>1097.5440000000003</v>
      </c>
      <c r="V37" s="2">
        <v>7</v>
      </c>
      <c r="W37" s="2">
        <v>0.2</v>
      </c>
      <c r="X37" s="20">
        <v>7</v>
      </c>
      <c r="Y37" s="18">
        <v>1613.2857142857099</v>
      </c>
      <c r="Z37" s="2">
        <v>123.47369999999989</v>
      </c>
    </row>
    <row r="38" spans="1:26" x14ac:dyDescent="0.3">
      <c r="A38" s="2">
        <v>37</v>
      </c>
      <c r="B38" s="2" t="s">
        <v>187</v>
      </c>
      <c r="C38" s="2">
        <f>YEAR([1]Data!$D38)</f>
        <v>2013</v>
      </c>
      <c r="D38" s="3">
        <v>41617</v>
      </c>
      <c r="E38" s="3" t="str">
        <f>TEXT(Table1[[#This Row],[Order Date]],"mmm")</f>
        <v>Dec</v>
      </c>
      <c r="F38" s="3">
        <v>41619</v>
      </c>
      <c r="G38" s="8">
        <f>Table1[[#This Row],[Ship Date]]-Table1[[#This Row],[Order Date]]</f>
        <v>2</v>
      </c>
      <c r="H38" s="2" t="s">
        <v>188</v>
      </c>
      <c r="I38" s="2" t="s">
        <v>189</v>
      </c>
      <c r="J38" s="2" t="s">
        <v>190</v>
      </c>
      <c r="K38" s="2" t="s">
        <v>41</v>
      </c>
      <c r="L38" s="2" t="s">
        <v>27</v>
      </c>
      <c r="M38" s="2" t="s">
        <v>191</v>
      </c>
      <c r="N38" s="2" t="s">
        <v>104</v>
      </c>
      <c r="O38" s="2">
        <v>75080</v>
      </c>
      <c r="P38" s="2" t="s">
        <v>105</v>
      </c>
      <c r="Q38" s="2" t="s">
        <v>194</v>
      </c>
      <c r="R38" s="2" t="s">
        <v>32</v>
      </c>
      <c r="S38" s="2" t="s">
        <v>65</v>
      </c>
      <c r="T38" s="2" t="s">
        <v>195</v>
      </c>
      <c r="U38" s="2">
        <v>190.92</v>
      </c>
      <c r="V38" s="2">
        <v>5</v>
      </c>
      <c r="W38" s="2">
        <v>0.6</v>
      </c>
      <c r="X38" s="20">
        <v>7</v>
      </c>
      <c r="Y38" s="18">
        <v>1611.25</v>
      </c>
      <c r="Z38" s="2">
        <v>-147.96300000000002</v>
      </c>
    </row>
    <row r="39" spans="1:26" x14ac:dyDescent="0.3">
      <c r="A39" s="2">
        <v>38</v>
      </c>
      <c r="B39" s="2" t="s">
        <v>196</v>
      </c>
      <c r="C39" s="2">
        <f>YEAR([1]Data!$D39)</f>
        <v>2012</v>
      </c>
      <c r="D39" s="3">
        <v>41270</v>
      </c>
      <c r="E39" s="3" t="str">
        <f>TEXT(Table1[[#This Row],[Order Date]],"mmm")</f>
        <v>Dec</v>
      </c>
      <c r="F39" s="3">
        <v>41274</v>
      </c>
      <c r="G39" s="8">
        <f>Table1[[#This Row],[Ship Date]]-Table1[[#This Row],[Order Date]]</f>
        <v>4</v>
      </c>
      <c r="H39" s="2" t="s">
        <v>50</v>
      </c>
      <c r="I39" s="2" t="s">
        <v>197</v>
      </c>
      <c r="J39" s="2" t="s">
        <v>198</v>
      </c>
      <c r="K39" s="2" t="s">
        <v>102</v>
      </c>
      <c r="L39" s="2" t="s">
        <v>27</v>
      </c>
      <c r="M39" s="2" t="s">
        <v>184</v>
      </c>
      <c r="N39" s="2" t="s">
        <v>104</v>
      </c>
      <c r="O39" s="2">
        <v>77041</v>
      </c>
      <c r="P39" s="2" t="s">
        <v>105</v>
      </c>
      <c r="Q39" s="2" t="s">
        <v>199</v>
      </c>
      <c r="R39" s="2" t="s">
        <v>46</v>
      </c>
      <c r="S39" s="2" t="s">
        <v>173</v>
      </c>
      <c r="T39" s="2" t="s">
        <v>200</v>
      </c>
      <c r="U39" s="2">
        <v>113.328</v>
      </c>
      <c r="V39" s="2">
        <v>9</v>
      </c>
      <c r="W39" s="2">
        <v>0.2</v>
      </c>
      <c r="X39" s="20">
        <v>7</v>
      </c>
      <c r="Y39" s="18">
        <v>1609.2142857142901</v>
      </c>
      <c r="Z39" s="2">
        <v>35.414999999999999</v>
      </c>
    </row>
    <row r="40" spans="1:26" x14ac:dyDescent="0.3">
      <c r="A40" s="2">
        <v>39</v>
      </c>
      <c r="B40" s="2" t="s">
        <v>196</v>
      </c>
      <c r="C40" s="2">
        <f>YEAR([1]Data!$D40)</f>
        <v>2012</v>
      </c>
      <c r="D40" s="3">
        <v>41270</v>
      </c>
      <c r="E40" s="3" t="str">
        <f>TEXT(Table1[[#This Row],[Order Date]],"mmm")</f>
        <v>Dec</v>
      </c>
      <c r="F40" s="3">
        <v>41274</v>
      </c>
      <c r="G40" s="8">
        <f>Table1[[#This Row],[Ship Date]]-Table1[[#This Row],[Order Date]]</f>
        <v>4</v>
      </c>
      <c r="H40" s="2" t="s">
        <v>50</v>
      </c>
      <c r="I40" s="2" t="s">
        <v>197</v>
      </c>
      <c r="J40" s="2" t="s">
        <v>198</v>
      </c>
      <c r="K40" s="2" t="s">
        <v>102</v>
      </c>
      <c r="L40" s="2" t="s">
        <v>27</v>
      </c>
      <c r="M40" s="2" t="s">
        <v>184</v>
      </c>
      <c r="N40" s="2" t="s">
        <v>104</v>
      </c>
      <c r="O40" s="2">
        <v>77041</v>
      </c>
      <c r="P40" s="2" t="s">
        <v>105</v>
      </c>
      <c r="Q40" s="2" t="s">
        <v>201</v>
      </c>
      <c r="R40" s="2" t="s">
        <v>32</v>
      </c>
      <c r="S40" s="2" t="s">
        <v>33</v>
      </c>
      <c r="T40" s="2" t="s">
        <v>202</v>
      </c>
      <c r="U40" s="2">
        <v>532.39919999999995</v>
      </c>
      <c r="V40" s="2">
        <v>3</v>
      </c>
      <c r="W40" s="2">
        <v>0.32</v>
      </c>
      <c r="X40" s="20">
        <v>7</v>
      </c>
      <c r="Y40" s="18">
        <v>1607.17857142857</v>
      </c>
      <c r="Z40" s="2">
        <v>-46.976400000000012</v>
      </c>
    </row>
    <row r="41" spans="1:26" x14ac:dyDescent="0.3">
      <c r="A41" s="2">
        <v>40</v>
      </c>
      <c r="B41" s="2" t="s">
        <v>196</v>
      </c>
      <c r="C41" s="2">
        <f>YEAR([1]Data!$D41)</f>
        <v>2012</v>
      </c>
      <c r="D41" s="3">
        <v>41270</v>
      </c>
      <c r="E41" s="3" t="str">
        <f>TEXT(Table1[[#This Row],[Order Date]],"mmm")</f>
        <v>Dec</v>
      </c>
      <c r="F41" s="3">
        <v>41274</v>
      </c>
      <c r="G41" s="8">
        <f>Table1[[#This Row],[Ship Date]]-Table1[[#This Row],[Order Date]]</f>
        <v>4</v>
      </c>
      <c r="H41" s="2" t="s">
        <v>50</v>
      </c>
      <c r="I41" s="2" t="s">
        <v>197</v>
      </c>
      <c r="J41" s="2" t="s">
        <v>198</v>
      </c>
      <c r="K41" s="2" t="s">
        <v>102</v>
      </c>
      <c r="L41" s="2" t="s">
        <v>27</v>
      </c>
      <c r="M41" s="2" t="s">
        <v>184</v>
      </c>
      <c r="N41" s="2" t="s">
        <v>104</v>
      </c>
      <c r="O41" s="2">
        <v>77041</v>
      </c>
      <c r="P41" s="2" t="s">
        <v>105</v>
      </c>
      <c r="Q41" s="2" t="s">
        <v>203</v>
      </c>
      <c r="R41" s="2" t="s">
        <v>32</v>
      </c>
      <c r="S41" s="2" t="s">
        <v>36</v>
      </c>
      <c r="T41" s="2" t="s">
        <v>204</v>
      </c>
      <c r="U41" s="2">
        <v>212.05799999999999</v>
      </c>
      <c r="V41" s="2">
        <v>3</v>
      </c>
      <c r="W41" s="2">
        <v>0.3</v>
      </c>
      <c r="X41" s="20">
        <v>7</v>
      </c>
      <c r="Y41" s="18">
        <v>1605.1428571428601</v>
      </c>
      <c r="Z41" s="2">
        <v>-15.146999999999991</v>
      </c>
    </row>
    <row r="42" spans="1:26" x14ac:dyDescent="0.3">
      <c r="A42" s="2">
        <v>41</v>
      </c>
      <c r="B42" s="2" t="s">
        <v>196</v>
      </c>
      <c r="C42" s="2">
        <f>YEAR([1]Data!$D42)</f>
        <v>2012</v>
      </c>
      <c r="D42" s="3">
        <v>41270</v>
      </c>
      <c r="E42" s="3" t="str">
        <f>TEXT(Table1[[#This Row],[Order Date]],"mmm")</f>
        <v>Dec</v>
      </c>
      <c r="F42" s="3">
        <v>41274</v>
      </c>
      <c r="G42" s="8">
        <f>Table1[[#This Row],[Ship Date]]-Table1[[#This Row],[Order Date]]</f>
        <v>4</v>
      </c>
      <c r="H42" s="2" t="s">
        <v>50</v>
      </c>
      <c r="I42" s="2" t="s">
        <v>197</v>
      </c>
      <c r="J42" s="2" t="s">
        <v>198</v>
      </c>
      <c r="K42" s="2" t="s">
        <v>102</v>
      </c>
      <c r="L42" s="2" t="s">
        <v>27</v>
      </c>
      <c r="M42" s="2" t="s">
        <v>184</v>
      </c>
      <c r="N42" s="2" t="s">
        <v>104</v>
      </c>
      <c r="O42" s="2">
        <v>77041</v>
      </c>
      <c r="P42" s="2" t="s">
        <v>105</v>
      </c>
      <c r="Q42" s="2" t="s">
        <v>205</v>
      </c>
      <c r="R42" s="2" t="s">
        <v>71</v>
      </c>
      <c r="S42" s="2" t="s">
        <v>72</v>
      </c>
      <c r="T42" s="2" t="s">
        <v>206</v>
      </c>
      <c r="U42" s="2">
        <v>371.16800000000001</v>
      </c>
      <c r="V42" s="2">
        <v>4</v>
      </c>
      <c r="W42" s="2">
        <v>0.2</v>
      </c>
      <c r="X42" s="20">
        <v>7</v>
      </c>
      <c r="Y42" s="18">
        <v>1603.1071428571399</v>
      </c>
      <c r="Z42" s="2">
        <v>41.756399999999957</v>
      </c>
    </row>
    <row r="43" spans="1:26" x14ac:dyDescent="0.3">
      <c r="A43" s="2">
        <v>42</v>
      </c>
      <c r="B43" s="2" t="s">
        <v>207</v>
      </c>
      <c r="C43" s="2">
        <f>YEAR([1]Data!$D43)</f>
        <v>2014</v>
      </c>
      <c r="D43" s="3">
        <v>41893</v>
      </c>
      <c r="E43" s="3" t="str">
        <f>TEXT(Table1[[#This Row],[Order Date]],"mmm")</f>
        <v>Sep</v>
      </c>
      <c r="F43" s="3">
        <v>41898</v>
      </c>
      <c r="G43" s="8">
        <f>Table1[[#This Row],[Ship Date]]-Table1[[#This Row],[Order Date]]</f>
        <v>5</v>
      </c>
      <c r="H43" s="2" t="s">
        <v>50</v>
      </c>
      <c r="I43" s="2" t="s">
        <v>208</v>
      </c>
      <c r="J43" s="2" t="s">
        <v>209</v>
      </c>
      <c r="K43" s="2" t="s">
        <v>41</v>
      </c>
      <c r="L43" s="2" t="s">
        <v>27</v>
      </c>
      <c r="M43" s="2" t="s">
        <v>210</v>
      </c>
      <c r="N43" s="2" t="s">
        <v>211</v>
      </c>
      <c r="O43" s="2">
        <v>60540</v>
      </c>
      <c r="P43" s="2" t="s">
        <v>105</v>
      </c>
      <c r="Q43" s="2" t="s">
        <v>212</v>
      </c>
      <c r="R43" s="2" t="s">
        <v>71</v>
      </c>
      <c r="S43" s="2" t="s">
        <v>72</v>
      </c>
      <c r="T43" s="2" t="s">
        <v>213</v>
      </c>
      <c r="U43" s="2">
        <v>147.16800000000001</v>
      </c>
      <c r="V43" s="2">
        <v>4</v>
      </c>
      <c r="W43" s="2">
        <v>0.2</v>
      </c>
      <c r="X43" s="20">
        <v>7</v>
      </c>
      <c r="Y43" s="18">
        <v>1601.07142857143</v>
      </c>
      <c r="Z43" s="2">
        <v>16.556399999999996</v>
      </c>
    </row>
    <row r="44" spans="1:26" x14ac:dyDescent="0.3">
      <c r="A44" s="2">
        <v>43</v>
      </c>
      <c r="B44" s="2" t="s">
        <v>214</v>
      </c>
      <c r="C44" s="2">
        <f>YEAR([1]Data!$D44)</f>
        <v>2013</v>
      </c>
      <c r="D44" s="3">
        <v>41473</v>
      </c>
      <c r="E44" s="3" t="str">
        <f>TEXT(Table1[[#This Row],[Order Date]],"mmm")</f>
        <v>Jul</v>
      </c>
      <c r="F44" s="3">
        <v>41478</v>
      </c>
      <c r="G44" s="8">
        <f>Table1[[#This Row],[Ship Date]]-Table1[[#This Row],[Order Date]]</f>
        <v>5</v>
      </c>
      <c r="H44" s="2" t="s">
        <v>50</v>
      </c>
      <c r="I44" s="2" t="s">
        <v>215</v>
      </c>
      <c r="J44" s="2" t="s">
        <v>216</v>
      </c>
      <c r="K44" s="2" t="s">
        <v>41</v>
      </c>
      <c r="L44" s="2" t="s">
        <v>27</v>
      </c>
      <c r="M44" s="2" t="s">
        <v>42</v>
      </c>
      <c r="N44" s="2" t="s">
        <v>43</v>
      </c>
      <c r="O44" s="2">
        <v>90049</v>
      </c>
      <c r="P44" s="2" t="s">
        <v>44</v>
      </c>
      <c r="Q44" s="2" t="s">
        <v>217</v>
      </c>
      <c r="R44" s="2" t="s">
        <v>46</v>
      </c>
      <c r="S44" s="2" t="s">
        <v>59</v>
      </c>
      <c r="T44" s="2" t="s">
        <v>218</v>
      </c>
      <c r="U44" s="2">
        <v>77.88</v>
      </c>
      <c r="V44" s="2">
        <v>2</v>
      </c>
      <c r="W44" s="2">
        <v>0</v>
      </c>
      <c r="X44" s="20">
        <v>7</v>
      </c>
      <c r="Y44" s="18">
        <v>1599.0357142857099</v>
      </c>
      <c r="Z44" s="2">
        <v>3.8939999999999912</v>
      </c>
    </row>
    <row r="45" spans="1:26" x14ac:dyDescent="0.3">
      <c r="A45" s="2">
        <v>44</v>
      </c>
      <c r="B45" s="2" t="s">
        <v>219</v>
      </c>
      <c r="C45" s="2">
        <f>YEAR([1]Data!$D45)</f>
        <v>2014</v>
      </c>
      <c r="D45" s="3">
        <v>41902</v>
      </c>
      <c r="E45" s="3" t="str">
        <f>TEXT(Table1[[#This Row],[Order Date]],"mmm")</f>
        <v>Sep</v>
      </c>
      <c r="F45" s="3">
        <v>41906</v>
      </c>
      <c r="G45" s="8">
        <f>Table1[[#This Row],[Ship Date]]-Table1[[#This Row],[Order Date]]</f>
        <v>4</v>
      </c>
      <c r="H45" s="2" t="s">
        <v>50</v>
      </c>
      <c r="I45" s="2" t="s">
        <v>220</v>
      </c>
      <c r="J45" s="2" t="s">
        <v>221</v>
      </c>
      <c r="K45" s="2" t="s">
        <v>41</v>
      </c>
      <c r="L45" s="2" t="s">
        <v>27</v>
      </c>
      <c r="M45" s="2" t="s">
        <v>222</v>
      </c>
      <c r="N45" s="2" t="s">
        <v>54</v>
      </c>
      <c r="O45" s="2">
        <v>32935</v>
      </c>
      <c r="P45" s="2" t="s">
        <v>30</v>
      </c>
      <c r="Q45" s="2" t="s">
        <v>223</v>
      </c>
      <c r="R45" s="2" t="s">
        <v>46</v>
      </c>
      <c r="S45" s="2" t="s">
        <v>59</v>
      </c>
      <c r="T45" s="2" t="s">
        <v>224</v>
      </c>
      <c r="U45" s="2">
        <v>95.616</v>
      </c>
      <c r="V45" s="2">
        <v>2</v>
      </c>
      <c r="W45" s="2">
        <v>0.2</v>
      </c>
      <c r="X45" s="20">
        <v>7</v>
      </c>
      <c r="Y45" s="18">
        <v>1597</v>
      </c>
      <c r="Z45" s="2">
        <v>9.5616000000000092</v>
      </c>
    </row>
    <row r="46" spans="1:26" x14ac:dyDescent="0.3">
      <c r="A46" s="2">
        <v>45</v>
      </c>
      <c r="B46" s="2" t="s">
        <v>225</v>
      </c>
      <c r="C46" s="2">
        <f>YEAR([1]Data!$D46)</f>
        <v>2013</v>
      </c>
      <c r="D46" s="3">
        <v>41345</v>
      </c>
      <c r="E46" s="3" t="str">
        <f>TEXT(Table1[[#This Row],[Order Date]],"mmm")</f>
        <v>Mar</v>
      </c>
      <c r="F46" s="3">
        <v>41347</v>
      </c>
      <c r="G46" s="8">
        <f>Table1[[#This Row],[Ship Date]]-Table1[[#This Row],[Order Date]]</f>
        <v>2</v>
      </c>
      <c r="H46" s="2" t="s">
        <v>188</v>
      </c>
      <c r="I46" s="2" t="s">
        <v>226</v>
      </c>
      <c r="J46" s="2" t="s">
        <v>227</v>
      </c>
      <c r="K46" s="2" t="s">
        <v>41</v>
      </c>
      <c r="L46" s="2" t="s">
        <v>27</v>
      </c>
      <c r="M46" s="2" t="s">
        <v>228</v>
      </c>
      <c r="N46" s="2" t="s">
        <v>229</v>
      </c>
      <c r="O46" s="2">
        <v>55122</v>
      </c>
      <c r="P46" s="2" t="s">
        <v>105</v>
      </c>
      <c r="Q46" s="2" t="s">
        <v>230</v>
      </c>
      <c r="R46" s="2" t="s">
        <v>71</v>
      </c>
      <c r="S46" s="2" t="s">
        <v>161</v>
      </c>
      <c r="T46" s="2" t="s">
        <v>231</v>
      </c>
      <c r="U46" s="2">
        <v>45.98</v>
      </c>
      <c r="V46" s="2">
        <v>2</v>
      </c>
      <c r="W46" s="2">
        <v>0</v>
      </c>
      <c r="X46" s="20">
        <v>7</v>
      </c>
      <c r="Y46" s="18">
        <v>1594.9642857142901</v>
      </c>
      <c r="Z46" s="2">
        <v>19.7714</v>
      </c>
    </row>
    <row r="47" spans="1:26" x14ac:dyDescent="0.3">
      <c r="A47" s="2">
        <v>46</v>
      </c>
      <c r="B47" s="2" t="s">
        <v>225</v>
      </c>
      <c r="C47" s="2">
        <f>YEAR([1]Data!$D47)</f>
        <v>2013</v>
      </c>
      <c r="D47" s="3">
        <v>41345</v>
      </c>
      <c r="E47" s="3" t="str">
        <f>TEXT(Table1[[#This Row],[Order Date]],"mmm")</f>
        <v>Mar</v>
      </c>
      <c r="F47" s="3">
        <v>41347</v>
      </c>
      <c r="G47" s="8">
        <f>Table1[[#This Row],[Ship Date]]-Table1[[#This Row],[Order Date]]</f>
        <v>2</v>
      </c>
      <c r="H47" s="2" t="s">
        <v>188</v>
      </c>
      <c r="I47" s="2" t="s">
        <v>226</v>
      </c>
      <c r="J47" s="2" t="s">
        <v>227</v>
      </c>
      <c r="K47" s="2" t="s">
        <v>41</v>
      </c>
      <c r="L47" s="2" t="s">
        <v>27</v>
      </c>
      <c r="M47" s="2" t="s">
        <v>228</v>
      </c>
      <c r="N47" s="2" t="s">
        <v>229</v>
      </c>
      <c r="O47" s="2">
        <v>55122</v>
      </c>
      <c r="P47" s="2" t="s">
        <v>105</v>
      </c>
      <c r="Q47" s="2" t="s">
        <v>232</v>
      </c>
      <c r="R47" s="2" t="s">
        <v>46</v>
      </c>
      <c r="S47" s="2" t="s">
        <v>75</v>
      </c>
      <c r="T47" s="2" t="s">
        <v>233</v>
      </c>
      <c r="U47" s="2">
        <v>17.46</v>
      </c>
      <c r="V47" s="2">
        <v>2</v>
      </c>
      <c r="W47" s="2">
        <v>0</v>
      </c>
      <c r="X47" s="20">
        <v>7</v>
      </c>
      <c r="Y47" s="18">
        <v>1592.92857142857</v>
      </c>
      <c r="Z47" s="2">
        <v>8.2061999999999991</v>
      </c>
    </row>
    <row r="48" spans="1:26" x14ac:dyDescent="0.3">
      <c r="A48" s="2">
        <v>47</v>
      </c>
      <c r="B48" s="2" t="s">
        <v>234</v>
      </c>
      <c r="C48" s="2">
        <f>YEAR([1]Data!$D48)</f>
        <v>2011</v>
      </c>
      <c r="D48" s="3">
        <v>40836</v>
      </c>
      <c r="E48" s="3" t="str">
        <f>TEXT(Table1[[#This Row],[Order Date]],"mmm")</f>
        <v>Oct</v>
      </c>
      <c r="F48" s="3">
        <v>40841</v>
      </c>
      <c r="G48" s="8">
        <f>Table1[[#This Row],[Ship Date]]-Table1[[#This Row],[Order Date]]</f>
        <v>5</v>
      </c>
      <c r="H48" s="2" t="s">
        <v>23</v>
      </c>
      <c r="I48" s="2" t="s">
        <v>235</v>
      </c>
      <c r="J48" s="2" t="s">
        <v>236</v>
      </c>
      <c r="K48" s="2" t="s">
        <v>26</v>
      </c>
      <c r="L48" s="2" t="s">
        <v>27</v>
      </c>
      <c r="M48" s="2" t="s">
        <v>237</v>
      </c>
      <c r="N48" s="2" t="s">
        <v>238</v>
      </c>
      <c r="O48" s="2">
        <v>48185</v>
      </c>
      <c r="P48" s="2" t="s">
        <v>105</v>
      </c>
      <c r="Q48" s="2" t="s">
        <v>239</v>
      </c>
      <c r="R48" s="2" t="s">
        <v>46</v>
      </c>
      <c r="S48" s="2" t="s">
        <v>59</v>
      </c>
      <c r="T48" s="2" t="s">
        <v>240</v>
      </c>
      <c r="U48" s="2">
        <v>211.96</v>
      </c>
      <c r="V48" s="2">
        <v>4</v>
      </c>
      <c r="W48" s="2">
        <v>0</v>
      </c>
      <c r="X48" s="20">
        <v>7</v>
      </c>
      <c r="Y48" s="18">
        <v>1590.8928571428601</v>
      </c>
      <c r="Z48" s="2">
        <v>8.4783999999999935</v>
      </c>
    </row>
    <row r="49" spans="1:26" x14ac:dyDescent="0.3">
      <c r="A49" s="2">
        <v>48</v>
      </c>
      <c r="B49" s="2" t="s">
        <v>241</v>
      </c>
      <c r="C49" s="2">
        <f>YEAR([1]Data!$D49)</f>
        <v>2013</v>
      </c>
      <c r="D49" s="3">
        <v>41446</v>
      </c>
      <c r="E49" s="3" t="str">
        <f>TEXT(Table1[[#This Row],[Order Date]],"mmm")</f>
        <v>Jun</v>
      </c>
      <c r="F49" s="3">
        <v>41451</v>
      </c>
      <c r="G49" s="8">
        <f>Table1[[#This Row],[Ship Date]]-Table1[[#This Row],[Order Date]]</f>
        <v>5</v>
      </c>
      <c r="H49" s="2" t="s">
        <v>50</v>
      </c>
      <c r="I49" s="2" t="s">
        <v>242</v>
      </c>
      <c r="J49" s="2" t="s">
        <v>243</v>
      </c>
      <c r="K49" s="2" t="s">
        <v>26</v>
      </c>
      <c r="L49" s="2" t="s">
        <v>27</v>
      </c>
      <c r="M49" s="2" t="s">
        <v>244</v>
      </c>
      <c r="N49" s="2" t="s">
        <v>245</v>
      </c>
      <c r="O49" s="2">
        <v>19901</v>
      </c>
      <c r="P49" s="2" t="s">
        <v>148</v>
      </c>
      <c r="Q49" s="2" t="s">
        <v>246</v>
      </c>
      <c r="R49" s="2" t="s">
        <v>71</v>
      </c>
      <c r="S49" s="2" t="s">
        <v>161</v>
      </c>
      <c r="T49" s="2" t="s">
        <v>247</v>
      </c>
      <c r="U49" s="2">
        <v>45</v>
      </c>
      <c r="V49" s="2">
        <v>3</v>
      </c>
      <c r="W49" s="2">
        <v>0</v>
      </c>
      <c r="X49" s="20">
        <v>7</v>
      </c>
      <c r="Y49" s="18">
        <v>1588.8571428571399</v>
      </c>
      <c r="Z49" s="2">
        <v>4.9500000000000011</v>
      </c>
    </row>
    <row r="50" spans="1:26" x14ac:dyDescent="0.3">
      <c r="A50" s="2">
        <v>49</v>
      </c>
      <c r="B50" s="2" t="s">
        <v>241</v>
      </c>
      <c r="C50" s="2">
        <f>YEAR([1]Data!$D50)</f>
        <v>2013</v>
      </c>
      <c r="D50" s="3">
        <v>41446</v>
      </c>
      <c r="E50" s="3" t="str">
        <f>TEXT(Table1[[#This Row],[Order Date]],"mmm")</f>
        <v>Jun</v>
      </c>
      <c r="F50" s="3">
        <v>41451</v>
      </c>
      <c r="G50" s="8">
        <f>Table1[[#This Row],[Ship Date]]-Table1[[#This Row],[Order Date]]</f>
        <v>5</v>
      </c>
      <c r="H50" s="2" t="s">
        <v>50</v>
      </c>
      <c r="I50" s="2" t="s">
        <v>242</v>
      </c>
      <c r="J50" s="2" t="s">
        <v>243</v>
      </c>
      <c r="K50" s="2" t="s">
        <v>26</v>
      </c>
      <c r="L50" s="2" t="s">
        <v>27</v>
      </c>
      <c r="M50" s="2" t="s">
        <v>244</v>
      </c>
      <c r="N50" s="2" t="s">
        <v>245</v>
      </c>
      <c r="O50" s="2">
        <v>19901</v>
      </c>
      <c r="P50" s="2" t="s">
        <v>148</v>
      </c>
      <c r="Q50" s="2" t="s">
        <v>248</v>
      </c>
      <c r="R50" s="2" t="s">
        <v>71</v>
      </c>
      <c r="S50" s="2" t="s">
        <v>72</v>
      </c>
      <c r="T50" s="2" t="s">
        <v>249</v>
      </c>
      <c r="U50" s="2">
        <v>21.8</v>
      </c>
      <c r="V50" s="2">
        <v>2</v>
      </c>
      <c r="W50" s="2">
        <v>0</v>
      </c>
      <c r="X50" s="20">
        <v>7</v>
      </c>
      <c r="Y50" s="18">
        <v>1586.82142857143</v>
      </c>
      <c r="Z50" s="2">
        <v>6.104000000000001</v>
      </c>
    </row>
    <row r="51" spans="1:26" x14ac:dyDescent="0.3">
      <c r="A51" s="2">
        <v>50</v>
      </c>
      <c r="B51" s="2" t="s">
        <v>250</v>
      </c>
      <c r="C51" s="2">
        <f>YEAR([1]Data!$D51)</f>
        <v>2012</v>
      </c>
      <c r="D51" s="3">
        <v>41017</v>
      </c>
      <c r="E51" s="3" t="str">
        <f>TEXT(Table1[[#This Row],[Order Date]],"mmm")</f>
        <v>Apr</v>
      </c>
      <c r="F51" s="3">
        <v>41021</v>
      </c>
      <c r="G51" s="8">
        <f>Table1[[#This Row],[Ship Date]]-Table1[[#This Row],[Order Date]]</f>
        <v>4</v>
      </c>
      <c r="H51" s="2" t="s">
        <v>50</v>
      </c>
      <c r="I51" s="2" t="s">
        <v>251</v>
      </c>
      <c r="J51" s="2" t="s">
        <v>252</v>
      </c>
      <c r="K51" s="2" t="s">
        <v>26</v>
      </c>
      <c r="L51" s="2" t="s">
        <v>27</v>
      </c>
      <c r="M51" s="2" t="s">
        <v>253</v>
      </c>
      <c r="N51" s="2" t="s">
        <v>254</v>
      </c>
      <c r="O51" s="2">
        <v>47150</v>
      </c>
      <c r="P51" s="2" t="s">
        <v>105</v>
      </c>
      <c r="Q51" s="2" t="s">
        <v>255</v>
      </c>
      <c r="R51" s="2" t="s">
        <v>46</v>
      </c>
      <c r="S51" s="2" t="s">
        <v>75</v>
      </c>
      <c r="T51" s="2" t="s">
        <v>256</v>
      </c>
      <c r="U51" s="2">
        <v>38.22</v>
      </c>
      <c r="V51" s="2">
        <v>6</v>
      </c>
      <c r="W51" s="2">
        <v>0</v>
      </c>
      <c r="X51" s="20">
        <v>7</v>
      </c>
      <c r="Y51" s="18">
        <v>1584.7857142857099</v>
      </c>
      <c r="Z51" s="2">
        <v>17.9634</v>
      </c>
    </row>
    <row r="52" spans="1:26" x14ac:dyDescent="0.3">
      <c r="A52" s="2">
        <v>51</v>
      </c>
      <c r="B52" s="2" t="s">
        <v>250</v>
      </c>
      <c r="C52" s="2">
        <f>YEAR([1]Data!$D52)</f>
        <v>2012</v>
      </c>
      <c r="D52" s="3">
        <v>41017</v>
      </c>
      <c r="E52" s="3" t="str">
        <f>TEXT(Table1[[#This Row],[Order Date]],"mmm")</f>
        <v>Apr</v>
      </c>
      <c r="F52" s="3">
        <v>41021</v>
      </c>
      <c r="G52" s="8">
        <f>Table1[[#This Row],[Ship Date]]-Table1[[#This Row],[Order Date]]</f>
        <v>4</v>
      </c>
      <c r="H52" s="2" t="s">
        <v>50</v>
      </c>
      <c r="I52" s="2" t="s">
        <v>251</v>
      </c>
      <c r="J52" s="2" t="s">
        <v>252</v>
      </c>
      <c r="K52" s="2" t="s">
        <v>26</v>
      </c>
      <c r="L52" s="2" t="s">
        <v>27</v>
      </c>
      <c r="M52" s="2" t="s">
        <v>253</v>
      </c>
      <c r="N52" s="2" t="s">
        <v>254</v>
      </c>
      <c r="O52" s="2">
        <v>47150</v>
      </c>
      <c r="P52" s="2" t="s">
        <v>105</v>
      </c>
      <c r="Q52" s="2" t="s">
        <v>257</v>
      </c>
      <c r="R52" s="2" t="s">
        <v>46</v>
      </c>
      <c r="S52" s="2" t="s">
        <v>47</v>
      </c>
      <c r="T52" s="2" t="s">
        <v>258</v>
      </c>
      <c r="U52" s="2">
        <v>75.179999999999993</v>
      </c>
      <c r="V52" s="2">
        <v>6</v>
      </c>
      <c r="W52" s="2">
        <v>0</v>
      </c>
      <c r="X52" s="20">
        <v>7</v>
      </c>
      <c r="Y52" s="18">
        <v>1582.75</v>
      </c>
      <c r="Z52" s="2">
        <v>35.334599999999995</v>
      </c>
    </row>
    <row r="53" spans="1:26" x14ac:dyDescent="0.3">
      <c r="A53" s="2">
        <v>52</v>
      </c>
      <c r="B53" s="2" t="s">
        <v>250</v>
      </c>
      <c r="C53" s="2">
        <f>YEAR([1]Data!$D53)</f>
        <v>2012</v>
      </c>
      <c r="D53" s="3">
        <v>41017</v>
      </c>
      <c r="E53" s="3" t="str">
        <f>TEXT(Table1[[#This Row],[Order Date]],"mmm")</f>
        <v>Apr</v>
      </c>
      <c r="F53" s="3">
        <v>41021</v>
      </c>
      <c r="G53" s="8">
        <f>Table1[[#This Row],[Ship Date]]-Table1[[#This Row],[Order Date]]</f>
        <v>4</v>
      </c>
      <c r="H53" s="2" t="s">
        <v>50</v>
      </c>
      <c r="I53" s="2" t="s">
        <v>251</v>
      </c>
      <c r="J53" s="2" t="s">
        <v>252</v>
      </c>
      <c r="K53" s="2" t="s">
        <v>26</v>
      </c>
      <c r="L53" s="2" t="s">
        <v>27</v>
      </c>
      <c r="M53" s="2" t="s">
        <v>253</v>
      </c>
      <c r="N53" s="2" t="s">
        <v>254</v>
      </c>
      <c r="O53" s="2">
        <v>47150</v>
      </c>
      <c r="P53" s="2" t="s">
        <v>105</v>
      </c>
      <c r="Q53" s="2" t="s">
        <v>259</v>
      </c>
      <c r="R53" s="2" t="s">
        <v>32</v>
      </c>
      <c r="S53" s="2" t="s">
        <v>65</v>
      </c>
      <c r="T53" s="2" t="s">
        <v>260</v>
      </c>
      <c r="U53" s="2">
        <v>6.16</v>
      </c>
      <c r="V53" s="2">
        <v>2</v>
      </c>
      <c r="W53" s="2">
        <v>0</v>
      </c>
      <c r="X53" s="20">
        <v>7</v>
      </c>
      <c r="Y53" s="18">
        <v>1580.7142857142901</v>
      </c>
      <c r="Z53" s="2">
        <v>2.9567999999999999</v>
      </c>
    </row>
    <row r="54" spans="1:26" x14ac:dyDescent="0.3">
      <c r="A54" s="2">
        <v>53</v>
      </c>
      <c r="B54" s="2" t="s">
        <v>250</v>
      </c>
      <c r="C54" s="2">
        <f>YEAR([1]Data!$D54)</f>
        <v>2012</v>
      </c>
      <c r="D54" s="3">
        <v>41017</v>
      </c>
      <c r="E54" s="3" t="str">
        <f>TEXT(Table1[[#This Row],[Order Date]],"mmm")</f>
        <v>Apr</v>
      </c>
      <c r="F54" s="3">
        <v>41021</v>
      </c>
      <c r="G54" s="8">
        <f>Table1[[#This Row],[Ship Date]]-Table1[[#This Row],[Order Date]]</f>
        <v>4</v>
      </c>
      <c r="H54" s="2" t="s">
        <v>50</v>
      </c>
      <c r="I54" s="2" t="s">
        <v>251</v>
      </c>
      <c r="J54" s="2" t="s">
        <v>252</v>
      </c>
      <c r="K54" s="2" t="s">
        <v>26</v>
      </c>
      <c r="L54" s="2" t="s">
        <v>27</v>
      </c>
      <c r="M54" s="2" t="s">
        <v>253</v>
      </c>
      <c r="N54" s="2" t="s">
        <v>254</v>
      </c>
      <c r="O54" s="2">
        <v>47150</v>
      </c>
      <c r="P54" s="2" t="s">
        <v>105</v>
      </c>
      <c r="Q54" s="2" t="s">
        <v>261</v>
      </c>
      <c r="R54" s="2" t="s">
        <v>32</v>
      </c>
      <c r="S54" s="2" t="s">
        <v>36</v>
      </c>
      <c r="T54" s="2" t="s">
        <v>262</v>
      </c>
      <c r="U54" s="2">
        <v>89.99</v>
      </c>
      <c r="V54" s="2">
        <v>1</v>
      </c>
      <c r="W54" s="2">
        <v>0</v>
      </c>
      <c r="X54" s="20">
        <v>7</v>
      </c>
      <c r="Y54" s="18">
        <v>1578.67857142857</v>
      </c>
      <c r="Z54" s="2">
        <v>17.098099999999988</v>
      </c>
    </row>
    <row r="55" spans="1:26" x14ac:dyDescent="0.3">
      <c r="A55" s="2">
        <v>54</v>
      </c>
      <c r="B55" s="2" t="s">
        <v>263</v>
      </c>
      <c r="C55" s="2">
        <f>YEAR([1]Data!$D55)</f>
        <v>2013</v>
      </c>
      <c r="D55" s="3">
        <v>41620</v>
      </c>
      <c r="E55" s="3" t="str">
        <f>TEXT(Table1[[#This Row],[Order Date]],"mmm")</f>
        <v>Dec</v>
      </c>
      <c r="F55" s="3">
        <v>41626</v>
      </c>
      <c r="G55" s="8">
        <f>Table1[[#This Row],[Ship Date]]-Table1[[#This Row],[Order Date]]</f>
        <v>6</v>
      </c>
      <c r="H55" s="2" t="s">
        <v>50</v>
      </c>
      <c r="I55" s="2" t="s">
        <v>264</v>
      </c>
      <c r="J55" s="2" t="s">
        <v>265</v>
      </c>
      <c r="K55" s="2" t="s">
        <v>41</v>
      </c>
      <c r="L55" s="2" t="s">
        <v>27</v>
      </c>
      <c r="M55" s="2" t="s">
        <v>266</v>
      </c>
      <c r="N55" s="2" t="s">
        <v>267</v>
      </c>
      <c r="O55" s="2">
        <v>10024</v>
      </c>
      <c r="P55" s="2" t="s">
        <v>148</v>
      </c>
      <c r="Q55" s="2" t="s">
        <v>268</v>
      </c>
      <c r="R55" s="2" t="s">
        <v>46</v>
      </c>
      <c r="S55" s="2" t="s">
        <v>269</v>
      </c>
      <c r="T55" s="2" t="s">
        <v>270</v>
      </c>
      <c r="U55" s="2">
        <v>15.260000000000002</v>
      </c>
      <c r="V55" s="2">
        <v>7</v>
      </c>
      <c r="W55" s="2">
        <v>0</v>
      </c>
      <c r="X55" s="20">
        <v>7</v>
      </c>
      <c r="Y55" s="18">
        <v>1576.6428571428601</v>
      </c>
      <c r="Z55" s="2">
        <v>6.2566000000000006</v>
      </c>
    </row>
    <row r="56" spans="1:26" x14ac:dyDescent="0.3">
      <c r="A56" s="2">
        <v>55</v>
      </c>
      <c r="B56" s="2" t="s">
        <v>263</v>
      </c>
      <c r="C56" s="2">
        <f>YEAR([1]Data!$D56)</f>
        <v>2013</v>
      </c>
      <c r="D56" s="3">
        <v>41620</v>
      </c>
      <c r="E56" s="3" t="str">
        <f>TEXT(Table1[[#This Row],[Order Date]],"mmm")</f>
        <v>Dec</v>
      </c>
      <c r="F56" s="3">
        <v>41626</v>
      </c>
      <c r="G56" s="8">
        <f>Table1[[#This Row],[Ship Date]]-Table1[[#This Row],[Order Date]]</f>
        <v>6</v>
      </c>
      <c r="H56" s="2" t="s">
        <v>50</v>
      </c>
      <c r="I56" s="2" t="s">
        <v>264</v>
      </c>
      <c r="J56" s="2" t="s">
        <v>265</v>
      </c>
      <c r="K56" s="2" t="s">
        <v>41</v>
      </c>
      <c r="L56" s="2" t="s">
        <v>27</v>
      </c>
      <c r="M56" s="2" t="s">
        <v>266</v>
      </c>
      <c r="N56" s="2" t="s">
        <v>267</v>
      </c>
      <c r="O56" s="2">
        <v>10024</v>
      </c>
      <c r="P56" s="2" t="s">
        <v>148</v>
      </c>
      <c r="Q56" s="2" t="s">
        <v>271</v>
      </c>
      <c r="R56" s="2" t="s">
        <v>71</v>
      </c>
      <c r="S56" s="2" t="s">
        <v>72</v>
      </c>
      <c r="T56" s="2" t="s">
        <v>272</v>
      </c>
      <c r="U56" s="2">
        <v>1029.95</v>
      </c>
      <c r="V56" s="2">
        <v>5</v>
      </c>
      <c r="W56" s="2">
        <v>0</v>
      </c>
      <c r="X56" s="20">
        <v>7</v>
      </c>
      <c r="Y56" s="18">
        <v>1574.6071428571399</v>
      </c>
      <c r="Z56" s="2">
        <v>298.68549999999999</v>
      </c>
    </row>
    <row r="57" spans="1:26" x14ac:dyDescent="0.3">
      <c r="A57" s="2">
        <v>56</v>
      </c>
      <c r="B57" s="2" t="s">
        <v>273</v>
      </c>
      <c r="C57" s="2">
        <f>YEAR([1]Data!$D57)</f>
        <v>2013</v>
      </c>
      <c r="D57" s="3">
        <v>41443</v>
      </c>
      <c r="E57" s="3" t="str">
        <f>TEXT(Table1[[#This Row],[Order Date]],"mmm")</f>
        <v>Jun</v>
      </c>
      <c r="F57" s="3">
        <v>41444</v>
      </c>
      <c r="G57" s="8">
        <f>Table1[[#This Row],[Ship Date]]-Table1[[#This Row],[Order Date]]</f>
        <v>1</v>
      </c>
      <c r="H57" s="2" t="s">
        <v>188</v>
      </c>
      <c r="I57" s="2" t="s">
        <v>274</v>
      </c>
      <c r="J57" s="2" t="s">
        <v>275</v>
      </c>
      <c r="K57" s="2" t="s">
        <v>26</v>
      </c>
      <c r="L57" s="2" t="s">
        <v>27</v>
      </c>
      <c r="M57" s="2" t="s">
        <v>276</v>
      </c>
      <c r="N57" s="2" t="s">
        <v>267</v>
      </c>
      <c r="O57" s="2">
        <v>12180</v>
      </c>
      <c r="P57" s="2" t="s">
        <v>148</v>
      </c>
      <c r="Q57" s="2" t="s">
        <v>277</v>
      </c>
      <c r="R57" s="2" t="s">
        <v>46</v>
      </c>
      <c r="S57" s="2" t="s">
        <v>59</v>
      </c>
      <c r="T57" s="2" t="s">
        <v>278</v>
      </c>
      <c r="U57" s="2">
        <v>208.56</v>
      </c>
      <c r="V57" s="2">
        <v>6</v>
      </c>
      <c r="W57" s="2">
        <v>0</v>
      </c>
      <c r="X57" s="20">
        <v>7</v>
      </c>
      <c r="Y57" s="18">
        <v>1572.57142857143</v>
      </c>
      <c r="Z57" s="2">
        <v>52.139999999999986</v>
      </c>
    </row>
    <row r="58" spans="1:26" x14ac:dyDescent="0.3">
      <c r="A58" s="2">
        <v>57</v>
      </c>
      <c r="B58" s="2" t="s">
        <v>273</v>
      </c>
      <c r="C58" s="2">
        <f>YEAR([1]Data!$D58)</f>
        <v>2013</v>
      </c>
      <c r="D58" s="3">
        <v>41443</v>
      </c>
      <c r="E58" s="3" t="str">
        <f>TEXT(Table1[[#This Row],[Order Date]],"mmm")</f>
        <v>Jun</v>
      </c>
      <c r="F58" s="3">
        <v>41444</v>
      </c>
      <c r="G58" s="8">
        <f>Table1[[#This Row],[Ship Date]]-Table1[[#This Row],[Order Date]]</f>
        <v>1</v>
      </c>
      <c r="H58" s="2" t="s">
        <v>188</v>
      </c>
      <c r="I58" s="2" t="s">
        <v>274</v>
      </c>
      <c r="J58" s="2" t="s">
        <v>275</v>
      </c>
      <c r="K58" s="2" t="s">
        <v>26</v>
      </c>
      <c r="L58" s="2" t="s">
        <v>27</v>
      </c>
      <c r="M58" s="2" t="s">
        <v>276</v>
      </c>
      <c r="N58" s="2" t="s">
        <v>267</v>
      </c>
      <c r="O58" s="2">
        <v>12180</v>
      </c>
      <c r="P58" s="2" t="s">
        <v>148</v>
      </c>
      <c r="Q58" s="2" t="s">
        <v>279</v>
      </c>
      <c r="R58" s="2" t="s">
        <v>46</v>
      </c>
      <c r="S58" s="2" t="s">
        <v>90</v>
      </c>
      <c r="T58" s="2" t="s">
        <v>280</v>
      </c>
      <c r="U58" s="2">
        <v>32.400000000000006</v>
      </c>
      <c r="V58" s="2">
        <v>5</v>
      </c>
      <c r="W58" s="2">
        <v>0</v>
      </c>
      <c r="X58" s="20">
        <v>7</v>
      </c>
      <c r="Y58" s="18">
        <v>1570.5357142857099</v>
      </c>
      <c r="Z58" s="2">
        <v>15.552000000000001</v>
      </c>
    </row>
    <row r="59" spans="1:26" x14ac:dyDescent="0.3">
      <c r="A59" s="2">
        <v>58</v>
      </c>
      <c r="B59" s="2" t="s">
        <v>273</v>
      </c>
      <c r="C59" s="2">
        <f>YEAR([1]Data!$D59)</f>
        <v>2013</v>
      </c>
      <c r="D59" s="3">
        <v>41443</v>
      </c>
      <c r="E59" s="3" t="str">
        <f>TEXT(Table1[[#This Row],[Order Date]],"mmm")</f>
        <v>Jun</v>
      </c>
      <c r="F59" s="3">
        <v>41444</v>
      </c>
      <c r="G59" s="8">
        <f>Table1[[#This Row],[Ship Date]]-Table1[[#This Row],[Order Date]]</f>
        <v>1</v>
      </c>
      <c r="H59" s="2" t="s">
        <v>188</v>
      </c>
      <c r="I59" s="2" t="s">
        <v>274</v>
      </c>
      <c r="J59" s="2" t="s">
        <v>275</v>
      </c>
      <c r="K59" s="2" t="s">
        <v>26</v>
      </c>
      <c r="L59" s="2" t="s">
        <v>27</v>
      </c>
      <c r="M59" s="2" t="s">
        <v>276</v>
      </c>
      <c r="N59" s="2" t="s">
        <v>267</v>
      </c>
      <c r="O59" s="2">
        <v>12180</v>
      </c>
      <c r="P59" s="2" t="s">
        <v>148</v>
      </c>
      <c r="Q59" s="2" t="s">
        <v>281</v>
      </c>
      <c r="R59" s="2" t="s">
        <v>32</v>
      </c>
      <c r="S59" s="2" t="s">
        <v>36</v>
      </c>
      <c r="T59" s="2" t="s">
        <v>282</v>
      </c>
      <c r="U59" s="2">
        <v>319.41000000000003</v>
      </c>
      <c r="V59" s="2">
        <v>5</v>
      </c>
      <c r="W59" s="2">
        <v>0.1</v>
      </c>
      <c r="X59" s="20">
        <v>7</v>
      </c>
      <c r="Y59" s="18">
        <v>1568.5</v>
      </c>
      <c r="Z59" s="2">
        <v>7.0980000000000061</v>
      </c>
    </row>
    <row r="60" spans="1:26" x14ac:dyDescent="0.3">
      <c r="A60" s="2">
        <v>59</v>
      </c>
      <c r="B60" s="2" t="s">
        <v>273</v>
      </c>
      <c r="C60" s="2">
        <f>YEAR([1]Data!$D60)</f>
        <v>2013</v>
      </c>
      <c r="D60" s="3">
        <v>41443</v>
      </c>
      <c r="E60" s="3" t="str">
        <f>TEXT(Table1[[#This Row],[Order Date]],"mmm")</f>
        <v>Jun</v>
      </c>
      <c r="F60" s="3">
        <v>41444</v>
      </c>
      <c r="G60" s="8">
        <f>Table1[[#This Row],[Ship Date]]-Table1[[#This Row],[Order Date]]</f>
        <v>1</v>
      </c>
      <c r="H60" s="2" t="s">
        <v>188</v>
      </c>
      <c r="I60" s="2" t="s">
        <v>274</v>
      </c>
      <c r="J60" s="2" t="s">
        <v>275</v>
      </c>
      <c r="K60" s="2" t="s">
        <v>26</v>
      </c>
      <c r="L60" s="2" t="s">
        <v>27</v>
      </c>
      <c r="M60" s="2" t="s">
        <v>276</v>
      </c>
      <c r="N60" s="2" t="s">
        <v>267</v>
      </c>
      <c r="O60" s="2">
        <v>12180</v>
      </c>
      <c r="P60" s="2" t="s">
        <v>148</v>
      </c>
      <c r="Q60" s="2" t="s">
        <v>283</v>
      </c>
      <c r="R60" s="2" t="s">
        <v>46</v>
      </c>
      <c r="S60" s="2" t="s">
        <v>90</v>
      </c>
      <c r="T60" s="2" t="s">
        <v>284</v>
      </c>
      <c r="U60" s="2">
        <v>14.56</v>
      </c>
      <c r="V60" s="2">
        <v>2</v>
      </c>
      <c r="W60" s="2">
        <v>0</v>
      </c>
      <c r="X60" s="20">
        <v>7</v>
      </c>
      <c r="Y60" s="18">
        <v>1566.4642857142901</v>
      </c>
      <c r="Z60" s="2">
        <v>6.9888000000000003</v>
      </c>
    </row>
    <row r="61" spans="1:26" x14ac:dyDescent="0.3">
      <c r="A61" s="2">
        <v>60</v>
      </c>
      <c r="B61" s="2" t="s">
        <v>273</v>
      </c>
      <c r="C61" s="2">
        <f>YEAR([1]Data!$D61)</f>
        <v>2013</v>
      </c>
      <c r="D61" s="3">
        <v>41443</v>
      </c>
      <c r="E61" s="3" t="str">
        <f>TEXT(Table1[[#This Row],[Order Date]],"mmm")</f>
        <v>Jun</v>
      </c>
      <c r="F61" s="3">
        <v>41444</v>
      </c>
      <c r="G61" s="8">
        <f>Table1[[#This Row],[Ship Date]]-Table1[[#This Row],[Order Date]]</f>
        <v>1</v>
      </c>
      <c r="H61" s="2" t="s">
        <v>188</v>
      </c>
      <c r="I61" s="2" t="s">
        <v>274</v>
      </c>
      <c r="J61" s="2" t="s">
        <v>275</v>
      </c>
      <c r="K61" s="2" t="s">
        <v>26</v>
      </c>
      <c r="L61" s="2" t="s">
        <v>27</v>
      </c>
      <c r="M61" s="2" t="s">
        <v>276</v>
      </c>
      <c r="N61" s="2" t="s">
        <v>267</v>
      </c>
      <c r="O61" s="2">
        <v>12180</v>
      </c>
      <c r="P61" s="2" t="s">
        <v>148</v>
      </c>
      <c r="Q61" s="2" t="s">
        <v>246</v>
      </c>
      <c r="R61" s="2" t="s">
        <v>71</v>
      </c>
      <c r="S61" s="2" t="s">
        <v>161</v>
      </c>
      <c r="T61" s="2" t="s">
        <v>247</v>
      </c>
      <c r="U61" s="2">
        <v>30</v>
      </c>
      <c r="V61" s="2">
        <v>2</v>
      </c>
      <c r="W61" s="2">
        <v>0</v>
      </c>
      <c r="X61" s="20">
        <v>7</v>
      </c>
      <c r="Y61" s="18">
        <v>1564.42857142857</v>
      </c>
      <c r="Z61" s="2">
        <v>3.3000000000000007</v>
      </c>
    </row>
    <row r="62" spans="1:26" x14ac:dyDescent="0.3">
      <c r="A62" s="2">
        <v>61</v>
      </c>
      <c r="B62" s="2" t="s">
        <v>273</v>
      </c>
      <c r="C62" s="2">
        <f>YEAR([1]Data!$D62)</f>
        <v>2013</v>
      </c>
      <c r="D62" s="3">
        <v>41443</v>
      </c>
      <c r="E62" s="3" t="str">
        <f>TEXT(Table1[[#This Row],[Order Date]],"mmm")</f>
        <v>Jun</v>
      </c>
      <c r="F62" s="3">
        <v>41444</v>
      </c>
      <c r="G62" s="8">
        <f>Table1[[#This Row],[Ship Date]]-Table1[[#This Row],[Order Date]]</f>
        <v>1</v>
      </c>
      <c r="H62" s="2" t="s">
        <v>188</v>
      </c>
      <c r="I62" s="2" t="s">
        <v>274</v>
      </c>
      <c r="J62" s="2" t="s">
        <v>275</v>
      </c>
      <c r="K62" s="2" t="s">
        <v>26</v>
      </c>
      <c r="L62" s="2" t="s">
        <v>27</v>
      </c>
      <c r="M62" s="2" t="s">
        <v>276</v>
      </c>
      <c r="N62" s="2" t="s">
        <v>267</v>
      </c>
      <c r="O62" s="2">
        <v>12180</v>
      </c>
      <c r="P62" s="2" t="s">
        <v>148</v>
      </c>
      <c r="Q62" s="2" t="s">
        <v>285</v>
      </c>
      <c r="R62" s="2" t="s">
        <v>46</v>
      </c>
      <c r="S62" s="2" t="s">
        <v>75</v>
      </c>
      <c r="T62" s="2" t="s">
        <v>286</v>
      </c>
      <c r="U62" s="2">
        <v>48.480000000000004</v>
      </c>
      <c r="V62" s="2">
        <v>4</v>
      </c>
      <c r="W62" s="2">
        <v>0.2</v>
      </c>
      <c r="X62" s="20">
        <v>7</v>
      </c>
      <c r="Y62" s="18">
        <v>1562.3928571428601</v>
      </c>
      <c r="Z62" s="2">
        <v>16.361999999999998</v>
      </c>
    </row>
    <row r="63" spans="1:26" x14ac:dyDescent="0.3">
      <c r="A63" s="2">
        <v>62</v>
      </c>
      <c r="B63" s="2" t="s">
        <v>273</v>
      </c>
      <c r="C63" s="2">
        <f>YEAR([1]Data!$D63)</f>
        <v>2013</v>
      </c>
      <c r="D63" s="3">
        <v>41443</v>
      </c>
      <c r="E63" s="3" t="str">
        <f>TEXT(Table1[[#This Row],[Order Date]],"mmm")</f>
        <v>Jun</v>
      </c>
      <c r="F63" s="3">
        <v>41444</v>
      </c>
      <c r="G63" s="8">
        <f>Table1[[#This Row],[Ship Date]]-Table1[[#This Row],[Order Date]]</f>
        <v>1</v>
      </c>
      <c r="H63" s="2" t="s">
        <v>188</v>
      </c>
      <c r="I63" s="2" t="s">
        <v>274</v>
      </c>
      <c r="J63" s="2" t="s">
        <v>275</v>
      </c>
      <c r="K63" s="2" t="s">
        <v>26</v>
      </c>
      <c r="L63" s="2" t="s">
        <v>27</v>
      </c>
      <c r="M63" s="2" t="s">
        <v>276</v>
      </c>
      <c r="N63" s="2" t="s">
        <v>267</v>
      </c>
      <c r="O63" s="2">
        <v>12180</v>
      </c>
      <c r="P63" s="2" t="s">
        <v>148</v>
      </c>
      <c r="Q63" s="2" t="s">
        <v>287</v>
      </c>
      <c r="R63" s="2" t="s">
        <v>46</v>
      </c>
      <c r="S63" s="2" t="s">
        <v>68</v>
      </c>
      <c r="T63" s="2" t="s">
        <v>288</v>
      </c>
      <c r="U63" s="2">
        <v>1.68</v>
      </c>
      <c r="V63" s="2">
        <v>1</v>
      </c>
      <c r="W63" s="2">
        <v>0</v>
      </c>
      <c r="X63" s="20">
        <v>7</v>
      </c>
      <c r="Y63" s="18">
        <v>1560.3571428571399</v>
      </c>
      <c r="Z63" s="2">
        <v>0.84</v>
      </c>
    </row>
    <row r="64" spans="1:26" x14ac:dyDescent="0.3">
      <c r="A64" s="2">
        <v>63</v>
      </c>
      <c r="B64" s="2" t="s">
        <v>289</v>
      </c>
      <c r="C64" s="2">
        <f>YEAR([1]Data!$D64)</f>
        <v>2012</v>
      </c>
      <c r="D64" s="3">
        <v>41237</v>
      </c>
      <c r="E64" s="3" t="str">
        <f>TEXT(Table1[[#This Row],[Order Date]],"mmm")</f>
        <v>Nov</v>
      </c>
      <c r="F64" s="3">
        <v>41243</v>
      </c>
      <c r="G64" s="8">
        <f>Table1[[#This Row],[Ship Date]]-Table1[[#This Row],[Order Date]]</f>
        <v>6</v>
      </c>
      <c r="H64" s="2" t="s">
        <v>50</v>
      </c>
      <c r="I64" s="2" t="s">
        <v>290</v>
      </c>
      <c r="J64" s="2" t="s">
        <v>291</v>
      </c>
      <c r="K64" s="2" t="s">
        <v>26</v>
      </c>
      <c r="L64" s="2" t="s">
        <v>27</v>
      </c>
      <c r="M64" s="2" t="s">
        <v>42</v>
      </c>
      <c r="N64" s="2" t="s">
        <v>43</v>
      </c>
      <c r="O64" s="2">
        <v>90004</v>
      </c>
      <c r="P64" s="2" t="s">
        <v>44</v>
      </c>
      <c r="Q64" s="2" t="s">
        <v>292</v>
      </c>
      <c r="R64" s="2" t="s">
        <v>71</v>
      </c>
      <c r="S64" s="2" t="s">
        <v>161</v>
      </c>
      <c r="T64" s="2" t="s">
        <v>293</v>
      </c>
      <c r="U64" s="2">
        <v>13.98</v>
      </c>
      <c r="V64" s="2">
        <v>2</v>
      </c>
      <c r="W64" s="2">
        <v>0</v>
      </c>
      <c r="X64" s="20">
        <v>7</v>
      </c>
      <c r="Y64" s="18">
        <v>1558.32142857143</v>
      </c>
      <c r="Z64" s="2">
        <v>6.1512000000000011</v>
      </c>
    </row>
    <row r="65" spans="1:26" x14ac:dyDescent="0.3">
      <c r="A65" s="2">
        <v>64</v>
      </c>
      <c r="B65" s="2" t="s">
        <v>289</v>
      </c>
      <c r="C65" s="2">
        <f>YEAR([1]Data!$D65)</f>
        <v>2012</v>
      </c>
      <c r="D65" s="3">
        <v>41237</v>
      </c>
      <c r="E65" s="3" t="str">
        <f>TEXT(Table1[[#This Row],[Order Date]],"mmm")</f>
        <v>Nov</v>
      </c>
      <c r="F65" s="3">
        <v>41243</v>
      </c>
      <c r="G65" s="8">
        <f>Table1[[#This Row],[Ship Date]]-Table1[[#This Row],[Order Date]]</f>
        <v>6</v>
      </c>
      <c r="H65" s="2" t="s">
        <v>50</v>
      </c>
      <c r="I65" s="2" t="s">
        <v>290</v>
      </c>
      <c r="J65" s="2" t="s">
        <v>291</v>
      </c>
      <c r="K65" s="2" t="s">
        <v>26</v>
      </c>
      <c r="L65" s="2" t="s">
        <v>27</v>
      </c>
      <c r="M65" s="2" t="s">
        <v>42</v>
      </c>
      <c r="N65" s="2" t="s">
        <v>43</v>
      </c>
      <c r="O65" s="2">
        <v>90004</v>
      </c>
      <c r="P65" s="2" t="s">
        <v>44</v>
      </c>
      <c r="Q65" s="2" t="s">
        <v>294</v>
      </c>
      <c r="R65" s="2" t="s">
        <v>46</v>
      </c>
      <c r="S65" s="2" t="s">
        <v>75</v>
      </c>
      <c r="T65" s="2" t="s">
        <v>295</v>
      </c>
      <c r="U65" s="2">
        <v>25.824000000000002</v>
      </c>
      <c r="V65" s="2">
        <v>6</v>
      </c>
      <c r="W65" s="2">
        <v>0.2</v>
      </c>
      <c r="X65" s="20">
        <v>7</v>
      </c>
      <c r="Y65" s="18">
        <v>1556.2857142857099</v>
      </c>
      <c r="Z65" s="2">
        <v>9.3612000000000002</v>
      </c>
    </row>
    <row r="66" spans="1:26" x14ac:dyDescent="0.3">
      <c r="A66" s="2">
        <v>65</v>
      </c>
      <c r="B66" s="2" t="s">
        <v>289</v>
      </c>
      <c r="C66" s="2">
        <f>YEAR([1]Data!$D66)</f>
        <v>2012</v>
      </c>
      <c r="D66" s="3">
        <v>41237</v>
      </c>
      <c r="E66" s="3" t="str">
        <f>TEXT(Table1[[#This Row],[Order Date]],"mmm")</f>
        <v>Nov</v>
      </c>
      <c r="F66" s="3">
        <v>41243</v>
      </c>
      <c r="G66" s="8">
        <f>Table1[[#This Row],[Ship Date]]-Table1[[#This Row],[Order Date]]</f>
        <v>6</v>
      </c>
      <c r="H66" s="2" t="s">
        <v>50</v>
      </c>
      <c r="I66" s="2" t="s">
        <v>290</v>
      </c>
      <c r="J66" s="2" t="s">
        <v>291</v>
      </c>
      <c r="K66" s="2" t="s">
        <v>26</v>
      </c>
      <c r="L66" s="2" t="s">
        <v>27</v>
      </c>
      <c r="M66" s="2" t="s">
        <v>42</v>
      </c>
      <c r="N66" s="2" t="s">
        <v>43</v>
      </c>
      <c r="O66" s="2">
        <v>90004</v>
      </c>
      <c r="P66" s="2" t="s">
        <v>44</v>
      </c>
      <c r="Q66" s="2" t="s">
        <v>296</v>
      </c>
      <c r="R66" s="2" t="s">
        <v>46</v>
      </c>
      <c r="S66" s="2" t="s">
        <v>90</v>
      </c>
      <c r="T66" s="2" t="s">
        <v>297</v>
      </c>
      <c r="U66" s="2">
        <v>146.72999999999999</v>
      </c>
      <c r="V66" s="2">
        <v>3</v>
      </c>
      <c r="W66" s="2">
        <v>0</v>
      </c>
      <c r="X66" s="20">
        <v>7</v>
      </c>
      <c r="Y66" s="18">
        <v>1554.25</v>
      </c>
      <c r="Z66" s="2">
        <v>68.963099999999997</v>
      </c>
    </row>
    <row r="67" spans="1:26" x14ac:dyDescent="0.3">
      <c r="A67" s="2">
        <v>66</v>
      </c>
      <c r="B67" s="2" t="s">
        <v>289</v>
      </c>
      <c r="C67" s="2">
        <f>YEAR([1]Data!$D67)</f>
        <v>2012</v>
      </c>
      <c r="D67" s="3">
        <v>41237</v>
      </c>
      <c r="E67" s="3" t="str">
        <f>TEXT(Table1[[#This Row],[Order Date]],"mmm")</f>
        <v>Nov</v>
      </c>
      <c r="F67" s="3">
        <v>41243</v>
      </c>
      <c r="G67" s="8">
        <f>Table1[[#This Row],[Ship Date]]-Table1[[#This Row],[Order Date]]</f>
        <v>6</v>
      </c>
      <c r="H67" s="2" t="s">
        <v>50</v>
      </c>
      <c r="I67" s="2" t="s">
        <v>290</v>
      </c>
      <c r="J67" s="2" t="s">
        <v>291</v>
      </c>
      <c r="K67" s="2" t="s">
        <v>26</v>
      </c>
      <c r="L67" s="2" t="s">
        <v>27</v>
      </c>
      <c r="M67" s="2" t="s">
        <v>42</v>
      </c>
      <c r="N67" s="2" t="s">
        <v>43</v>
      </c>
      <c r="O67" s="2">
        <v>90004</v>
      </c>
      <c r="P67" s="2" t="s">
        <v>44</v>
      </c>
      <c r="Q67" s="2" t="s">
        <v>298</v>
      </c>
      <c r="R67" s="2" t="s">
        <v>32</v>
      </c>
      <c r="S67" s="2" t="s">
        <v>65</v>
      </c>
      <c r="T67" s="2" t="s">
        <v>299</v>
      </c>
      <c r="U67" s="2">
        <v>79.760000000000005</v>
      </c>
      <c r="V67" s="2">
        <v>4</v>
      </c>
      <c r="W67" s="2">
        <v>0</v>
      </c>
      <c r="X67" s="20">
        <v>7</v>
      </c>
      <c r="Y67" s="18">
        <v>1552.2142857142901</v>
      </c>
      <c r="Z67" s="2">
        <v>22.332800000000006</v>
      </c>
    </row>
    <row r="68" spans="1:26" x14ac:dyDescent="0.3">
      <c r="A68" s="2">
        <v>67</v>
      </c>
      <c r="B68" s="2" t="s">
        <v>300</v>
      </c>
      <c r="C68" s="2">
        <f>YEAR([1]Data!$D68)</f>
        <v>2012</v>
      </c>
      <c r="D68" s="3">
        <v>41029</v>
      </c>
      <c r="E68" s="3" t="str">
        <f>TEXT(Table1[[#This Row],[Order Date]],"mmm")</f>
        <v>Apr</v>
      </c>
      <c r="F68" s="3">
        <v>41034</v>
      </c>
      <c r="G68" s="8">
        <f>Table1[[#This Row],[Ship Date]]-Table1[[#This Row],[Order Date]]</f>
        <v>5</v>
      </c>
      <c r="H68" s="2" t="s">
        <v>50</v>
      </c>
      <c r="I68" s="2" t="s">
        <v>301</v>
      </c>
      <c r="J68" s="2" t="s">
        <v>302</v>
      </c>
      <c r="K68" s="2" t="s">
        <v>102</v>
      </c>
      <c r="L68" s="2" t="s">
        <v>27</v>
      </c>
      <c r="M68" s="2" t="s">
        <v>303</v>
      </c>
      <c r="N68" s="2" t="s">
        <v>211</v>
      </c>
      <c r="O68" s="2">
        <v>60610</v>
      </c>
      <c r="P68" s="2" t="s">
        <v>105</v>
      </c>
      <c r="Q68" s="2" t="s">
        <v>304</v>
      </c>
      <c r="R68" s="2" t="s">
        <v>32</v>
      </c>
      <c r="S68" s="2" t="s">
        <v>36</v>
      </c>
      <c r="T68" s="2" t="s">
        <v>305</v>
      </c>
      <c r="U68" s="2">
        <v>213.11499999999998</v>
      </c>
      <c r="V68" s="2">
        <v>5</v>
      </c>
      <c r="W68" s="2">
        <v>0.3</v>
      </c>
      <c r="X68" s="20">
        <v>7</v>
      </c>
      <c r="Y68" s="18">
        <v>1550.17857142857</v>
      </c>
      <c r="Z68" s="2">
        <v>-15.222500000000011</v>
      </c>
    </row>
    <row r="69" spans="1:26" x14ac:dyDescent="0.3">
      <c r="A69" s="2">
        <v>68</v>
      </c>
      <c r="B69" s="2" t="s">
        <v>306</v>
      </c>
      <c r="C69" s="2">
        <f>YEAR([1]Data!$D69)</f>
        <v>2011</v>
      </c>
      <c r="D69" s="3">
        <v>40882</v>
      </c>
      <c r="E69" s="3" t="str">
        <f>TEXT(Table1[[#This Row],[Order Date]],"mmm")</f>
        <v>Dec</v>
      </c>
      <c r="F69" s="3">
        <v>40887</v>
      </c>
      <c r="G69" s="8">
        <f>Table1[[#This Row],[Ship Date]]-Table1[[#This Row],[Order Date]]</f>
        <v>5</v>
      </c>
      <c r="H69" s="2" t="s">
        <v>50</v>
      </c>
      <c r="I69" s="2" t="s">
        <v>307</v>
      </c>
      <c r="J69" s="2" t="s">
        <v>308</v>
      </c>
      <c r="K69" s="2" t="s">
        <v>41</v>
      </c>
      <c r="L69" s="2" t="s">
        <v>27</v>
      </c>
      <c r="M69" s="2" t="s">
        <v>309</v>
      </c>
      <c r="N69" s="2" t="s">
        <v>310</v>
      </c>
      <c r="O69" s="2">
        <v>85234</v>
      </c>
      <c r="P69" s="2" t="s">
        <v>44</v>
      </c>
      <c r="Q69" s="2" t="s">
        <v>311</v>
      </c>
      <c r="R69" s="2" t="s">
        <v>46</v>
      </c>
      <c r="S69" s="2" t="s">
        <v>68</v>
      </c>
      <c r="T69" s="2" t="s">
        <v>312</v>
      </c>
      <c r="U69" s="2">
        <v>1113.0240000000001</v>
      </c>
      <c r="V69" s="2">
        <v>8</v>
      </c>
      <c r="W69" s="2">
        <v>0.2</v>
      </c>
      <c r="X69" s="20">
        <v>7</v>
      </c>
      <c r="Y69" s="18">
        <v>1548.1428571428601</v>
      </c>
      <c r="Z69" s="2">
        <v>111.30239999999998</v>
      </c>
    </row>
    <row r="70" spans="1:26" x14ac:dyDescent="0.3">
      <c r="A70" s="2">
        <v>69</v>
      </c>
      <c r="B70" s="2" t="s">
        <v>306</v>
      </c>
      <c r="C70" s="2">
        <f>YEAR([1]Data!$D70)</f>
        <v>2011</v>
      </c>
      <c r="D70" s="3">
        <v>40882</v>
      </c>
      <c r="E70" s="3" t="str">
        <f>TEXT(Table1[[#This Row],[Order Date]],"mmm")</f>
        <v>Dec</v>
      </c>
      <c r="F70" s="3">
        <v>40887</v>
      </c>
      <c r="G70" s="8">
        <f>Table1[[#This Row],[Ship Date]]-Table1[[#This Row],[Order Date]]</f>
        <v>5</v>
      </c>
      <c r="H70" s="2" t="s">
        <v>50</v>
      </c>
      <c r="I70" s="2" t="s">
        <v>307</v>
      </c>
      <c r="J70" s="2" t="s">
        <v>308</v>
      </c>
      <c r="K70" s="2" t="s">
        <v>41</v>
      </c>
      <c r="L70" s="2" t="s">
        <v>27</v>
      </c>
      <c r="M70" s="2" t="s">
        <v>309</v>
      </c>
      <c r="N70" s="2" t="s">
        <v>310</v>
      </c>
      <c r="O70" s="2">
        <v>85234</v>
      </c>
      <c r="P70" s="2" t="s">
        <v>44</v>
      </c>
      <c r="Q70" s="2" t="s">
        <v>313</v>
      </c>
      <c r="R70" s="2" t="s">
        <v>71</v>
      </c>
      <c r="S70" s="2" t="s">
        <v>72</v>
      </c>
      <c r="T70" s="2" t="s">
        <v>314</v>
      </c>
      <c r="U70" s="2">
        <v>167.96800000000002</v>
      </c>
      <c r="V70" s="2">
        <v>4</v>
      </c>
      <c r="W70" s="2">
        <v>0.2</v>
      </c>
      <c r="X70" s="20">
        <v>7</v>
      </c>
      <c r="Y70" s="18">
        <v>1546.1071428571399</v>
      </c>
      <c r="Z70" s="2">
        <v>62.988</v>
      </c>
    </row>
    <row r="71" spans="1:26" x14ac:dyDescent="0.3">
      <c r="A71" s="2">
        <v>70</v>
      </c>
      <c r="B71" s="2" t="s">
        <v>315</v>
      </c>
      <c r="C71" s="2">
        <f>YEAR([1]Data!$D71)</f>
        <v>2013</v>
      </c>
      <c r="D71" s="3">
        <v>41430</v>
      </c>
      <c r="E71" s="3" t="str">
        <f>TEXT(Table1[[#This Row],[Order Date]],"mmm")</f>
        <v>Jun</v>
      </c>
      <c r="F71" s="3">
        <v>41432</v>
      </c>
      <c r="G71" s="8">
        <f>Table1[[#This Row],[Ship Date]]-Table1[[#This Row],[Order Date]]</f>
        <v>2</v>
      </c>
      <c r="H71" s="2" t="s">
        <v>188</v>
      </c>
      <c r="I71" s="2" t="s">
        <v>316</v>
      </c>
      <c r="J71" s="2" t="s">
        <v>317</v>
      </c>
      <c r="K71" s="2" t="s">
        <v>26</v>
      </c>
      <c r="L71" s="2" t="s">
        <v>27</v>
      </c>
      <c r="M71" s="2" t="s">
        <v>318</v>
      </c>
      <c r="N71" s="2" t="s">
        <v>319</v>
      </c>
      <c r="O71" s="2">
        <v>22153</v>
      </c>
      <c r="P71" s="2" t="s">
        <v>30</v>
      </c>
      <c r="Q71" s="2" t="s">
        <v>320</v>
      </c>
      <c r="R71" s="2" t="s">
        <v>46</v>
      </c>
      <c r="S71" s="2" t="s">
        <v>90</v>
      </c>
      <c r="T71" s="2" t="s">
        <v>321</v>
      </c>
      <c r="U71" s="2">
        <v>75.88</v>
      </c>
      <c r="V71" s="2">
        <v>2</v>
      </c>
      <c r="W71" s="2">
        <v>0</v>
      </c>
      <c r="X71" s="20">
        <v>7</v>
      </c>
      <c r="Y71" s="18">
        <v>1544.07142857143</v>
      </c>
      <c r="Z71" s="2">
        <v>35.663599999999995</v>
      </c>
    </row>
    <row r="72" spans="1:26" x14ac:dyDescent="0.3">
      <c r="A72" s="2">
        <v>71</v>
      </c>
      <c r="B72" s="2" t="s">
        <v>322</v>
      </c>
      <c r="C72" s="2">
        <f>YEAR([1]Data!$D72)</f>
        <v>2013</v>
      </c>
      <c r="D72" s="3">
        <v>41536</v>
      </c>
      <c r="E72" s="3" t="str">
        <f>TEXT(Table1[[#This Row],[Order Date]],"mmm")</f>
        <v>Sep</v>
      </c>
      <c r="F72" s="3">
        <v>41541</v>
      </c>
      <c r="G72" s="8">
        <f>Table1[[#This Row],[Ship Date]]-Table1[[#This Row],[Order Date]]</f>
        <v>5</v>
      </c>
      <c r="H72" s="2" t="s">
        <v>50</v>
      </c>
      <c r="I72" s="2" t="s">
        <v>323</v>
      </c>
      <c r="J72" s="2" t="s">
        <v>324</v>
      </c>
      <c r="K72" s="2" t="s">
        <v>26</v>
      </c>
      <c r="L72" s="2" t="s">
        <v>27</v>
      </c>
      <c r="M72" s="2" t="s">
        <v>266</v>
      </c>
      <c r="N72" s="2" t="s">
        <v>267</v>
      </c>
      <c r="O72" s="2">
        <v>10009</v>
      </c>
      <c r="P72" s="2" t="s">
        <v>148</v>
      </c>
      <c r="Q72" s="2" t="s">
        <v>325</v>
      </c>
      <c r="R72" s="2" t="s">
        <v>46</v>
      </c>
      <c r="S72" s="2" t="s">
        <v>75</v>
      </c>
      <c r="T72" s="2" t="s">
        <v>326</v>
      </c>
      <c r="U72" s="2">
        <v>4.6159999999999997</v>
      </c>
      <c r="V72" s="2">
        <v>1</v>
      </c>
      <c r="W72" s="2">
        <v>0.2</v>
      </c>
      <c r="X72" s="20">
        <v>7</v>
      </c>
      <c r="Y72" s="18">
        <v>1542.0357142857099</v>
      </c>
      <c r="Z72" s="2">
        <v>1.7309999999999999</v>
      </c>
    </row>
    <row r="73" spans="1:26" x14ac:dyDescent="0.3">
      <c r="A73" s="2">
        <v>72</v>
      </c>
      <c r="B73" s="2" t="s">
        <v>327</v>
      </c>
      <c r="C73" s="2">
        <f>YEAR([1]Data!$D73)</f>
        <v>2014</v>
      </c>
      <c r="D73" s="3">
        <v>41897</v>
      </c>
      <c r="E73" s="3" t="str">
        <f>TEXT(Table1[[#This Row],[Order Date]],"mmm")</f>
        <v>Sep</v>
      </c>
      <c r="F73" s="3">
        <v>41900</v>
      </c>
      <c r="G73" s="8">
        <f>Table1[[#This Row],[Ship Date]]-Table1[[#This Row],[Order Date]]</f>
        <v>3</v>
      </c>
      <c r="H73" s="2" t="s">
        <v>23</v>
      </c>
      <c r="I73" s="2" t="s">
        <v>164</v>
      </c>
      <c r="J73" s="2" t="s">
        <v>165</v>
      </c>
      <c r="K73" s="2" t="s">
        <v>26</v>
      </c>
      <c r="L73" s="2" t="s">
        <v>27</v>
      </c>
      <c r="M73" s="2" t="s">
        <v>328</v>
      </c>
      <c r="N73" s="2" t="s">
        <v>238</v>
      </c>
      <c r="O73" s="2">
        <v>49201</v>
      </c>
      <c r="P73" s="2" t="s">
        <v>105</v>
      </c>
      <c r="Q73" s="2" t="s">
        <v>329</v>
      </c>
      <c r="R73" s="2" t="s">
        <v>46</v>
      </c>
      <c r="S73" s="2" t="s">
        <v>90</v>
      </c>
      <c r="T73" s="2" t="s">
        <v>330</v>
      </c>
      <c r="U73" s="2">
        <v>19.049999999999997</v>
      </c>
      <c r="V73" s="2">
        <v>3</v>
      </c>
      <c r="W73" s="2">
        <v>0</v>
      </c>
      <c r="X73" s="20">
        <v>7</v>
      </c>
      <c r="Y73" s="18">
        <v>1540</v>
      </c>
      <c r="Z73" s="2">
        <v>8.7629999999999999</v>
      </c>
    </row>
    <row r="74" spans="1:26" x14ac:dyDescent="0.3">
      <c r="A74" s="2">
        <v>73</v>
      </c>
      <c r="B74" s="2" t="s">
        <v>331</v>
      </c>
      <c r="C74" s="2">
        <f>YEAR([1]Data!$D74)</f>
        <v>2012</v>
      </c>
      <c r="D74" s="3">
        <v>41025</v>
      </c>
      <c r="E74" s="3" t="str">
        <f>TEXT(Table1[[#This Row],[Order Date]],"mmm")</f>
        <v>Apr</v>
      </c>
      <c r="F74" s="3">
        <v>41031</v>
      </c>
      <c r="G74" s="8">
        <f>Table1[[#This Row],[Ship Date]]-Table1[[#This Row],[Order Date]]</f>
        <v>6</v>
      </c>
      <c r="H74" s="2" t="s">
        <v>50</v>
      </c>
      <c r="I74" s="2" t="s">
        <v>332</v>
      </c>
      <c r="J74" s="2" t="s">
        <v>333</v>
      </c>
      <c r="K74" s="2" t="s">
        <v>26</v>
      </c>
      <c r="L74" s="2" t="s">
        <v>27</v>
      </c>
      <c r="M74" s="2" t="s">
        <v>334</v>
      </c>
      <c r="N74" s="2" t="s">
        <v>335</v>
      </c>
      <c r="O74" s="2">
        <v>38109</v>
      </c>
      <c r="P74" s="2" t="s">
        <v>30</v>
      </c>
      <c r="Q74" s="2" t="s">
        <v>336</v>
      </c>
      <c r="R74" s="2" t="s">
        <v>32</v>
      </c>
      <c r="S74" s="2" t="s">
        <v>36</v>
      </c>
      <c r="T74" s="2" t="s">
        <v>337</v>
      </c>
      <c r="U74" s="2">
        <v>831.93600000000015</v>
      </c>
      <c r="V74" s="2">
        <v>8</v>
      </c>
      <c r="W74" s="2">
        <v>0.2</v>
      </c>
      <c r="X74" s="20">
        <v>7</v>
      </c>
      <c r="Y74" s="18">
        <v>1537.9642857142901</v>
      </c>
      <c r="Z74" s="2">
        <v>-114.39120000000003</v>
      </c>
    </row>
    <row r="75" spans="1:26" x14ac:dyDescent="0.3">
      <c r="A75" s="2">
        <v>74</v>
      </c>
      <c r="B75" s="2" t="s">
        <v>331</v>
      </c>
      <c r="C75" s="2">
        <f>YEAR([1]Data!$D75)</f>
        <v>2012</v>
      </c>
      <c r="D75" s="3">
        <v>41025</v>
      </c>
      <c r="E75" s="3" t="str">
        <f>TEXT(Table1[[#This Row],[Order Date]],"mmm")</f>
        <v>Apr</v>
      </c>
      <c r="F75" s="3">
        <v>41031</v>
      </c>
      <c r="G75" s="8">
        <f>Table1[[#This Row],[Ship Date]]-Table1[[#This Row],[Order Date]]</f>
        <v>6</v>
      </c>
      <c r="H75" s="2" t="s">
        <v>50</v>
      </c>
      <c r="I75" s="2" t="s">
        <v>332</v>
      </c>
      <c r="J75" s="2" t="s">
        <v>333</v>
      </c>
      <c r="K75" s="2" t="s">
        <v>26</v>
      </c>
      <c r="L75" s="2" t="s">
        <v>27</v>
      </c>
      <c r="M75" s="2" t="s">
        <v>334</v>
      </c>
      <c r="N75" s="2" t="s">
        <v>335</v>
      </c>
      <c r="O75" s="2">
        <v>38109</v>
      </c>
      <c r="P75" s="2" t="s">
        <v>30</v>
      </c>
      <c r="Q75" s="2" t="s">
        <v>338</v>
      </c>
      <c r="R75" s="2" t="s">
        <v>32</v>
      </c>
      <c r="S75" s="2" t="s">
        <v>65</v>
      </c>
      <c r="T75" s="2" t="s">
        <v>339</v>
      </c>
      <c r="U75" s="2">
        <v>97.04</v>
      </c>
      <c r="V75" s="2">
        <v>2</v>
      </c>
      <c r="W75" s="2">
        <v>0.2</v>
      </c>
      <c r="X75" s="20">
        <v>7</v>
      </c>
      <c r="Y75" s="18">
        <v>1535.92857142857</v>
      </c>
      <c r="Z75" s="2">
        <v>1.2129999999999974</v>
      </c>
    </row>
    <row r="76" spans="1:26" x14ac:dyDescent="0.3">
      <c r="A76" s="2">
        <v>75</v>
      </c>
      <c r="B76" s="2" t="s">
        <v>331</v>
      </c>
      <c r="C76" s="2">
        <f>YEAR([1]Data!$D76)</f>
        <v>2012</v>
      </c>
      <c r="D76" s="3">
        <v>41025</v>
      </c>
      <c r="E76" s="3" t="str">
        <f>TEXT(Table1[[#This Row],[Order Date]],"mmm")</f>
        <v>Apr</v>
      </c>
      <c r="F76" s="3">
        <v>41031</v>
      </c>
      <c r="G76" s="8">
        <f>Table1[[#This Row],[Ship Date]]-Table1[[#This Row],[Order Date]]</f>
        <v>6</v>
      </c>
      <c r="H76" s="2" t="s">
        <v>50</v>
      </c>
      <c r="I76" s="2" t="s">
        <v>332</v>
      </c>
      <c r="J76" s="2" t="s">
        <v>333</v>
      </c>
      <c r="K76" s="2" t="s">
        <v>26</v>
      </c>
      <c r="L76" s="2" t="s">
        <v>27</v>
      </c>
      <c r="M76" s="2" t="s">
        <v>334</v>
      </c>
      <c r="N76" s="2" t="s">
        <v>335</v>
      </c>
      <c r="O76" s="2">
        <v>38109</v>
      </c>
      <c r="P76" s="2" t="s">
        <v>30</v>
      </c>
      <c r="Q76" s="2" t="s">
        <v>340</v>
      </c>
      <c r="R76" s="2" t="s">
        <v>46</v>
      </c>
      <c r="S76" s="2" t="s">
        <v>59</v>
      </c>
      <c r="T76" s="2" t="s">
        <v>341</v>
      </c>
      <c r="U76" s="2">
        <v>72.784000000000006</v>
      </c>
      <c r="V76" s="2">
        <v>1</v>
      </c>
      <c r="W76" s="2">
        <v>0.2</v>
      </c>
      <c r="X76" s="20">
        <v>7</v>
      </c>
      <c r="Y76" s="18">
        <v>1533.8928571428601</v>
      </c>
      <c r="Z76" s="2">
        <v>-18.196000000000002</v>
      </c>
    </row>
    <row r="77" spans="1:26" x14ac:dyDescent="0.3">
      <c r="A77" s="2">
        <v>76</v>
      </c>
      <c r="B77" s="2" t="s">
        <v>342</v>
      </c>
      <c r="C77" s="2">
        <f>YEAR([1]Data!$D77)</f>
        <v>2014</v>
      </c>
      <c r="D77" s="3">
        <v>41983</v>
      </c>
      <c r="E77" s="3" t="str">
        <f>TEXT(Table1[[#This Row],[Order Date]],"mmm")</f>
        <v>Dec</v>
      </c>
      <c r="F77" s="3">
        <v>41985</v>
      </c>
      <c r="G77" s="8">
        <f>Table1[[#This Row],[Ship Date]]-Table1[[#This Row],[Order Date]]</f>
        <v>2</v>
      </c>
      <c r="H77" s="2" t="s">
        <v>188</v>
      </c>
      <c r="I77" s="2" t="s">
        <v>343</v>
      </c>
      <c r="J77" s="2" t="s">
        <v>344</v>
      </c>
      <c r="K77" s="2" t="s">
        <v>41</v>
      </c>
      <c r="L77" s="2" t="s">
        <v>27</v>
      </c>
      <c r="M77" s="2" t="s">
        <v>184</v>
      </c>
      <c r="N77" s="2" t="s">
        <v>104</v>
      </c>
      <c r="O77" s="2">
        <v>77041</v>
      </c>
      <c r="P77" s="2" t="s">
        <v>105</v>
      </c>
      <c r="Q77" s="2" t="s">
        <v>345</v>
      </c>
      <c r="R77" s="2" t="s">
        <v>46</v>
      </c>
      <c r="S77" s="2" t="s">
        <v>75</v>
      </c>
      <c r="T77" s="2" t="s">
        <v>346</v>
      </c>
      <c r="U77" s="2">
        <v>1.2479999999999998</v>
      </c>
      <c r="V77" s="2">
        <v>3</v>
      </c>
      <c r="W77" s="2">
        <v>0.8</v>
      </c>
      <c r="X77" s="20">
        <v>7</v>
      </c>
      <c r="Y77" s="18">
        <v>1531.8571428571399</v>
      </c>
      <c r="Z77" s="2">
        <v>-1.9344000000000006</v>
      </c>
    </row>
    <row r="78" spans="1:26" x14ac:dyDescent="0.3">
      <c r="A78" s="2">
        <v>77</v>
      </c>
      <c r="B78" s="2" t="s">
        <v>342</v>
      </c>
      <c r="C78" s="2">
        <f>YEAR([1]Data!$D78)</f>
        <v>2014</v>
      </c>
      <c r="D78" s="3">
        <v>41983</v>
      </c>
      <c r="E78" s="3" t="str">
        <f>TEXT(Table1[[#This Row],[Order Date]],"mmm")</f>
        <v>Dec</v>
      </c>
      <c r="F78" s="3">
        <v>41985</v>
      </c>
      <c r="G78" s="8">
        <f>Table1[[#This Row],[Ship Date]]-Table1[[#This Row],[Order Date]]</f>
        <v>2</v>
      </c>
      <c r="H78" s="2" t="s">
        <v>188</v>
      </c>
      <c r="I78" s="2" t="s">
        <v>343</v>
      </c>
      <c r="J78" s="2" t="s">
        <v>344</v>
      </c>
      <c r="K78" s="2" t="s">
        <v>41</v>
      </c>
      <c r="L78" s="2" t="s">
        <v>27</v>
      </c>
      <c r="M78" s="2" t="s">
        <v>184</v>
      </c>
      <c r="N78" s="2" t="s">
        <v>104</v>
      </c>
      <c r="O78" s="2">
        <v>77041</v>
      </c>
      <c r="P78" s="2" t="s">
        <v>105</v>
      </c>
      <c r="Q78" s="2" t="s">
        <v>347</v>
      </c>
      <c r="R78" s="2" t="s">
        <v>32</v>
      </c>
      <c r="S78" s="2" t="s">
        <v>65</v>
      </c>
      <c r="T78" s="2" t="s">
        <v>348</v>
      </c>
      <c r="U78" s="2">
        <v>9.7080000000000002</v>
      </c>
      <c r="V78" s="2">
        <v>3</v>
      </c>
      <c r="W78" s="2">
        <v>0.6</v>
      </c>
      <c r="X78" s="20">
        <v>7</v>
      </c>
      <c r="Y78" s="18">
        <v>1529.82142857143</v>
      </c>
      <c r="Z78" s="2">
        <v>-5.8248000000000015</v>
      </c>
    </row>
    <row r="79" spans="1:26" x14ac:dyDescent="0.3">
      <c r="A79" s="2">
        <v>78</v>
      </c>
      <c r="B79" s="2" t="s">
        <v>342</v>
      </c>
      <c r="C79" s="2">
        <f>YEAR([1]Data!$D79)</f>
        <v>2014</v>
      </c>
      <c r="D79" s="3">
        <v>41983</v>
      </c>
      <c r="E79" s="3" t="str">
        <f>TEXT(Table1[[#This Row],[Order Date]],"mmm")</f>
        <v>Dec</v>
      </c>
      <c r="F79" s="3">
        <v>41985</v>
      </c>
      <c r="G79" s="8">
        <f>Table1[[#This Row],[Ship Date]]-Table1[[#This Row],[Order Date]]</f>
        <v>2</v>
      </c>
      <c r="H79" s="2" t="s">
        <v>188</v>
      </c>
      <c r="I79" s="2" t="s">
        <v>343</v>
      </c>
      <c r="J79" s="2" t="s">
        <v>344</v>
      </c>
      <c r="K79" s="2" t="s">
        <v>41</v>
      </c>
      <c r="L79" s="2" t="s">
        <v>27</v>
      </c>
      <c r="M79" s="2" t="s">
        <v>184</v>
      </c>
      <c r="N79" s="2" t="s">
        <v>104</v>
      </c>
      <c r="O79" s="2">
        <v>77041</v>
      </c>
      <c r="P79" s="2" t="s">
        <v>105</v>
      </c>
      <c r="Q79" s="2" t="s">
        <v>349</v>
      </c>
      <c r="R79" s="2" t="s">
        <v>46</v>
      </c>
      <c r="S79" s="2" t="s">
        <v>59</v>
      </c>
      <c r="T79" s="2" t="s">
        <v>350</v>
      </c>
      <c r="U79" s="2">
        <v>27.240000000000002</v>
      </c>
      <c r="V79" s="2">
        <v>3</v>
      </c>
      <c r="W79" s="2">
        <v>0.2</v>
      </c>
      <c r="X79" s="20">
        <v>7</v>
      </c>
      <c r="Y79" s="18">
        <v>1527.7857142857099</v>
      </c>
      <c r="Z79" s="2">
        <v>2.724000000000002</v>
      </c>
    </row>
    <row r="80" spans="1:26" x14ac:dyDescent="0.3">
      <c r="A80" s="2">
        <v>79</v>
      </c>
      <c r="B80" s="2" t="s">
        <v>351</v>
      </c>
      <c r="C80" s="2">
        <f>YEAR([1]Data!$D80)</f>
        <v>2011</v>
      </c>
      <c r="D80" s="3">
        <v>40873</v>
      </c>
      <c r="E80" s="3" t="str">
        <f>TEXT(Table1[[#This Row],[Order Date]],"mmm")</f>
        <v>Nov</v>
      </c>
      <c r="F80" s="3">
        <v>40878</v>
      </c>
      <c r="G80" s="8">
        <f>Table1[[#This Row],[Ship Date]]-Table1[[#This Row],[Order Date]]</f>
        <v>5</v>
      </c>
      <c r="H80" s="2" t="s">
        <v>23</v>
      </c>
      <c r="I80" s="2" t="s">
        <v>332</v>
      </c>
      <c r="J80" s="2" t="s">
        <v>333</v>
      </c>
      <c r="K80" s="2" t="s">
        <v>26</v>
      </c>
      <c r="L80" s="2" t="s">
        <v>27</v>
      </c>
      <c r="M80" s="2" t="s">
        <v>184</v>
      </c>
      <c r="N80" s="2" t="s">
        <v>104</v>
      </c>
      <c r="O80" s="2">
        <v>77070</v>
      </c>
      <c r="P80" s="2" t="s">
        <v>105</v>
      </c>
      <c r="Q80" s="2" t="s">
        <v>352</v>
      </c>
      <c r="R80" s="2" t="s">
        <v>32</v>
      </c>
      <c r="S80" s="2" t="s">
        <v>65</v>
      </c>
      <c r="T80" s="2" t="s">
        <v>353</v>
      </c>
      <c r="U80" s="2">
        <v>19.3</v>
      </c>
      <c r="V80" s="2">
        <v>5</v>
      </c>
      <c r="W80" s="2">
        <v>0.6</v>
      </c>
      <c r="X80" s="20">
        <v>7</v>
      </c>
      <c r="Y80" s="18">
        <v>1525.75</v>
      </c>
      <c r="Z80" s="2">
        <v>-14.475000000000001</v>
      </c>
    </row>
    <row r="81" spans="1:26" x14ac:dyDescent="0.3">
      <c r="A81" s="2">
        <v>80</v>
      </c>
      <c r="B81" s="2" t="s">
        <v>354</v>
      </c>
      <c r="C81" s="2">
        <f>YEAR([1]Data!$D81)</f>
        <v>2013</v>
      </c>
      <c r="D81" s="3">
        <v>41438</v>
      </c>
      <c r="E81" s="3" t="str">
        <f>TEXT(Table1[[#This Row],[Order Date]],"mmm")</f>
        <v>Jun</v>
      </c>
      <c r="F81" s="3">
        <v>41441</v>
      </c>
      <c r="G81" s="8">
        <f>Table1[[#This Row],[Ship Date]]-Table1[[#This Row],[Order Date]]</f>
        <v>3</v>
      </c>
      <c r="H81" s="2" t="s">
        <v>188</v>
      </c>
      <c r="I81" s="2" t="s">
        <v>355</v>
      </c>
      <c r="J81" s="2" t="s">
        <v>356</v>
      </c>
      <c r="K81" s="2" t="s">
        <v>41</v>
      </c>
      <c r="L81" s="2" t="s">
        <v>27</v>
      </c>
      <c r="M81" s="2" t="s">
        <v>357</v>
      </c>
      <c r="N81" s="2" t="s">
        <v>358</v>
      </c>
      <c r="O81" s="2">
        <v>35601</v>
      </c>
      <c r="P81" s="2" t="s">
        <v>30</v>
      </c>
      <c r="Q81" s="2" t="s">
        <v>359</v>
      </c>
      <c r="R81" s="2" t="s">
        <v>46</v>
      </c>
      <c r="S81" s="2" t="s">
        <v>78</v>
      </c>
      <c r="T81" s="2" t="s">
        <v>360</v>
      </c>
      <c r="U81" s="2">
        <v>208.16</v>
      </c>
      <c r="V81" s="2">
        <v>1</v>
      </c>
      <c r="W81" s="2">
        <v>0</v>
      </c>
      <c r="X81" s="20">
        <v>7</v>
      </c>
      <c r="Y81" s="18">
        <v>1523.7142857142901</v>
      </c>
      <c r="Z81" s="2">
        <v>56.20320000000001</v>
      </c>
    </row>
    <row r="82" spans="1:26" x14ac:dyDescent="0.3">
      <c r="A82" s="2">
        <v>81</v>
      </c>
      <c r="B82" s="2" t="s">
        <v>354</v>
      </c>
      <c r="C82" s="2">
        <f>YEAR([1]Data!$D82)</f>
        <v>2013</v>
      </c>
      <c r="D82" s="3">
        <v>41438</v>
      </c>
      <c r="E82" s="3" t="str">
        <f>TEXT(Table1[[#This Row],[Order Date]],"mmm")</f>
        <v>Jun</v>
      </c>
      <c r="F82" s="3">
        <v>41441</v>
      </c>
      <c r="G82" s="8">
        <f>Table1[[#This Row],[Ship Date]]-Table1[[#This Row],[Order Date]]</f>
        <v>3</v>
      </c>
      <c r="H82" s="2" t="s">
        <v>188</v>
      </c>
      <c r="I82" s="2" t="s">
        <v>355</v>
      </c>
      <c r="J82" s="2" t="s">
        <v>356</v>
      </c>
      <c r="K82" s="2" t="s">
        <v>41</v>
      </c>
      <c r="L82" s="2" t="s">
        <v>27</v>
      </c>
      <c r="M82" s="2" t="s">
        <v>357</v>
      </c>
      <c r="N82" s="2" t="s">
        <v>358</v>
      </c>
      <c r="O82" s="2">
        <v>35601</v>
      </c>
      <c r="P82" s="2" t="s">
        <v>30</v>
      </c>
      <c r="Q82" s="2" t="s">
        <v>361</v>
      </c>
      <c r="R82" s="2" t="s">
        <v>46</v>
      </c>
      <c r="S82" s="2" t="s">
        <v>75</v>
      </c>
      <c r="T82" s="2" t="s">
        <v>362</v>
      </c>
      <c r="U82" s="2">
        <v>16.740000000000002</v>
      </c>
      <c r="V82" s="2">
        <v>3</v>
      </c>
      <c r="W82" s="2">
        <v>0</v>
      </c>
      <c r="X82" s="20">
        <v>7</v>
      </c>
      <c r="Y82" s="18">
        <v>1521.67857142857</v>
      </c>
      <c r="Z82" s="2">
        <v>8.0351999999999997</v>
      </c>
    </row>
    <row r="83" spans="1:26" x14ac:dyDescent="0.3">
      <c r="A83" s="2">
        <v>82</v>
      </c>
      <c r="B83" s="2" t="s">
        <v>363</v>
      </c>
      <c r="C83" s="2">
        <f>YEAR([1]Data!$D83)</f>
        <v>2011</v>
      </c>
      <c r="D83" s="3">
        <v>40828</v>
      </c>
      <c r="E83" s="3" t="str">
        <f>TEXT(Table1[[#This Row],[Order Date]],"mmm")</f>
        <v>Oct</v>
      </c>
      <c r="F83" s="3">
        <v>40832</v>
      </c>
      <c r="G83" s="8">
        <f>Table1[[#This Row],[Ship Date]]-Table1[[#This Row],[Order Date]]</f>
        <v>4</v>
      </c>
      <c r="H83" s="2" t="s">
        <v>50</v>
      </c>
      <c r="I83" s="2" t="s">
        <v>364</v>
      </c>
      <c r="J83" s="2" t="s">
        <v>365</v>
      </c>
      <c r="K83" s="2" t="s">
        <v>26</v>
      </c>
      <c r="L83" s="2" t="s">
        <v>27</v>
      </c>
      <c r="M83" s="2" t="s">
        <v>127</v>
      </c>
      <c r="N83" s="2" t="s">
        <v>43</v>
      </c>
      <c r="O83" s="2">
        <v>94122</v>
      </c>
      <c r="P83" s="2" t="s">
        <v>44</v>
      </c>
      <c r="Q83" s="2" t="s">
        <v>366</v>
      </c>
      <c r="R83" s="2" t="s">
        <v>46</v>
      </c>
      <c r="S83" s="2" t="s">
        <v>68</v>
      </c>
      <c r="T83" s="2" t="s">
        <v>367</v>
      </c>
      <c r="U83" s="2">
        <v>14.9</v>
      </c>
      <c r="V83" s="2">
        <v>5</v>
      </c>
      <c r="W83" s="2">
        <v>0</v>
      </c>
      <c r="X83" s="20">
        <v>7</v>
      </c>
      <c r="Y83" s="18">
        <v>1519.6428571428601</v>
      </c>
      <c r="Z83" s="2">
        <v>4.1720000000000006</v>
      </c>
    </row>
    <row r="84" spans="1:26" x14ac:dyDescent="0.3">
      <c r="A84" s="2">
        <v>83</v>
      </c>
      <c r="B84" s="2" t="s">
        <v>363</v>
      </c>
      <c r="C84" s="2">
        <f>YEAR([1]Data!$D84)</f>
        <v>2011</v>
      </c>
      <c r="D84" s="3">
        <v>40828</v>
      </c>
      <c r="E84" s="3" t="str">
        <f>TEXT(Table1[[#This Row],[Order Date]],"mmm")</f>
        <v>Oct</v>
      </c>
      <c r="F84" s="3">
        <v>40832</v>
      </c>
      <c r="G84" s="8">
        <f>Table1[[#This Row],[Ship Date]]-Table1[[#This Row],[Order Date]]</f>
        <v>4</v>
      </c>
      <c r="H84" s="2" t="s">
        <v>50</v>
      </c>
      <c r="I84" s="2" t="s">
        <v>364</v>
      </c>
      <c r="J84" s="2" t="s">
        <v>365</v>
      </c>
      <c r="K84" s="2" t="s">
        <v>26</v>
      </c>
      <c r="L84" s="2" t="s">
        <v>27</v>
      </c>
      <c r="M84" s="2" t="s">
        <v>127</v>
      </c>
      <c r="N84" s="2" t="s">
        <v>43</v>
      </c>
      <c r="O84" s="2">
        <v>94122</v>
      </c>
      <c r="P84" s="2" t="s">
        <v>44</v>
      </c>
      <c r="Q84" s="2" t="s">
        <v>368</v>
      </c>
      <c r="R84" s="2" t="s">
        <v>46</v>
      </c>
      <c r="S84" s="2" t="s">
        <v>59</v>
      </c>
      <c r="T84" s="2" t="s">
        <v>369</v>
      </c>
      <c r="U84" s="2">
        <v>21.39</v>
      </c>
      <c r="V84" s="2">
        <v>1</v>
      </c>
      <c r="W84" s="2">
        <v>0</v>
      </c>
      <c r="X84" s="20">
        <v>7</v>
      </c>
      <c r="Y84" s="18">
        <v>1517.6071428571399</v>
      </c>
      <c r="Z84" s="2">
        <v>6.2030999999999992</v>
      </c>
    </row>
    <row r="85" spans="1:26" x14ac:dyDescent="0.3">
      <c r="A85" s="2">
        <v>84</v>
      </c>
      <c r="B85" s="2" t="s">
        <v>370</v>
      </c>
      <c r="C85" s="2">
        <f>YEAR([1]Data!$D85)</f>
        <v>2012</v>
      </c>
      <c r="D85" s="3">
        <v>41155</v>
      </c>
      <c r="E85" s="3" t="str">
        <f>TEXT(Table1[[#This Row],[Order Date]],"mmm")</f>
        <v>Sep</v>
      </c>
      <c r="F85" s="3">
        <v>41160</v>
      </c>
      <c r="G85" s="8">
        <f>Table1[[#This Row],[Ship Date]]-Table1[[#This Row],[Order Date]]</f>
        <v>5</v>
      </c>
      <c r="H85" s="2" t="s">
        <v>50</v>
      </c>
      <c r="I85" s="2" t="s">
        <v>371</v>
      </c>
      <c r="J85" s="2" t="s">
        <v>372</v>
      </c>
      <c r="K85" s="2" t="s">
        <v>41</v>
      </c>
      <c r="L85" s="2" t="s">
        <v>27</v>
      </c>
      <c r="M85" s="2" t="s">
        <v>373</v>
      </c>
      <c r="N85" s="2" t="s">
        <v>88</v>
      </c>
      <c r="O85" s="2">
        <v>27707</v>
      </c>
      <c r="P85" s="2" t="s">
        <v>30</v>
      </c>
      <c r="Q85" s="2" t="s">
        <v>374</v>
      </c>
      <c r="R85" s="2" t="s">
        <v>46</v>
      </c>
      <c r="S85" s="2" t="s">
        <v>173</v>
      </c>
      <c r="T85" s="2" t="s">
        <v>375</v>
      </c>
      <c r="U85" s="2">
        <v>200.98400000000004</v>
      </c>
      <c r="V85" s="2">
        <v>7</v>
      </c>
      <c r="W85" s="2">
        <v>0.2</v>
      </c>
      <c r="X85" s="20">
        <v>7</v>
      </c>
      <c r="Y85" s="18">
        <v>1515.57142857143</v>
      </c>
      <c r="Z85" s="2">
        <v>62.807499999999976</v>
      </c>
    </row>
    <row r="86" spans="1:26" x14ac:dyDescent="0.3">
      <c r="A86" s="2">
        <v>85</v>
      </c>
      <c r="B86" s="2" t="s">
        <v>376</v>
      </c>
      <c r="C86" s="2">
        <f>YEAR([1]Data!$D86)</f>
        <v>2014</v>
      </c>
      <c r="D86" s="3">
        <v>41957</v>
      </c>
      <c r="E86" s="3" t="str">
        <f>TEXT(Table1[[#This Row],[Order Date]],"mmm")</f>
        <v>Nov</v>
      </c>
      <c r="F86" s="3">
        <v>41960</v>
      </c>
      <c r="G86" s="8">
        <f>Table1[[#This Row],[Ship Date]]-Table1[[#This Row],[Order Date]]</f>
        <v>3</v>
      </c>
      <c r="H86" s="2" t="s">
        <v>188</v>
      </c>
      <c r="I86" s="2" t="s">
        <v>377</v>
      </c>
      <c r="J86" s="2" t="s">
        <v>378</v>
      </c>
      <c r="K86" s="2" t="s">
        <v>102</v>
      </c>
      <c r="L86" s="2" t="s">
        <v>27</v>
      </c>
      <c r="M86" s="2" t="s">
        <v>303</v>
      </c>
      <c r="N86" s="2" t="s">
        <v>211</v>
      </c>
      <c r="O86" s="2">
        <v>60623</v>
      </c>
      <c r="P86" s="2" t="s">
        <v>105</v>
      </c>
      <c r="Q86" s="2" t="s">
        <v>379</v>
      </c>
      <c r="R86" s="2" t="s">
        <v>46</v>
      </c>
      <c r="S86" s="2" t="s">
        <v>59</v>
      </c>
      <c r="T86" s="2" t="s">
        <v>380</v>
      </c>
      <c r="U86" s="2">
        <v>230.376</v>
      </c>
      <c r="V86" s="2">
        <v>3</v>
      </c>
      <c r="W86" s="2">
        <v>0.2</v>
      </c>
      <c r="X86" s="20">
        <v>7</v>
      </c>
      <c r="Y86" s="18">
        <v>1513.5357142857099</v>
      </c>
      <c r="Z86" s="2">
        <v>-48.954900000000002</v>
      </c>
    </row>
    <row r="87" spans="1:26" x14ac:dyDescent="0.3">
      <c r="A87" s="2">
        <v>86</v>
      </c>
      <c r="B87" s="2" t="s">
        <v>381</v>
      </c>
      <c r="C87" s="2">
        <f>YEAR([1]Data!$D87)</f>
        <v>2014</v>
      </c>
      <c r="D87" s="3">
        <v>41788</v>
      </c>
      <c r="E87" s="3" t="str">
        <f>TEXT(Table1[[#This Row],[Order Date]],"mmm")</f>
        <v>May</v>
      </c>
      <c r="F87" s="3">
        <v>41790</v>
      </c>
      <c r="G87" s="8">
        <f>Table1[[#This Row],[Ship Date]]-Table1[[#This Row],[Order Date]]</f>
        <v>2</v>
      </c>
      <c r="H87" s="2" t="s">
        <v>23</v>
      </c>
      <c r="I87" s="2" t="s">
        <v>235</v>
      </c>
      <c r="J87" s="2" t="s">
        <v>236</v>
      </c>
      <c r="K87" s="2" t="s">
        <v>26</v>
      </c>
      <c r="L87" s="2" t="s">
        <v>27</v>
      </c>
      <c r="M87" s="2" t="s">
        <v>382</v>
      </c>
      <c r="N87" s="2" t="s">
        <v>383</v>
      </c>
      <c r="O87" s="2">
        <v>29203</v>
      </c>
      <c r="P87" s="2" t="s">
        <v>30</v>
      </c>
      <c r="Q87" s="2" t="s">
        <v>384</v>
      </c>
      <c r="R87" s="2" t="s">
        <v>32</v>
      </c>
      <c r="S87" s="2" t="s">
        <v>36</v>
      </c>
      <c r="T87" s="2" t="s">
        <v>385</v>
      </c>
      <c r="U87" s="2">
        <v>301.95999999999998</v>
      </c>
      <c r="V87" s="2">
        <v>2</v>
      </c>
      <c r="W87" s="2">
        <v>0</v>
      </c>
      <c r="X87" s="20">
        <v>7</v>
      </c>
      <c r="Y87" s="18">
        <v>1511.5</v>
      </c>
      <c r="Z87" s="2">
        <v>33.215599999999995</v>
      </c>
    </row>
    <row r="88" spans="1:26" x14ac:dyDescent="0.3">
      <c r="A88" s="2">
        <v>87</v>
      </c>
      <c r="B88" s="2" t="s">
        <v>386</v>
      </c>
      <c r="C88" s="2">
        <f>YEAR([1]Data!$D88)</f>
        <v>2014</v>
      </c>
      <c r="D88" s="3">
        <v>41939</v>
      </c>
      <c r="E88" s="3" t="str">
        <f>TEXT(Table1[[#This Row],[Order Date]],"mmm")</f>
        <v>Oct</v>
      </c>
      <c r="F88" s="3">
        <v>41946</v>
      </c>
      <c r="G88" s="8">
        <f>Table1[[#This Row],[Ship Date]]-Table1[[#This Row],[Order Date]]</f>
        <v>7</v>
      </c>
      <c r="H88" s="2" t="s">
        <v>50</v>
      </c>
      <c r="I88" s="2" t="s">
        <v>387</v>
      </c>
      <c r="J88" s="2" t="s">
        <v>388</v>
      </c>
      <c r="K88" s="2" t="s">
        <v>26</v>
      </c>
      <c r="L88" s="2" t="s">
        <v>27</v>
      </c>
      <c r="M88" s="2" t="s">
        <v>389</v>
      </c>
      <c r="N88" s="2" t="s">
        <v>229</v>
      </c>
      <c r="O88" s="2">
        <v>55901</v>
      </c>
      <c r="P88" s="2" t="s">
        <v>105</v>
      </c>
      <c r="Q88" s="2" t="s">
        <v>390</v>
      </c>
      <c r="R88" s="2" t="s">
        <v>71</v>
      </c>
      <c r="S88" s="2" t="s">
        <v>161</v>
      </c>
      <c r="T88" s="2" t="s">
        <v>391</v>
      </c>
      <c r="U88" s="2">
        <v>19.989999999999998</v>
      </c>
      <c r="V88" s="2">
        <v>1</v>
      </c>
      <c r="W88" s="2">
        <v>0</v>
      </c>
      <c r="X88" s="20">
        <v>7</v>
      </c>
      <c r="Y88" s="18">
        <v>1509.4642857142901</v>
      </c>
      <c r="Z88" s="2">
        <v>6.796599999999998</v>
      </c>
    </row>
    <row r="89" spans="1:26" x14ac:dyDescent="0.3">
      <c r="A89" s="2">
        <v>88</v>
      </c>
      <c r="B89" s="2" t="s">
        <v>386</v>
      </c>
      <c r="C89" s="2">
        <f>YEAR([1]Data!$D89)</f>
        <v>2014</v>
      </c>
      <c r="D89" s="3">
        <v>41939</v>
      </c>
      <c r="E89" s="3" t="str">
        <f>TEXT(Table1[[#This Row],[Order Date]],"mmm")</f>
        <v>Oct</v>
      </c>
      <c r="F89" s="3">
        <v>41946</v>
      </c>
      <c r="G89" s="8">
        <f>Table1[[#This Row],[Ship Date]]-Table1[[#This Row],[Order Date]]</f>
        <v>7</v>
      </c>
      <c r="H89" s="2" t="s">
        <v>50</v>
      </c>
      <c r="I89" s="2" t="s">
        <v>387</v>
      </c>
      <c r="J89" s="2" t="s">
        <v>388</v>
      </c>
      <c r="K89" s="2" t="s">
        <v>26</v>
      </c>
      <c r="L89" s="2" t="s">
        <v>27</v>
      </c>
      <c r="M89" s="2" t="s">
        <v>389</v>
      </c>
      <c r="N89" s="2" t="s">
        <v>229</v>
      </c>
      <c r="O89" s="2">
        <v>55901</v>
      </c>
      <c r="P89" s="2" t="s">
        <v>105</v>
      </c>
      <c r="Q89" s="2" t="s">
        <v>392</v>
      </c>
      <c r="R89" s="2" t="s">
        <v>46</v>
      </c>
      <c r="S89" s="2" t="s">
        <v>47</v>
      </c>
      <c r="T89" s="2" t="s">
        <v>393</v>
      </c>
      <c r="U89" s="2">
        <v>6.16</v>
      </c>
      <c r="V89" s="2">
        <v>2</v>
      </c>
      <c r="W89" s="2">
        <v>0</v>
      </c>
      <c r="X89" s="20">
        <v>7</v>
      </c>
      <c r="Y89" s="18">
        <v>1507.42857142857</v>
      </c>
      <c r="Z89" s="2">
        <v>2.9567999999999999</v>
      </c>
    </row>
    <row r="90" spans="1:26" x14ac:dyDescent="0.3">
      <c r="A90" s="2">
        <v>89</v>
      </c>
      <c r="B90" s="2" t="s">
        <v>394</v>
      </c>
      <c r="C90" s="2">
        <f>YEAR([1]Data!$D90)</f>
        <v>2013</v>
      </c>
      <c r="D90" s="3">
        <v>41370</v>
      </c>
      <c r="E90" s="3" t="str">
        <f>TEXT(Table1[[#This Row],[Order Date]],"mmm")</f>
        <v>Apr</v>
      </c>
      <c r="F90" s="3">
        <v>41375</v>
      </c>
      <c r="G90" s="8">
        <f>Table1[[#This Row],[Ship Date]]-Table1[[#This Row],[Order Date]]</f>
        <v>5</v>
      </c>
      <c r="H90" s="2" t="s">
        <v>23</v>
      </c>
      <c r="I90" s="2" t="s">
        <v>395</v>
      </c>
      <c r="J90" s="2" t="s">
        <v>396</v>
      </c>
      <c r="K90" s="2" t="s">
        <v>102</v>
      </c>
      <c r="L90" s="2" t="s">
        <v>27</v>
      </c>
      <c r="M90" s="2" t="s">
        <v>184</v>
      </c>
      <c r="N90" s="2" t="s">
        <v>104</v>
      </c>
      <c r="O90" s="2">
        <v>77095</v>
      </c>
      <c r="P90" s="2" t="s">
        <v>105</v>
      </c>
      <c r="Q90" s="2" t="s">
        <v>397</v>
      </c>
      <c r="R90" s="2" t="s">
        <v>46</v>
      </c>
      <c r="S90" s="2" t="s">
        <v>59</v>
      </c>
      <c r="T90" s="2" t="s">
        <v>398</v>
      </c>
      <c r="U90" s="2">
        <v>158.36800000000002</v>
      </c>
      <c r="V90" s="2">
        <v>7</v>
      </c>
      <c r="W90" s="2">
        <v>0.2</v>
      </c>
      <c r="X90" s="20">
        <v>7</v>
      </c>
      <c r="Y90" s="18">
        <v>1505.3928571428601</v>
      </c>
      <c r="Z90" s="2">
        <v>3385.2</v>
      </c>
    </row>
    <row r="91" spans="1:26" x14ac:dyDescent="0.3">
      <c r="A91" s="2">
        <v>90</v>
      </c>
      <c r="B91" s="2" t="s">
        <v>399</v>
      </c>
      <c r="C91" s="2">
        <f>YEAR([1]Data!$D91)</f>
        <v>2013</v>
      </c>
      <c r="D91" s="3">
        <v>41535</v>
      </c>
      <c r="E91" s="3" t="str">
        <f>TEXT(Table1[[#This Row],[Order Date]],"mmm")</f>
        <v>Sep</v>
      </c>
      <c r="F91" s="3">
        <v>41540</v>
      </c>
      <c r="G91" s="8">
        <f>Table1[[#This Row],[Ship Date]]-Table1[[#This Row],[Order Date]]</f>
        <v>5</v>
      </c>
      <c r="H91" s="2" t="s">
        <v>50</v>
      </c>
      <c r="I91" s="2" t="s">
        <v>400</v>
      </c>
      <c r="J91" s="2" t="s">
        <v>401</v>
      </c>
      <c r="K91" s="2" t="s">
        <v>41</v>
      </c>
      <c r="L91" s="2" t="s">
        <v>27</v>
      </c>
      <c r="M91" s="2" t="s">
        <v>42</v>
      </c>
      <c r="N91" s="2" t="s">
        <v>43</v>
      </c>
      <c r="O91" s="2">
        <v>90036</v>
      </c>
      <c r="P91" s="2" t="s">
        <v>44</v>
      </c>
      <c r="Q91" s="2" t="s">
        <v>402</v>
      </c>
      <c r="R91" s="2" t="s">
        <v>46</v>
      </c>
      <c r="S91" s="2" t="s">
        <v>68</v>
      </c>
      <c r="T91" s="2" t="s">
        <v>403</v>
      </c>
      <c r="U91" s="2">
        <v>20.100000000000001</v>
      </c>
      <c r="V91" s="2">
        <v>3</v>
      </c>
      <c r="W91" s="2">
        <v>0</v>
      </c>
      <c r="X91" s="20">
        <v>7</v>
      </c>
      <c r="Y91" s="18">
        <v>1503.3571428571399</v>
      </c>
      <c r="Z91" s="2">
        <v>6.6329999999999982</v>
      </c>
    </row>
    <row r="92" spans="1:26" x14ac:dyDescent="0.3">
      <c r="A92" s="2">
        <v>91</v>
      </c>
      <c r="B92" s="2" t="s">
        <v>399</v>
      </c>
      <c r="C92" s="2">
        <f>YEAR([1]Data!$D92)</f>
        <v>2013</v>
      </c>
      <c r="D92" s="3">
        <v>41535</v>
      </c>
      <c r="E92" s="3" t="str">
        <f>TEXT(Table1[[#This Row],[Order Date]],"mmm")</f>
        <v>Sep</v>
      </c>
      <c r="F92" s="3">
        <v>41540</v>
      </c>
      <c r="G92" s="8">
        <f>Table1[[#This Row],[Ship Date]]-Table1[[#This Row],[Order Date]]</f>
        <v>5</v>
      </c>
      <c r="H92" s="2" t="s">
        <v>50</v>
      </c>
      <c r="I92" s="2" t="s">
        <v>400</v>
      </c>
      <c r="J92" s="2" t="s">
        <v>401</v>
      </c>
      <c r="K92" s="2" t="s">
        <v>41</v>
      </c>
      <c r="L92" s="2" t="s">
        <v>27</v>
      </c>
      <c r="M92" s="2" t="s">
        <v>42</v>
      </c>
      <c r="N92" s="2" t="s">
        <v>43</v>
      </c>
      <c r="O92" s="2">
        <v>90036</v>
      </c>
      <c r="P92" s="2" t="s">
        <v>44</v>
      </c>
      <c r="Q92" s="2" t="s">
        <v>212</v>
      </c>
      <c r="R92" s="2" t="s">
        <v>71</v>
      </c>
      <c r="S92" s="2" t="s">
        <v>72</v>
      </c>
      <c r="T92" s="2" t="s">
        <v>213</v>
      </c>
      <c r="U92" s="2">
        <v>73.584000000000003</v>
      </c>
      <c r="V92" s="2">
        <v>2</v>
      </c>
      <c r="W92" s="2">
        <v>0.2</v>
      </c>
      <c r="X92" s="20">
        <v>7</v>
      </c>
      <c r="Y92" s="18">
        <v>1501.32142857143</v>
      </c>
      <c r="Z92" s="2">
        <v>8.2781999999999982</v>
      </c>
    </row>
    <row r="93" spans="1:26" x14ac:dyDescent="0.3">
      <c r="A93" s="2">
        <v>92</v>
      </c>
      <c r="B93" s="2" t="s">
        <v>399</v>
      </c>
      <c r="C93" s="2">
        <f>YEAR([1]Data!$D93)</f>
        <v>2013</v>
      </c>
      <c r="D93" s="3">
        <v>41535</v>
      </c>
      <c r="E93" s="3" t="str">
        <f>TEXT(Table1[[#This Row],[Order Date]],"mmm")</f>
        <v>Sep</v>
      </c>
      <c r="F93" s="3">
        <v>41540</v>
      </c>
      <c r="G93" s="8">
        <f>Table1[[#This Row],[Ship Date]]-Table1[[#This Row],[Order Date]]</f>
        <v>5</v>
      </c>
      <c r="H93" s="2" t="s">
        <v>50</v>
      </c>
      <c r="I93" s="2" t="s">
        <v>400</v>
      </c>
      <c r="J93" s="2" t="s">
        <v>401</v>
      </c>
      <c r="K93" s="2" t="s">
        <v>41</v>
      </c>
      <c r="L93" s="2" t="s">
        <v>27</v>
      </c>
      <c r="M93" s="2" t="s">
        <v>42</v>
      </c>
      <c r="N93" s="2" t="s">
        <v>43</v>
      </c>
      <c r="O93" s="2">
        <v>90036</v>
      </c>
      <c r="P93" s="2" t="s">
        <v>44</v>
      </c>
      <c r="Q93" s="2" t="s">
        <v>404</v>
      </c>
      <c r="R93" s="2" t="s">
        <v>46</v>
      </c>
      <c r="S93" s="2" t="s">
        <v>90</v>
      </c>
      <c r="T93" s="2" t="s">
        <v>405</v>
      </c>
      <c r="U93" s="2">
        <v>6.48</v>
      </c>
      <c r="V93" s="2">
        <v>1</v>
      </c>
      <c r="W93" s="2">
        <v>0</v>
      </c>
      <c r="X93" s="20">
        <v>7</v>
      </c>
      <c r="Y93" s="18">
        <v>1499.2857142857099</v>
      </c>
      <c r="Z93" s="2">
        <v>3.1104000000000003</v>
      </c>
    </row>
    <row r="94" spans="1:26" x14ac:dyDescent="0.3">
      <c r="A94" s="2">
        <v>93</v>
      </c>
      <c r="B94" s="2" t="s">
        <v>406</v>
      </c>
      <c r="C94" s="2">
        <f>YEAR([1]Data!$D94)</f>
        <v>2012</v>
      </c>
      <c r="D94" s="3">
        <v>40939</v>
      </c>
      <c r="E94" s="3" t="str">
        <f>TEXT(Table1[[#This Row],[Order Date]],"mmm")</f>
        <v>Jan</v>
      </c>
      <c r="F94" s="3">
        <v>40944</v>
      </c>
      <c r="G94" s="8">
        <f>Table1[[#This Row],[Ship Date]]-Table1[[#This Row],[Order Date]]</f>
        <v>5</v>
      </c>
      <c r="H94" s="2" t="s">
        <v>23</v>
      </c>
      <c r="I94" s="2" t="s">
        <v>407</v>
      </c>
      <c r="J94" s="2" t="s">
        <v>408</v>
      </c>
      <c r="K94" s="2" t="s">
        <v>26</v>
      </c>
      <c r="L94" s="2" t="s">
        <v>27</v>
      </c>
      <c r="M94" s="2" t="s">
        <v>409</v>
      </c>
      <c r="N94" s="2" t="s">
        <v>229</v>
      </c>
      <c r="O94" s="2">
        <v>55407</v>
      </c>
      <c r="P94" s="2" t="s">
        <v>105</v>
      </c>
      <c r="Q94" s="2" t="s">
        <v>410</v>
      </c>
      <c r="R94" s="2" t="s">
        <v>46</v>
      </c>
      <c r="S94" s="2" t="s">
        <v>90</v>
      </c>
      <c r="T94" s="2" t="s">
        <v>411</v>
      </c>
      <c r="U94" s="2">
        <v>12.96</v>
      </c>
      <c r="V94" s="2">
        <v>2</v>
      </c>
      <c r="W94" s="2">
        <v>0</v>
      </c>
      <c r="X94" s="20">
        <v>7</v>
      </c>
      <c r="Y94" s="18">
        <v>1497.25</v>
      </c>
      <c r="Z94" s="2">
        <v>6.2208000000000006</v>
      </c>
    </row>
    <row r="95" spans="1:26" x14ac:dyDescent="0.3">
      <c r="A95" s="2">
        <v>94</v>
      </c>
      <c r="B95" s="2" t="s">
        <v>406</v>
      </c>
      <c r="C95" s="2">
        <f>YEAR([1]Data!$D95)</f>
        <v>2012</v>
      </c>
      <c r="D95" s="3">
        <v>40939</v>
      </c>
      <c r="E95" s="3" t="str">
        <f>TEXT(Table1[[#This Row],[Order Date]],"mmm")</f>
        <v>Jan</v>
      </c>
      <c r="F95" s="3">
        <v>40944</v>
      </c>
      <c r="G95" s="8">
        <f>Table1[[#This Row],[Ship Date]]-Table1[[#This Row],[Order Date]]</f>
        <v>5</v>
      </c>
      <c r="H95" s="2" t="s">
        <v>23</v>
      </c>
      <c r="I95" s="2" t="s">
        <v>407</v>
      </c>
      <c r="J95" s="2" t="s">
        <v>408</v>
      </c>
      <c r="K95" s="2" t="s">
        <v>26</v>
      </c>
      <c r="L95" s="2" t="s">
        <v>27</v>
      </c>
      <c r="M95" s="2" t="s">
        <v>409</v>
      </c>
      <c r="N95" s="2" t="s">
        <v>229</v>
      </c>
      <c r="O95" s="2">
        <v>55407</v>
      </c>
      <c r="P95" s="2" t="s">
        <v>105</v>
      </c>
      <c r="Q95" s="2" t="s">
        <v>412</v>
      </c>
      <c r="R95" s="2" t="s">
        <v>32</v>
      </c>
      <c r="S95" s="2" t="s">
        <v>65</v>
      </c>
      <c r="T95" s="2" t="s">
        <v>413</v>
      </c>
      <c r="U95" s="2">
        <v>53.34</v>
      </c>
      <c r="V95" s="2">
        <v>3</v>
      </c>
      <c r="W95" s="2">
        <v>0</v>
      </c>
      <c r="X95" s="20">
        <v>7</v>
      </c>
      <c r="Y95" s="18">
        <v>1495.2142857142901</v>
      </c>
      <c r="Z95" s="2">
        <v>16.535399999999996</v>
      </c>
    </row>
    <row r="96" spans="1:26" x14ac:dyDescent="0.3">
      <c r="A96" s="2">
        <v>95</v>
      </c>
      <c r="B96" s="2" t="s">
        <v>406</v>
      </c>
      <c r="C96" s="2">
        <f>YEAR([1]Data!$D96)</f>
        <v>2012</v>
      </c>
      <c r="D96" s="3">
        <v>40939</v>
      </c>
      <c r="E96" s="3" t="str">
        <f>TEXT(Table1[[#This Row],[Order Date]],"mmm")</f>
        <v>Jan</v>
      </c>
      <c r="F96" s="3">
        <v>40944</v>
      </c>
      <c r="G96" s="8">
        <f>Table1[[#This Row],[Ship Date]]-Table1[[#This Row],[Order Date]]</f>
        <v>5</v>
      </c>
      <c r="H96" s="2" t="s">
        <v>23</v>
      </c>
      <c r="I96" s="2" t="s">
        <v>407</v>
      </c>
      <c r="J96" s="2" t="s">
        <v>408</v>
      </c>
      <c r="K96" s="2" t="s">
        <v>26</v>
      </c>
      <c r="L96" s="2" t="s">
        <v>27</v>
      </c>
      <c r="M96" s="2" t="s">
        <v>409</v>
      </c>
      <c r="N96" s="2" t="s">
        <v>229</v>
      </c>
      <c r="O96" s="2">
        <v>55407</v>
      </c>
      <c r="P96" s="2" t="s">
        <v>105</v>
      </c>
      <c r="Q96" s="2" t="s">
        <v>414</v>
      </c>
      <c r="R96" s="2" t="s">
        <v>46</v>
      </c>
      <c r="S96" s="2" t="s">
        <v>75</v>
      </c>
      <c r="T96" s="2" t="s">
        <v>415</v>
      </c>
      <c r="U96" s="2">
        <v>32.96</v>
      </c>
      <c r="V96" s="2">
        <v>2</v>
      </c>
      <c r="W96" s="2">
        <v>0</v>
      </c>
      <c r="X96" s="20">
        <v>7</v>
      </c>
      <c r="Y96" s="18">
        <v>1493.17857142857</v>
      </c>
      <c r="Z96" s="2">
        <v>16.150400000000001</v>
      </c>
    </row>
    <row r="97" spans="1:26" x14ac:dyDescent="0.3">
      <c r="A97" s="2">
        <v>96</v>
      </c>
      <c r="B97" s="2" t="s">
        <v>416</v>
      </c>
      <c r="C97" s="2">
        <f>YEAR([1]Data!$D97)</f>
        <v>2014</v>
      </c>
      <c r="D97" s="3">
        <v>41950</v>
      </c>
      <c r="E97" s="3" t="str">
        <f>TEXT(Table1[[#This Row],[Order Date]],"mmm")</f>
        <v>Nov</v>
      </c>
      <c r="F97" s="3">
        <v>41956</v>
      </c>
      <c r="G97" s="8">
        <f>Table1[[#This Row],[Ship Date]]-Table1[[#This Row],[Order Date]]</f>
        <v>6</v>
      </c>
      <c r="H97" s="2" t="s">
        <v>50</v>
      </c>
      <c r="I97" s="2" t="s">
        <v>417</v>
      </c>
      <c r="J97" s="2" t="s">
        <v>418</v>
      </c>
      <c r="K97" s="2" t="s">
        <v>102</v>
      </c>
      <c r="L97" s="2" t="s">
        <v>27</v>
      </c>
      <c r="M97" s="2" t="s">
        <v>419</v>
      </c>
      <c r="N97" s="2" t="s">
        <v>420</v>
      </c>
      <c r="O97" s="2">
        <v>97206</v>
      </c>
      <c r="P97" s="2" t="s">
        <v>44</v>
      </c>
      <c r="Q97" s="2" t="s">
        <v>421</v>
      </c>
      <c r="R97" s="2" t="s">
        <v>46</v>
      </c>
      <c r="S97" s="2" t="s">
        <v>75</v>
      </c>
      <c r="T97" s="2" t="s">
        <v>422</v>
      </c>
      <c r="U97" s="2">
        <v>5.6820000000000013</v>
      </c>
      <c r="V97" s="2">
        <v>1</v>
      </c>
      <c r="W97" s="2">
        <v>0.7</v>
      </c>
      <c r="X97" s="20">
        <v>7</v>
      </c>
      <c r="Y97" s="18">
        <v>1491.1428571428601</v>
      </c>
      <c r="Z97" s="2">
        <v>-3.7880000000000003</v>
      </c>
    </row>
    <row r="98" spans="1:26" x14ac:dyDescent="0.3">
      <c r="A98" s="2">
        <v>97</v>
      </c>
      <c r="B98" s="2" t="s">
        <v>423</v>
      </c>
      <c r="C98" s="2">
        <f>YEAR([1]Data!$D98)</f>
        <v>2014</v>
      </c>
      <c r="D98" s="3">
        <v>41953</v>
      </c>
      <c r="E98" s="3" t="str">
        <f>TEXT(Table1[[#This Row],[Order Date]],"mmm")</f>
        <v>Nov</v>
      </c>
      <c r="F98" s="3">
        <v>41955</v>
      </c>
      <c r="G98" s="8">
        <f>Table1[[#This Row],[Ship Date]]-Table1[[#This Row],[Order Date]]</f>
        <v>2</v>
      </c>
      <c r="H98" s="2" t="s">
        <v>23</v>
      </c>
      <c r="I98" s="2" t="s">
        <v>424</v>
      </c>
      <c r="J98" s="2" t="s">
        <v>425</v>
      </c>
      <c r="K98" s="2" t="s">
        <v>102</v>
      </c>
      <c r="L98" s="2" t="s">
        <v>27</v>
      </c>
      <c r="M98" s="2" t="s">
        <v>266</v>
      </c>
      <c r="N98" s="2" t="s">
        <v>267</v>
      </c>
      <c r="O98" s="2">
        <v>10009</v>
      </c>
      <c r="P98" s="2" t="s">
        <v>148</v>
      </c>
      <c r="Q98" s="2" t="s">
        <v>426</v>
      </c>
      <c r="R98" s="2" t="s">
        <v>32</v>
      </c>
      <c r="S98" s="2" t="s">
        <v>65</v>
      </c>
      <c r="T98" s="2" t="s">
        <v>427</v>
      </c>
      <c r="U98" s="2">
        <v>96.53</v>
      </c>
      <c r="V98" s="2">
        <v>7</v>
      </c>
      <c r="W98" s="2">
        <v>0</v>
      </c>
      <c r="X98" s="20">
        <v>7</v>
      </c>
      <c r="Y98" s="18">
        <v>1489.1071428571399</v>
      </c>
      <c r="Z98" s="2">
        <v>40.5426</v>
      </c>
    </row>
    <row r="99" spans="1:26" x14ac:dyDescent="0.3">
      <c r="A99" s="2">
        <v>98</v>
      </c>
      <c r="B99" s="2" t="s">
        <v>428</v>
      </c>
      <c r="C99" s="2">
        <f>YEAR([1]Data!$D99)</f>
        <v>2014</v>
      </c>
      <c r="D99" s="3">
        <v>41808</v>
      </c>
      <c r="E99" s="3" t="str">
        <f>TEXT(Table1[[#This Row],[Order Date]],"mmm")</f>
        <v>Jun</v>
      </c>
      <c r="F99" s="3">
        <v>41811</v>
      </c>
      <c r="G99" s="8">
        <f>Table1[[#This Row],[Ship Date]]-Table1[[#This Row],[Order Date]]</f>
        <v>3</v>
      </c>
      <c r="H99" s="2" t="s">
        <v>188</v>
      </c>
      <c r="I99" s="2" t="s">
        <v>429</v>
      </c>
      <c r="J99" s="2" t="s">
        <v>430</v>
      </c>
      <c r="K99" s="2" t="s">
        <v>26</v>
      </c>
      <c r="L99" s="2" t="s">
        <v>27</v>
      </c>
      <c r="M99" s="2" t="s">
        <v>127</v>
      </c>
      <c r="N99" s="2" t="s">
        <v>43</v>
      </c>
      <c r="O99" s="2">
        <v>94122</v>
      </c>
      <c r="P99" s="2" t="s">
        <v>44</v>
      </c>
      <c r="Q99" s="2" t="s">
        <v>431</v>
      </c>
      <c r="R99" s="2" t="s">
        <v>46</v>
      </c>
      <c r="S99" s="2" t="s">
        <v>75</v>
      </c>
      <c r="T99" s="2" t="s">
        <v>432</v>
      </c>
      <c r="U99" s="2">
        <v>51.311999999999998</v>
      </c>
      <c r="V99" s="2">
        <v>3</v>
      </c>
      <c r="W99" s="2">
        <v>0.2</v>
      </c>
      <c r="X99" s="20">
        <v>7</v>
      </c>
      <c r="Y99" s="18">
        <v>1487.07142857143</v>
      </c>
      <c r="Z99" s="2">
        <v>17.959199999999999</v>
      </c>
    </row>
    <row r="100" spans="1:26" x14ac:dyDescent="0.3">
      <c r="A100" s="2">
        <v>99</v>
      </c>
      <c r="B100" s="2" t="s">
        <v>433</v>
      </c>
      <c r="C100" s="2">
        <f>YEAR([1]Data!$D100)</f>
        <v>2013</v>
      </c>
      <c r="D100" s="3">
        <v>41524</v>
      </c>
      <c r="E100" s="3" t="str">
        <f>TEXT(Table1[[#This Row],[Order Date]],"mmm")</f>
        <v>Sep</v>
      </c>
      <c r="F100" s="3">
        <v>41529</v>
      </c>
      <c r="G100" s="8">
        <f>Table1[[#This Row],[Ship Date]]-Table1[[#This Row],[Order Date]]</f>
        <v>5</v>
      </c>
      <c r="H100" s="2" t="s">
        <v>50</v>
      </c>
      <c r="I100" s="2" t="s">
        <v>434</v>
      </c>
      <c r="J100" s="2" t="s">
        <v>435</v>
      </c>
      <c r="K100" s="2" t="s">
        <v>41</v>
      </c>
      <c r="L100" s="2" t="s">
        <v>27</v>
      </c>
      <c r="M100" s="2" t="s">
        <v>436</v>
      </c>
      <c r="N100" s="2" t="s">
        <v>229</v>
      </c>
      <c r="O100" s="2">
        <v>55106</v>
      </c>
      <c r="P100" s="2" t="s">
        <v>105</v>
      </c>
      <c r="Q100" s="2" t="s">
        <v>437</v>
      </c>
      <c r="R100" s="2" t="s">
        <v>46</v>
      </c>
      <c r="S100" s="2" t="s">
        <v>78</v>
      </c>
      <c r="T100" s="2" t="s">
        <v>438</v>
      </c>
      <c r="U100" s="2">
        <v>77.88</v>
      </c>
      <c r="V100" s="2">
        <v>6</v>
      </c>
      <c r="W100" s="2">
        <v>0</v>
      </c>
      <c r="X100" s="20">
        <v>7</v>
      </c>
      <c r="Y100" s="18">
        <v>1485.0357142857099</v>
      </c>
      <c r="Z100" s="2">
        <v>22.585199999999993</v>
      </c>
    </row>
    <row r="101" spans="1:26" x14ac:dyDescent="0.3">
      <c r="A101" s="2">
        <v>100</v>
      </c>
      <c r="B101" s="2" t="s">
        <v>439</v>
      </c>
      <c r="C101" s="2">
        <f>YEAR([1]Data!$D101)</f>
        <v>2013</v>
      </c>
      <c r="D101" s="3">
        <v>41516</v>
      </c>
      <c r="E101" s="3" t="str">
        <f>TEXT(Table1[[#This Row],[Order Date]],"mmm")</f>
        <v>Aug</v>
      </c>
      <c r="F101" s="3">
        <v>41520</v>
      </c>
      <c r="G101" s="8">
        <f>Table1[[#This Row],[Ship Date]]-Table1[[#This Row],[Order Date]]</f>
        <v>4</v>
      </c>
      <c r="H101" s="2" t="s">
        <v>50</v>
      </c>
      <c r="I101" s="2" t="s">
        <v>440</v>
      </c>
      <c r="J101" s="2" t="s">
        <v>441</v>
      </c>
      <c r="K101" s="2" t="s">
        <v>102</v>
      </c>
      <c r="L101" s="2" t="s">
        <v>27</v>
      </c>
      <c r="M101" s="2" t="s">
        <v>303</v>
      </c>
      <c r="N101" s="2" t="s">
        <v>211</v>
      </c>
      <c r="O101" s="2">
        <v>60610</v>
      </c>
      <c r="P101" s="2" t="s">
        <v>105</v>
      </c>
      <c r="Q101" s="2" t="s">
        <v>442</v>
      </c>
      <c r="R101" s="2" t="s">
        <v>46</v>
      </c>
      <c r="S101" s="2" t="s">
        <v>90</v>
      </c>
      <c r="T101" s="2" t="s">
        <v>443</v>
      </c>
      <c r="U101" s="2">
        <v>64.623999999999995</v>
      </c>
      <c r="V101" s="2">
        <v>7</v>
      </c>
      <c r="W101" s="2">
        <v>0.2</v>
      </c>
      <c r="X101" s="20">
        <v>7</v>
      </c>
      <c r="Y101" s="18">
        <v>1483</v>
      </c>
      <c r="Z101" s="2">
        <v>22.618399999999994</v>
      </c>
    </row>
    <row r="102" spans="1:26" x14ac:dyDescent="0.3">
      <c r="A102" s="2">
        <v>101</v>
      </c>
      <c r="B102" s="2" t="s">
        <v>439</v>
      </c>
      <c r="C102" s="2">
        <f>YEAR([1]Data!$D102)</f>
        <v>2013</v>
      </c>
      <c r="D102" s="3">
        <v>41516</v>
      </c>
      <c r="E102" s="3" t="str">
        <f>TEXT(Table1[[#This Row],[Order Date]],"mmm")</f>
        <v>Aug</v>
      </c>
      <c r="F102" s="3">
        <v>41520</v>
      </c>
      <c r="G102" s="8">
        <f>Table1[[#This Row],[Ship Date]]-Table1[[#This Row],[Order Date]]</f>
        <v>4</v>
      </c>
      <c r="H102" s="2" t="s">
        <v>50</v>
      </c>
      <c r="I102" s="2" t="s">
        <v>440</v>
      </c>
      <c r="J102" s="2" t="s">
        <v>441</v>
      </c>
      <c r="K102" s="2" t="s">
        <v>102</v>
      </c>
      <c r="L102" s="2" t="s">
        <v>27</v>
      </c>
      <c r="M102" s="2" t="s">
        <v>303</v>
      </c>
      <c r="N102" s="2" t="s">
        <v>211</v>
      </c>
      <c r="O102" s="2">
        <v>60610</v>
      </c>
      <c r="P102" s="2" t="s">
        <v>105</v>
      </c>
      <c r="Q102" s="2" t="s">
        <v>444</v>
      </c>
      <c r="R102" s="2" t="s">
        <v>71</v>
      </c>
      <c r="S102" s="2" t="s">
        <v>161</v>
      </c>
      <c r="T102" s="2" t="s">
        <v>445</v>
      </c>
      <c r="U102" s="2">
        <v>95.976000000000013</v>
      </c>
      <c r="V102" s="2">
        <v>3</v>
      </c>
      <c r="W102" s="2">
        <v>0.2</v>
      </c>
      <c r="X102" s="20">
        <v>7</v>
      </c>
      <c r="Y102" s="18">
        <v>1480.9642857142901</v>
      </c>
      <c r="Z102" s="2">
        <v>-10.797300000000011</v>
      </c>
    </row>
    <row r="103" spans="1:26" x14ac:dyDescent="0.3">
      <c r="A103" s="2">
        <v>102</v>
      </c>
      <c r="B103" s="2" t="s">
        <v>439</v>
      </c>
      <c r="C103" s="2">
        <f>YEAR([1]Data!$D103)</f>
        <v>2013</v>
      </c>
      <c r="D103" s="3">
        <v>41516</v>
      </c>
      <c r="E103" s="3" t="str">
        <f>TEXT(Table1[[#This Row],[Order Date]],"mmm")</f>
        <v>Aug</v>
      </c>
      <c r="F103" s="3">
        <v>41520</v>
      </c>
      <c r="G103" s="8">
        <f>Table1[[#This Row],[Ship Date]]-Table1[[#This Row],[Order Date]]</f>
        <v>4</v>
      </c>
      <c r="H103" s="2" t="s">
        <v>50</v>
      </c>
      <c r="I103" s="2" t="s">
        <v>440</v>
      </c>
      <c r="J103" s="2" t="s">
        <v>441</v>
      </c>
      <c r="K103" s="2" t="s">
        <v>102</v>
      </c>
      <c r="L103" s="2" t="s">
        <v>27</v>
      </c>
      <c r="M103" s="2" t="s">
        <v>303</v>
      </c>
      <c r="N103" s="2" t="s">
        <v>211</v>
      </c>
      <c r="O103" s="2">
        <v>60610</v>
      </c>
      <c r="P103" s="2" t="s">
        <v>105</v>
      </c>
      <c r="Q103" s="2" t="s">
        <v>446</v>
      </c>
      <c r="R103" s="2" t="s">
        <v>46</v>
      </c>
      <c r="S103" s="2" t="s">
        <v>75</v>
      </c>
      <c r="T103" s="2" t="s">
        <v>447</v>
      </c>
      <c r="U103" s="2">
        <v>1.7879999999999996</v>
      </c>
      <c r="V103" s="2">
        <v>3</v>
      </c>
      <c r="W103" s="2">
        <v>0.8</v>
      </c>
      <c r="X103" s="20">
        <v>7</v>
      </c>
      <c r="Y103" s="18">
        <v>1478.92857142857</v>
      </c>
      <c r="Z103" s="2">
        <v>-3.0396000000000001</v>
      </c>
    </row>
    <row r="104" spans="1:26" x14ac:dyDescent="0.3">
      <c r="A104" s="2">
        <v>103</v>
      </c>
      <c r="B104" s="2" t="s">
        <v>448</v>
      </c>
      <c r="C104" s="2">
        <f>YEAR([1]Data!$D104)</f>
        <v>2013</v>
      </c>
      <c r="D104" s="3">
        <v>41610</v>
      </c>
      <c r="E104" s="3" t="str">
        <f>TEXT(Table1[[#This Row],[Order Date]],"mmm")</f>
        <v>Dec</v>
      </c>
      <c r="F104" s="3">
        <v>41613</v>
      </c>
      <c r="G104" s="8">
        <f>Table1[[#This Row],[Ship Date]]-Table1[[#This Row],[Order Date]]</f>
        <v>3</v>
      </c>
      <c r="H104" s="2" t="s">
        <v>23</v>
      </c>
      <c r="I104" s="2" t="s">
        <v>449</v>
      </c>
      <c r="J104" s="2" t="s">
        <v>450</v>
      </c>
      <c r="K104" s="2" t="s">
        <v>26</v>
      </c>
      <c r="L104" s="2" t="s">
        <v>27</v>
      </c>
      <c r="M104" s="2" t="s">
        <v>389</v>
      </c>
      <c r="N104" s="2" t="s">
        <v>229</v>
      </c>
      <c r="O104" s="2">
        <v>55901</v>
      </c>
      <c r="P104" s="2" t="s">
        <v>105</v>
      </c>
      <c r="Q104" s="2" t="s">
        <v>451</v>
      </c>
      <c r="R104" s="2" t="s">
        <v>46</v>
      </c>
      <c r="S104" s="2" t="s">
        <v>90</v>
      </c>
      <c r="T104" s="2" t="s">
        <v>452</v>
      </c>
      <c r="U104" s="2">
        <v>23.92</v>
      </c>
      <c r="V104" s="2">
        <v>4</v>
      </c>
      <c r="W104" s="2">
        <v>0</v>
      </c>
      <c r="X104" s="20">
        <v>7</v>
      </c>
      <c r="Y104" s="18">
        <v>1476.8928571428601</v>
      </c>
      <c r="Z104" s="2">
        <v>11.720800000000001</v>
      </c>
    </row>
    <row r="105" spans="1:26" x14ac:dyDescent="0.3">
      <c r="A105" s="2">
        <v>104</v>
      </c>
      <c r="B105" s="2" t="s">
        <v>453</v>
      </c>
      <c r="C105" s="2">
        <f>YEAR([1]Data!$D105)</f>
        <v>2012</v>
      </c>
      <c r="D105" s="3">
        <v>41226</v>
      </c>
      <c r="E105" s="3" t="str">
        <f>TEXT(Table1[[#This Row],[Order Date]],"mmm")</f>
        <v>Nov</v>
      </c>
      <c r="F105" s="3">
        <v>41230</v>
      </c>
      <c r="G105" s="8">
        <f>Table1[[#This Row],[Ship Date]]-Table1[[#This Row],[Order Date]]</f>
        <v>4</v>
      </c>
      <c r="H105" s="2" t="s">
        <v>50</v>
      </c>
      <c r="I105" s="2" t="s">
        <v>454</v>
      </c>
      <c r="J105" s="2" t="s">
        <v>455</v>
      </c>
      <c r="K105" s="2" t="s">
        <v>26</v>
      </c>
      <c r="L105" s="2" t="s">
        <v>27</v>
      </c>
      <c r="M105" s="2" t="s">
        <v>456</v>
      </c>
      <c r="N105" s="2" t="s">
        <v>457</v>
      </c>
      <c r="O105" s="2">
        <v>80013</v>
      </c>
      <c r="P105" s="2" t="s">
        <v>44</v>
      </c>
      <c r="Q105" s="2" t="s">
        <v>458</v>
      </c>
      <c r="R105" s="2" t="s">
        <v>71</v>
      </c>
      <c r="S105" s="2" t="s">
        <v>161</v>
      </c>
      <c r="T105" s="2" t="s">
        <v>459</v>
      </c>
      <c r="U105" s="2">
        <v>238.89600000000002</v>
      </c>
      <c r="V105" s="2">
        <v>6</v>
      </c>
      <c r="W105" s="2">
        <v>0.2</v>
      </c>
      <c r="X105" s="20">
        <v>7</v>
      </c>
      <c r="Y105" s="18">
        <v>1474.8571428571399</v>
      </c>
      <c r="Z105" s="2">
        <v>-26.875800000000012</v>
      </c>
    </row>
    <row r="106" spans="1:26" x14ac:dyDescent="0.3">
      <c r="A106" s="2">
        <v>105</v>
      </c>
      <c r="B106" s="2" t="s">
        <v>453</v>
      </c>
      <c r="C106" s="2">
        <f>YEAR([1]Data!$D106)</f>
        <v>2012</v>
      </c>
      <c r="D106" s="3">
        <v>41226</v>
      </c>
      <c r="E106" s="3" t="str">
        <f>TEXT(Table1[[#This Row],[Order Date]],"mmm")</f>
        <v>Nov</v>
      </c>
      <c r="F106" s="3">
        <v>41230</v>
      </c>
      <c r="G106" s="8">
        <f>Table1[[#This Row],[Ship Date]]-Table1[[#This Row],[Order Date]]</f>
        <v>4</v>
      </c>
      <c r="H106" s="2" t="s">
        <v>50</v>
      </c>
      <c r="I106" s="2" t="s">
        <v>454</v>
      </c>
      <c r="J106" s="2" t="s">
        <v>455</v>
      </c>
      <c r="K106" s="2" t="s">
        <v>26</v>
      </c>
      <c r="L106" s="2" t="s">
        <v>27</v>
      </c>
      <c r="M106" s="2" t="s">
        <v>456</v>
      </c>
      <c r="N106" s="2" t="s">
        <v>457</v>
      </c>
      <c r="O106" s="2">
        <v>80013</v>
      </c>
      <c r="P106" s="2" t="s">
        <v>44</v>
      </c>
      <c r="Q106" s="2" t="s">
        <v>460</v>
      </c>
      <c r="R106" s="2" t="s">
        <v>32</v>
      </c>
      <c r="S106" s="2" t="s">
        <v>65</v>
      </c>
      <c r="T106" s="2" t="s">
        <v>461</v>
      </c>
      <c r="U106" s="2">
        <v>102.35999999999999</v>
      </c>
      <c r="V106" s="2">
        <v>3</v>
      </c>
      <c r="W106" s="2">
        <v>0.2</v>
      </c>
      <c r="X106" s="20">
        <v>7</v>
      </c>
      <c r="Y106" s="18">
        <v>1472.82142857143</v>
      </c>
      <c r="Z106" s="2">
        <v>-3.8385000000000105</v>
      </c>
    </row>
    <row r="107" spans="1:26" x14ac:dyDescent="0.3">
      <c r="A107" s="2">
        <v>106</v>
      </c>
      <c r="B107" s="2" t="s">
        <v>453</v>
      </c>
      <c r="C107" s="2">
        <f>YEAR([1]Data!$D107)</f>
        <v>2012</v>
      </c>
      <c r="D107" s="3">
        <v>41226</v>
      </c>
      <c r="E107" s="3" t="str">
        <f>TEXT(Table1[[#This Row],[Order Date]],"mmm")</f>
        <v>Nov</v>
      </c>
      <c r="F107" s="3">
        <v>41230</v>
      </c>
      <c r="G107" s="8">
        <f>Table1[[#This Row],[Ship Date]]-Table1[[#This Row],[Order Date]]</f>
        <v>4</v>
      </c>
      <c r="H107" s="2" t="s">
        <v>50</v>
      </c>
      <c r="I107" s="2" t="s">
        <v>454</v>
      </c>
      <c r="J107" s="2" t="s">
        <v>455</v>
      </c>
      <c r="K107" s="2" t="s">
        <v>26</v>
      </c>
      <c r="L107" s="2" t="s">
        <v>27</v>
      </c>
      <c r="M107" s="2" t="s">
        <v>456</v>
      </c>
      <c r="N107" s="2" t="s">
        <v>457</v>
      </c>
      <c r="O107" s="2">
        <v>80013</v>
      </c>
      <c r="P107" s="2" t="s">
        <v>44</v>
      </c>
      <c r="Q107" s="2" t="s">
        <v>462</v>
      </c>
      <c r="R107" s="2" t="s">
        <v>46</v>
      </c>
      <c r="S107" s="2" t="s">
        <v>75</v>
      </c>
      <c r="T107" s="2" t="s">
        <v>463</v>
      </c>
      <c r="U107" s="2">
        <v>36.882000000000005</v>
      </c>
      <c r="V107" s="2">
        <v>3</v>
      </c>
      <c r="W107" s="2">
        <v>0.7</v>
      </c>
      <c r="X107" s="20">
        <v>7</v>
      </c>
      <c r="Y107" s="18">
        <v>1470.7857142857099</v>
      </c>
      <c r="Z107" s="2">
        <v>-25.817399999999999</v>
      </c>
    </row>
    <row r="108" spans="1:26" x14ac:dyDescent="0.3">
      <c r="A108" s="2">
        <v>107</v>
      </c>
      <c r="B108" s="2" t="s">
        <v>464</v>
      </c>
      <c r="C108" s="2">
        <f>YEAR([1]Data!$D108)</f>
        <v>2014</v>
      </c>
      <c r="D108" s="3">
        <v>41967</v>
      </c>
      <c r="E108" s="3" t="str">
        <f>TEXT(Table1[[#This Row],[Order Date]],"mmm")</f>
        <v>Nov</v>
      </c>
      <c r="F108" s="3">
        <v>41972</v>
      </c>
      <c r="G108" s="8">
        <f>Table1[[#This Row],[Ship Date]]-Table1[[#This Row],[Order Date]]</f>
        <v>5</v>
      </c>
      <c r="H108" s="2" t="s">
        <v>50</v>
      </c>
      <c r="I108" s="2" t="s">
        <v>465</v>
      </c>
      <c r="J108" s="2" t="s">
        <v>466</v>
      </c>
      <c r="K108" s="2" t="s">
        <v>26</v>
      </c>
      <c r="L108" s="2" t="s">
        <v>27</v>
      </c>
      <c r="M108" s="2" t="s">
        <v>467</v>
      </c>
      <c r="N108" s="2" t="s">
        <v>88</v>
      </c>
      <c r="O108" s="2">
        <v>28205</v>
      </c>
      <c r="P108" s="2" t="s">
        <v>30</v>
      </c>
      <c r="Q108" s="2" t="s">
        <v>468</v>
      </c>
      <c r="R108" s="2" t="s">
        <v>71</v>
      </c>
      <c r="S108" s="2" t="s">
        <v>161</v>
      </c>
      <c r="T108" s="2" t="s">
        <v>469</v>
      </c>
      <c r="U108" s="2">
        <v>74.112000000000009</v>
      </c>
      <c r="V108" s="2">
        <v>8</v>
      </c>
      <c r="W108" s="2">
        <v>0.2</v>
      </c>
      <c r="X108" s="20">
        <v>7</v>
      </c>
      <c r="Y108" s="18">
        <v>1468.75</v>
      </c>
      <c r="Z108" s="2">
        <v>17.601600000000001</v>
      </c>
    </row>
    <row r="109" spans="1:26" x14ac:dyDescent="0.3">
      <c r="A109" s="2">
        <v>108</v>
      </c>
      <c r="B109" s="2" t="s">
        <v>464</v>
      </c>
      <c r="C109" s="2">
        <f>YEAR([1]Data!$D109)</f>
        <v>2014</v>
      </c>
      <c r="D109" s="3">
        <v>41967</v>
      </c>
      <c r="E109" s="3" t="str">
        <f>TEXT(Table1[[#This Row],[Order Date]],"mmm")</f>
        <v>Nov</v>
      </c>
      <c r="F109" s="3">
        <v>41972</v>
      </c>
      <c r="G109" s="8">
        <f>Table1[[#This Row],[Ship Date]]-Table1[[#This Row],[Order Date]]</f>
        <v>5</v>
      </c>
      <c r="H109" s="2" t="s">
        <v>50</v>
      </c>
      <c r="I109" s="2" t="s">
        <v>465</v>
      </c>
      <c r="J109" s="2" t="s">
        <v>466</v>
      </c>
      <c r="K109" s="2" t="s">
        <v>26</v>
      </c>
      <c r="L109" s="2" t="s">
        <v>27</v>
      </c>
      <c r="M109" s="2" t="s">
        <v>467</v>
      </c>
      <c r="N109" s="2" t="s">
        <v>88</v>
      </c>
      <c r="O109" s="2">
        <v>28205</v>
      </c>
      <c r="P109" s="2" t="s">
        <v>30</v>
      </c>
      <c r="Q109" s="2" t="s">
        <v>470</v>
      </c>
      <c r="R109" s="2" t="s">
        <v>71</v>
      </c>
      <c r="S109" s="2" t="s">
        <v>72</v>
      </c>
      <c r="T109" s="2" t="s">
        <v>471</v>
      </c>
      <c r="U109" s="2">
        <v>27.992000000000004</v>
      </c>
      <c r="V109" s="2">
        <v>1</v>
      </c>
      <c r="W109" s="2">
        <v>0.2</v>
      </c>
      <c r="X109" s="20">
        <v>7</v>
      </c>
      <c r="Y109" s="18">
        <v>1466.7142857142901</v>
      </c>
      <c r="Z109" s="2">
        <v>2.0993999999999993</v>
      </c>
    </row>
    <row r="110" spans="1:26" x14ac:dyDescent="0.3">
      <c r="A110" s="2">
        <v>109</v>
      </c>
      <c r="B110" s="2" t="s">
        <v>464</v>
      </c>
      <c r="C110" s="2">
        <f>YEAR([1]Data!$D110)</f>
        <v>2014</v>
      </c>
      <c r="D110" s="3">
        <v>41967</v>
      </c>
      <c r="E110" s="3" t="str">
        <f>TEXT(Table1[[#This Row],[Order Date]],"mmm")</f>
        <v>Nov</v>
      </c>
      <c r="F110" s="3">
        <v>41972</v>
      </c>
      <c r="G110" s="8">
        <f>Table1[[#This Row],[Ship Date]]-Table1[[#This Row],[Order Date]]</f>
        <v>5</v>
      </c>
      <c r="H110" s="2" t="s">
        <v>50</v>
      </c>
      <c r="I110" s="2" t="s">
        <v>465</v>
      </c>
      <c r="J110" s="2" t="s">
        <v>466</v>
      </c>
      <c r="K110" s="2" t="s">
        <v>26</v>
      </c>
      <c r="L110" s="2" t="s">
        <v>27</v>
      </c>
      <c r="M110" s="2" t="s">
        <v>467</v>
      </c>
      <c r="N110" s="2" t="s">
        <v>88</v>
      </c>
      <c r="O110" s="2">
        <v>28205</v>
      </c>
      <c r="P110" s="2" t="s">
        <v>30</v>
      </c>
      <c r="Q110" s="2" t="s">
        <v>472</v>
      </c>
      <c r="R110" s="2" t="s">
        <v>46</v>
      </c>
      <c r="S110" s="2" t="s">
        <v>68</v>
      </c>
      <c r="T110" s="2" t="s">
        <v>473</v>
      </c>
      <c r="U110" s="2">
        <v>3.3040000000000003</v>
      </c>
      <c r="V110" s="2">
        <v>1</v>
      </c>
      <c r="W110" s="2">
        <v>0.2</v>
      </c>
      <c r="X110" s="20">
        <v>7</v>
      </c>
      <c r="Y110" s="18">
        <v>1464.67857142857</v>
      </c>
      <c r="Z110" s="2">
        <v>1.0737999999999999</v>
      </c>
    </row>
    <row r="111" spans="1:26" x14ac:dyDescent="0.3">
      <c r="A111" s="2">
        <v>110</v>
      </c>
      <c r="B111" s="2" t="s">
        <v>474</v>
      </c>
      <c r="C111" s="2">
        <f>YEAR([1]Data!$D111)</f>
        <v>2012</v>
      </c>
      <c r="D111" s="3">
        <v>41197</v>
      </c>
      <c r="E111" s="3" t="str">
        <f>TEXT(Table1[[#This Row],[Order Date]],"mmm")</f>
        <v>Oct</v>
      </c>
      <c r="F111" s="3">
        <v>41202</v>
      </c>
      <c r="G111" s="8">
        <f>Table1[[#This Row],[Ship Date]]-Table1[[#This Row],[Order Date]]</f>
        <v>5</v>
      </c>
      <c r="H111" s="2" t="s">
        <v>50</v>
      </c>
      <c r="I111" s="2" t="s">
        <v>475</v>
      </c>
      <c r="J111" s="2" t="s">
        <v>476</v>
      </c>
      <c r="K111" s="2" t="s">
        <v>102</v>
      </c>
      <c r="L111" s="2" t="s">
        <v>27</v>
      </c>
      <c r="M111" s="2" t="s">
        <v>477</v>
      </c>
      <c r="N111" s="2" t="s">
        <v>211</v>
      </c>
      <c r="O111" s="2">
        <v>60462</v>
      </c>
      <c r="P111" s="2" t="s">
        <v>105</v>
      </c>
      <c r="Q111" s="2" t="s">
        <v>478</v>
      </c>
      <c r="R111" s="2" t="s">
        <v>71</v>
      </c>
      <c r="S111" s="2" t="s">
        <v>161</v>
      </c>
      <c r="T111" s="2" t="s">
        <v>479</v>
      </c>
      <c r="U111" s="2">
        <v>339.96000000000004</v>
      </c>
      <c r="V111" s="2">
        <v>5</v>
      </c>
      <c r="W111" s="2">
        <v>0.2</v>
      </c>
      <c r="X111" s="20">
        <v>7</v>
      </c>
      <c r="Y111" s="18">
        <v>1462.6428571428601</v>
      </c>
      <c r="Z111" s="2">
        <v>67.991999999999962</v>
      </c>
    </row>
    <row r="112" spans="1:26" x14ac:dyDescent="0.3">
      <c r="A112" s="2">
        <v>111</v>
      </c>
      <c r="B112" s="2" t="s">
        <v>480</v>
      </c>
      <c r="C112" s="2">
        <f>YEAR([1]Data!$D112)</f>
        <v>2014</v>
      </c>
      <c r="D112" s="3">
        <v>41999</v>
      </c>
      <c r="E112" s="3" t="str">
        <f>TEXT(Table1[[#This Row],[Order Date]],"mmm")</f>
        <v>Dec</v>
      </c>
      <c r="F112" s="3">
        <v>42004</v>
      </c>
      <c r="G112" s="8">
        <f>Table1[[#This Row],[Ship Date]]-Table1[[#This Row],[Order Date]]</f>
        <v>5</v>
      </c>
      <c r="H112" s="2" t="s">
        <v>50</v>
      </c>
      <c r="I112" s="2" t="s">
        <v>481</v>
      </c>
      <c r="J112" s="2" t="s">
        <v>482</v>
      </c>
      <c r="K112" s="2" t="s">
        <v>41</v>
      </c>
      <c r="L112" s="2" t="s">
        <v>27</v>
      </c>
      <c r="M112" s="2" t="s">
        <v>266</v>
      </c>
      <c r="N112" s="2" t="s">
        <v>267</v>
      </c>
      <c r="O112" s="2">
        <v>10035</v>
      </c>
      <c r="P112" s="2" t="s">
        <v>148</v>
      </c>
      <c r="Q112" s="2" t="s">
        <v>483</v>
      </c>
      <c r="R112" s="2" t="s">
        <v>32</v>
      </c>
      <c r="S112" s="2" t="s">
        <v>65</v>
      </c>
      <c r="T112" s="2" t="s">
        <v>484</v>
      </c>
      <c r="U112" s="2">
        <v>41.96</v>
      </c>
      <c r="V112" s="2">
        <v>2</v>
      </c>
      <c r="W112" s="2">
        <v>0</v>
      </c>
      <c r="X112" s="20">
        <v>7</v>
      </c>
      <c r="Y112" s="18">
        <v>1460.6071428571399</v>
      </c>
      <c r="Z112" s="2">
        <v>10.909600000000001</v>
      </c>
    </row>
    <row r="113" spans="1:26" x14ac:dyDescent="0.3">
      <c r="A113" s="2">
        <v>112</v>
      </c>
      <c r="B113" s="2" t="s">
        <v>485</v>
      </c>
      <c r="C113" s="2">
        <f>YEAR([1]Data!$D113)</f>
        <v>2013</v>
      </c>
      <c r="D113" s="3">
        <v>41582</v>
      </c>
      <c r="E113" s="3" t="str">
        <f>TEXT(Table1[[#This Row],[Order Date]],"mmm")</f>
        <v>Nov</v>
      </c>
      <c r="F113" s="3">
        <v>41589</v>
      </c>
      <c r="G113" s="8">
        <f>Table1[[#This Row],[Ship Date]]-Table1[[#This Row],[Order Date]]</f>
        <v>7</v>
      </c>
      <c r="H113" s="2" t="s">
        <v>50</v>
      </c>
      <c r="I113" s="2" t="s">
        <v>486</v>
      </c>
      <c r="J113" s="2" t="s">
        <v>487</v>
      </c>
      <c r="K113" s="2" t="s">
        <v>26</v>
      </c>
      <c r="L113" s="2" t="s">
        <v>27</v>
      </c>
      <c r="M113" s="2" t="s">
        <v>488</v>
      </c>
      <c r="N113" s="2" t="s">
        <v>489</v>
      </c>
      <c r="O113" s="2">
        <v>50322</v>
      </c>
      <c r="P113" s="2" t="s">
        <v>105</v>
      </c>
      <c r="Q113" s="2" t="s">
        <v>490</v>
      </c>
      <c r="R113" s="2" t="s">
        <v>46</v>
      </c>
      <c r="S113" s="2" t="s">
        <v>68</v>
      </c>
      <c r="T113" s="2" t="s">
        <v>491</v>
      </c>
      <c r="U113" s="2">
        <v>75.959999999999994</v>
      </c>
      <c r="V113" s="2">
        <v>2</v>
      </c>
      <c r="W113" s="2">
        <v>0</v>
      </c>
      <c r="X113" s="20">
        <v>7</v>
      </c>
      <c r="Y113" s="18">
        <v>1458.57142857143</v>
      </c>
      <c r="Z113" s="2">
        <v>22.78799999999999</v>
      </c>
    </row>
    <row r="114" spans="1:26" x14ac:dyDescent="0.3">
      <c r="A114" s="2">
        <v>113</v>
      </c>
      <c r="B114" s="2" t="s">
        <v>485</v>
      </c>
      <c r="C114" s="2">
        <f>YEAR([1]Data!$D114)</f>
        <v>2013</v>
      </c>
      <c r="D114" s="3">
        <v>41582</v>
      </c>
      <c r="E114" s="3" t="str">
        <f>TEXT(Table1[[#This Row],[Order Date]],"mmm")</f>
        <v>Nov</v>
      </c>
      <c r="F114" s="3">
        <v>41589</v>
      </c>
      <c r="G114" s="8">
        <f>Table1[[#This Row],[Ship Date]]-Table1[[#This Row],[Order Date]]</f>
        <v>7</v>
      </c>
      <c r="H114" s="2" t="s">
        <v>50</v>
      </c>
      <c r="I114" s="2" t="s">
        <v>486</v>
      </c>
      <c r="J114" s="2" t="s">
        <v>487</v>
      </c>
      <c r="K114" s="2" t="s">
        <v>26</v>
      </c>
      <c r="L114" s="2" t="s">
        <v>27</v>
      </c>
      <c r="M114" s="2" t="s">
        <v>488</v>
      </c>
      <c r="N114" s="2" t="s">
        <v>489</v>
      </c>
      <c r="O114" s="2">
        <v>50322</v>
      </c>
      <c r="P114" s="2" t="s">
        <v>105</v>
      </c>
      <c r="Q114" s="2" t="s">
        <v>492</v>
      </c>
      <c r="R114" s="2" t="s">
        <v>46</v>
      </c>
      <c r="S114" s="2" t="s">
        <v>75</v>
      </c>
      <c r="T114" s="2" t="s">
        <v>493</v>
      </c>
      <c r="U114" s="2">
        <v>27.240000000000002</v>
      </c>
      <c r="V114" s="2">
        <v>6</v>
      </c>
      <c r="W114" s="2">
        <v>0</v>
      </c>
      <c r="X114" s="20">
        <v>7</v>
      </c>
      <c r="Y114" s="18">
        <v>1456.5357142857099</v>
      </c>
      <c r="Z114" s="2">
        <v>13.3476</v>
      </c>
    </row>
    <row r="115" spans="1:26" x14ac:dyDescent="0.3">
      <c r="A115" s="2">
        <v>114</v>
      </c>
      <c r="B115" s="2" t="s">
        <v>494</v>
      </c>
      <c r="C115" s="2">
        <f>YEAR([1]Data!$D115)</f>
        <v>2011</v>
      </c>
      <c r="D115" s="3">
        <v>40780</v>
      </c>
      <c r="E115" s="3" t="str">
        <f>TEXT(Table1[[#This Row],[Order Date]],"mmm")</f>
        <v>Aug</v>
      </c>
      <c r="F115" s="3">
        <v>40782</v>
      </c>
      <c r="G115" s="8">
        <f>Table1[[#This Row],[Ship Date]]-Table1[[#This Row],[Order Date]]</f>
        <v>2</v>
      </c>
      <c r="H115" s="2" t="s">
        <v>23</v>
      </c>
      <c r="I115" s="2" t="s">
        <v>495</v>
      </c>
      <c r="J115" s="2" t="s">
        <v>496</v>
      </c>
      <c r="K115" s="2" t="s">
        <v>26</v>
      </c>
      <c r="L115" s="2" t="s">
        <v>27</v>
      </c>
      <c r="M115" s="2" t="s">
        <v>497</v>
      </c>
      <c r="N115" s="2" t="s">
        <v>498</v>
      </c>
      <c r="O115" s="2">
        <v>43229</v>
      </c>
      <c r="P115" s="2" t="s">
        <v>148</v>
      </c>
      <c r="Q115" s="2" t="s">
        <v>499</v>
      </c>
      <c r="R115" s="2" t="s">
        <v>46</v>
      </c>
      <c r="S115" s="2" t="s">
        <v>269</v>
      </c>
      <c r="T115" s="2" t="s">
        <v>500</v>
      </c>
      <c r="U115" s="2">
        <v>40.096000000000004</v>
      </c>
      <c r="V115" s="2">
        <v>14</v>
      </c>
      <c r="W115" s="2">
        <v>0.2</v>
      </c>
      <c r="X115" s="20">
        <v>7</v>
      </c>
      <c r="Y115" s="18">
        <v>1454.5</v>
      </c>
      <c r="Z115" s="2">
        <v>14.534799999999997</v>
      </c>
    </row>
    <row r="116" spans="1:26" x14ac:dyDescent="0.3">
      <c r="A116" s="2">
        <v>115</v>
      </c>
      <c r="B116" s="2" t="s">
        <v>494</v>
      </c>
      <c r="C116" s="2">
        <f>YEAR([1]Data!$D116)</f>
        <v>2011</v>
      </c>
      <c r="D116" s="3">
        <v>40780</v>
      </c>
      <c r="E116" s="3" t="str">
        <f>TEXT(Table1[[#This Row],[Order Date]],"mmm")</f>
        <v>Aug</v>
      </c>
      <c r="F116" s="3">
        <v>40782</v>
      </c>
      <c r="G116" s="8">
        <f>Table1[[#This Row],[Ship Date]]-Table1[[#This Row],[Order Date]]</f>
        <v>2</v>
      </c>
      <c r="H116" s="2" t="s">
        <v>23</v>
      </c>
      <c r="I116" s="2" t="s">
        <v>495</v>
      </c>
      <c r="J116" s="2" t="s">
        <v>496</v>
      </c>
      <c r="K116" s="2" t="s">
        <v>26</v>
      </c>
      <c r="L116" s="2" t="s">
        <v>27</v>
      </c>
      <c r="M116" s="2" t="s">
        <v>497</v>
      </c>
      <c r="N116" s="2" t="s">
        <v>498</v>
      </c>
      <c r="O116" s="2">
        <v>43229</v>
      </c>
      <c r="P116" s="2" t="s">
        <v>148</v>
      </c>
      <c r="Q116" s="2" t="s">
        <v>501</v>
      </c>
      <c r="R116" s="2" t="s">
        <v>46</v>
      </c>
      <c r="S116" s="2" t="s">
        <v>173</v>
      </c>
      <c r="T116" s="2" t="s">
        <v>502</v>
      </c>
      <c r="U116" s="2">
        <v>4.7200000000000006</v>
      </c>
      <c r="V116" s="2">
        <v>2</v>
      </c>
      <c r="W116" s="2">
        <v>0.2</v>
      </c>
      <c r="X116" s="20">
        <v>7</v>
      </c>
      <c r="Y116" s="18">
        <v>1452.4642857142901</v>
      </c>
      <c r="Z116" s="2">
        <v>1.6519999999999997</v>
      </c>
    </row>
    <row r="117" spans="1:26" x14ac:dyDescent="0.3">
      <c r="A117" s="2">
        <v>116</v>
      </c>
      <c r="B117" s="2" t="s">
        <v>494</v>
      </c>
      <c r="C117" s="2">
        <f>YEAR([1]Data!$D117)</f>
        <v>2011</v>
      </c>
      <c r="D117" s="3">
        <v>40780</v>
      </c>
      <c r="E117" s="3" t="str">
        <f>TEXT(Table1[[#This Row],[Order Date]],"mmm")</f>
        <v>Aug</v>
      </c>
      <c r="F117" s="3">
        <v>40782</v>
      </c>
      <c r="G117" s="8">
        <f>Table1[[#This Row],[Ship Date]]-Table1[[#This Row],[Order Date]]</f>
        <v>2</v>
      </c>
      <c r="H117" s="2" t="s">
        <v>23</v>
      </c>
      <c r="I117" s="2" t="s">
        <v>495</v>
      </c>
      <c r="J117" s="2" t="s">
        <v>496</v>
      </c>
      <c r="K117" s="2" t="s">
        <v>26</v>
      </c>
      <c r="L117" s="2" t="s">
        <v>27</v>
      </c>
      <c r="M117" s="2" t="s">
        <v>497</v>
      </c>
      <c r="N117" s="2" t="s">
        <v>498</v>
      </c>
      <c r="O117" s="2">
        <v>43229</v>
      </c>
      <c r="P117" s="2" t="s">
        <v>148</v>
      </c>
      <c r="Q117" s="2" t="s">
        <v>503</v>
      </c>
      <c r="R117" s="2" t="s">
        <v>46</v>
      </c>
      <c r="S117" s="2" t="s">
        <v>90</v>
      </c>
      <c r="T117" s="2" t="s">
        <v>504</v>
      </c>
      <c r="U117" s="2">
        <v>23.976000000000003</v>
      </c>
      <c r="V117" s="2">
        <v>3</v>
      </c>
      <c r="W117" s="2">
        <v>0.2</v>
      </c>
      <c r="X117" s="20">
        <v>7</v>
      </c>
      <c r="Y117" s="18">
        <v>1450.42857142857</v>
      </c>
      <c r="Z117" s="2">
        <v>7.4924999999999988</v>
      </c>
    </row>
    <row r="118" spans="1:26" x14ac:dyDescent="0.3">
      <c r="A118" s="2">
        <v>117</v>
      </c>
      <c r="B118" s="2" t="s">
        <v>494</v>
      </c>
      <c r="C118" s="2">
        <f>YEAR([1]Data!$D118)</f>
        <v>2011</v>
      </c>
      <c r="D118" s="3">
        <v>40780</v>
      </c>
      <c r="E118" s="3" t="str">
        <f>TEXT(Table1[[#This Row],[Order Date]],"mmm")</f>
        <v>Aug</v>
      </c>
      <c r="F118" s="3">
        <v>40782</v>
      </c>
      <c r="G118" s="8">
        <f>Table1[[#This Row],[Ship Date]]-Table1[[#This Row],[Order Date]]</f>
        <v>2</v>
      </c>
      <c r="H118" s="2" t="s">
        <v>23</v>
      </c>
      <c r="I118" s="2" t="s">
        <v>495</v>
      </c>
      <c r="J118" s="2" t="s">
        <v>496</v>
      </c>
      <c r="K118" s="2" t="s">
        <v>26</v>
      </c>
      <c r="L118" s="2" t="s">
        <v>27</v>
      </c>
      <c r="M118" s="2" t="s">
        <v>497</v>
      </c>
      <c r="N118" s="2" t="s">
        <v>498</v>
      </c>
      <c r="O118" s="2">
        <v>43229</v>
      </c>
      <c r="P118" s="2" t="s">
        <v>148</v>
      </c>
      <c r="Q118" s="2" t="s">
        <v>505</v>
      </c>
      <c r="R118" s="2" t="s">
        <v>46</v>
      </c>
      <c r="S118" s="2" t="s">
        <v>173</v>
      </c>
      <c r="T118" s="2" t="s">
        <v>506</v>
      </c>
      <c r="U118" s="2">
        <v>130.464</v>
      </c>
      <c r="V118" s="2">
        <v>6</v>
      </c>
      <c r="W118" s="2">
        <v>0.2</v>
      </c>
      <c r="X118" s="20">
        <v>7</v>
      </c>
      <c r="Y118" s="18">
        <v>1448.3928571428601</v>
      </c>
      <c r="Z118" s="2">
        <v>44.031599999999997</v>
      </c>
    </row>
    <row r="119" spans="1:26" x14ac:dyDescent="0.3">
      <c r="A119" s="2">
        <v>118</v>
      </c>
      <c r="B119" s="2" t="s">
        <v>507</v>
      </c>
      <c r="C119" s="2">
        <f>YEAR([1]Data!$D119)</f>
        <v>2012</v>
      </c>
      <c r="D119" s="3">
        <v>40970</v>
      </c>
      <c r="E119" s="3" t="str">
        <f>TEXT(Table1[[#This Row],[Order Date]],"mmm")</f>
        <v>Mar</v>
      </c>
      <c r="F119" s="3">
        <v>40974</v>
      </c>
      <c r="G119" s="8">
        <f>Table1[[#This Row],[Ship Date]]-Table1[[#This Row],[Order Date]]</f>
        <v>4</v>
      </c>
      <c r="H119" s="2" t="s">
        <v>50</v>
      </c>
      <c r="I119" s="2" t="s">
        <v>508</v>
      </c>
      <c r="J119" s="2" t="s">
        <v>509</v>
      </c>
      <c r="K119" s="2" t="s">
        <v>26</v>
      </c>
      <c r="L119" s="2" t="s">
        <v>27</v>
      </c>
      <c r="M119" s="2" t="s">
        <v>95</v>
      </c>
      <c r="N119" s="2" t="s">
        <v>96</v>
      </c>
      <c r="O119" s="2">
        <v>98103</v>
      </c>
      <c r="P119" s="2" t="s">
        <v>44</v>
      </c>
      <c r="Q119" s="2" t="s">
        <v>510</v>
      </c>
      <c r="R119" s="2" t="s">
        <v>32</v>
      </c>
      <c r="S119" s="2" t="s">
        <v>56</v>
      </c>
      <c r="T119" s="2" t="s">
        <v>511</v>
      </c>
      <c r="U119" s="2">
        <v>787.53</v>
      </c>
      <c r="V119" s="2">
        <v>3</v>
      </c>
      <c r="W119" s="2">
        <v>0</v>
      </c>
      <c r="X119" s="20">
        <v>7</v>
      </c>
      <c r="Y119" s="18">
        <v>1446.3571428571399</v>
      </c>
      <c r="Z119" s="2">
        <v>165.38129999999995</v>
      </c>
    </row>
    <row r="120" spans="1:26" x14ac:dyDescent="0.3">
      <c r="A120" s="2">
        <v>119</v>
      </c>
      <c r="B120" s="2" t="s">
        <v>512</v>
      </c>
      <c r="C120" s="2">
        <f>YEAR([1]Data!$D120)</f>
        <v>2012</v>
      </c>
      <c r="D120" s="3">
        <v>41004</v>
      </c>
      <c r="E120" s="3" t="str">
        <f>TEXT(Table1[[#This Row],[Order Date]],"mmm")</f>
        <v>Apr</v>
      </c>
      <c r="F120" s="3">
        <v>41009</v>
      </c>
      <c r="G120" s="8">
        <f>Table1[[#This Row],[Ship Date]]-Table1[[#This Row],[Order Date]]</f>
        <v>5</v>
      </c>
      <c r="H120" s="2" t="s">
        <v>50</v>
      </c>
      <c r="I120" s="2" t="s">
        <v>513</v>
      </c>
      <c r="J120" s="2" t="s">
        <v>514</v>
      </c>
      <c r="K120" s="2" t="s">
        <v>41</v>
      </c>
      <c r="L120" s="2" t="s">
        <v>27</v>
      </c>
      <c r="M120" s="2" t="s">
        <v>515</v>
      </c>
      <c r="N120" s="2" t="s">
        <v>335</v>
      </c>
      <c r="O120" s="2">
        <v>37620</v>
      </c>
      <c r="P120" s="2" t="s">
        <v>30</v>
      </c>
      <c r="Q120" s="2" t="s">
        <v>516</v>
      </c>
      <c r="R120" s="2" t="s">
        <v>46</v>
      </c>
      <c r="S120" s="2" t="s">
        <v>75</v>
      </c>
      <c r="T120" s="2" t="s">
        <v>517</v>
      </c>
      <c r="U120" s="2">
        <v>157.79400000000004</v>
      </c>
      <c r="V120" s="2">
        <v>1</v>
      </c>
      <c r="W120" s="2">
        <v>0.7</v>
      </c>
      <c r="X120" s="20">
        <v>7</v>
      </c>
      <c r="Y120" s="18">
        <v>1444.32142857143</v>
      </c>
      <c r="Z120" s="2">
        <v>-115.71559999999999</v>
      </c>
    </row>
    <row r="121" spans="1:26" x14ac:dyDescent="0.3">
      <c r="A121" s="2">
        <v>120</v>
      </c>
      <c r="B121" s="2" t="s">
        <v>518</v>
      </c>
      <c r="C121" s="2">
        <f>YEAR([1]Data!$D121)</f>
        <v>2013</v>
      </c>
      <c r="D121" s="3">
        <v>41438</v>
      </c>
      <c r="E121" s="3" t="str">
        <f>TEXT(Table1[[#This Row],[Order Date]],"mmm")</f>
        <v>Jun</v>
      </c>
      <c r="F121" s="3">
        <v>41441</v>
      </c>
      <c r="G121" s="8">
        <f>Table1[[#This Row],[Ship Date]]-Table1[[#This Row],[Order Date]]</f>
        <v>3</v>
      </c>
      <c r="H121" s="2" t="s">
        <v>188</v>
      </c>
      <c r="I121" s="2" t="s">
        <v>519</v>
      </c>
      <c r="J121" s="2" t="s">
        <v>520</v>
      </c>
      <c r="K121" s="2" t="s">
        <v>26</v>
      </c>
      <c r="L121" s="2" t="s">
        <v>27</v>
      </c>
      <c r="M121" s="2" t="s">
        <v>521</v>
      </c>
      <c r="N121" s="2" t="s">
        <v>245</v>
      </c>
      <c r="O121" s="2">
        <v>19805</v>
      </c>
      <c r="P121" s="2" t="s">
        <v>148</v>
      </c>
      <c r="Q121" s="2" t="s">
        <v>522</v>
      </c>
      <c r="R121" s="2" t="s">
        <v>32</v>
      </c>
      <c r="S121" s="2" t="s">
        <v>65</v>
      </c>
      <c r="T121" s="2" t="s">
        <v>523</v>
      </c>
      <c r="U121" s="2">
        <v>47.04</v>
      </c>
      <c r="V121" s="2">
        <v>3</v>
      </c>
      <c r="W121" s="2">
        <v>0</v>
      </c>
      <c r="X121" s="20">
        <v>7</v>
      </c>
      <c r="Y121" s="18">
        <v>1442.2857142857099</v>
      </c>
      <c r="Z121" s="2">
        <v>18.345599999999997</v>
      </c>
    </row>
    <row r="122" spans="1:26" x14ac:dyDescent="0.3">
      <c r="A122" s="2">
        <v>121</v>
      </c>
      <c r="B122" s="2" t="s">
        <v>518</v>
      </c>
      <c r="C122" s="2">
        <f>YEAR([1]Data!$D122)</f>
        <v>2013</v>
      </c>
      <c r="D122" s="3">
        <v>41438</v>
      </c>
      <c r="E122" s="3" t="str">
        <f>TEXT(Table1[[#This Row],[Order Date]],"mmm")</f>
        <v>Jun</v>
      </c>
      <c r="F122" s="3">
        <v>41441</v>
      </c>
      <c r="G122" s="8">
        <f>Table1[[#This Row],[Ship Date]]-Table1[[#This Row],[Order Date]]</f>
        <v>3</v>
      </c>
      <c r="H122" s="2" t="s">
        <v>188</v>
      </c>
      <c r="I122" s="2" t="s">
        <v>519</v>
      </c>
      <c r="J122" s="2" t="s">
        <v>520</v>
      </c>
      <c r="K122" s="2" t="s">
        <v>26</v>
      </c>
      <c r="L122" s="2" t="s">
        <v>27</v>
      </c>
      <c r="M122" s="2" t="s">
        <v>521</v>
      </c>
      <c r="N122" s="2" t="s">
        <v>245</v>
      </c>
      <c r="O122" s="2">
        <v>19805</v>
      </c>
      <c r="P122" s="2" t="s">
        <v>148</v>
      </c>
      <c r="Q122" s="2" t="s">
        <v>74</v>
      </c>
      <c r="R122" s="2" t="s">
        <v>46</v>
      </c>
      <c r="S122" s="2" t="s">
        <v>75</v>
      </c>
      <c r="T122" s="2" t="s">
        <v>76</v>
      </c>
      <c r="U122" s="2">
        <v>30.84</v>
      </c>
      <c r="V122" s="2">
        <v>4</v>
      </c>
      <c r="W122" s="2">
        <v>0</v>
      </c>
      <c r="X122" s="20">
        <v>7</v>
      </c>
      <c r="Y122" s="18">
        <v>1440.25</v>
      </c>
      <c r="Z122" s="2">
        <v>13.878</v>
      </c>
    </row>
    <row r="123" spans="1:26" x14ac:dyDescent="0.3">
      <c r="A123" s="2">
        <v>122</v>
      </c>
      <c r="B123" s="2" t="s">
        <v>518</v>
      </c>
      <c r="C123" s="2">
        <f>YEAR([1]Data!$D123)</f>
        <v>2013</v>
      </c>
      <c r="D123" s="3">
        <v>41438</v>
      </c>
      <c r="E123" s="3" t="str">
        <f>TEXT(Table1[[#This Row],[Order Date]],"mmm")</f>
        <v>Jun</v>
      </c>
      <c r="F123" s="3">
        <v>41441</v>
      </c>
      <c r="G123" s="8">
        <f>Table1[[#This Row],[Ship Date]]-Table1[[#This Row],[Order Date]]</f>
        <v>3</v>
      </c>
      <c r="H123" s="2" t="s">
        <v>188</v>
      </c>
      <c r="I123" s="2" t="s">
        <v>519</v>
      </c>
      <c r="J123" s="2" t="s">
        <v>520</v>
      </c>
      <c r="K123" s="2" t="s">
        <v>26</v>
      </c>
      <c r="L123" s="2" t="s">
        <v>27</v>
      </c>
      <c r="M123" s="2" t="s">
        <v>521</v>
      </c>
      <c r="N123" s="2" t="s">
        <v>245</v>
      </c>
      <c r="O123" s="2">
        <v>19805</v>
      </c>
      <c r="P123" s="2" t="s">
        <v>148</v>
      </c>
      <c r="Q123" s="2" t="s">
        <v>524</v>
      </c>
      <c r="R123" s="2" t="s">
        <v>46</v>
      </c>
      <c r="S123" s="2" t="s">
        <v>59</v>
      </c>
      <c r="T123" s="2" t="s">
        <v>525</v>
      </c>
      <c r="U123" s="2">
        <v>226.56</v>
      </c>
      <c r="V123" s="2">
        <v>6</v>
      </c>
      <c r="W123" s="2">
        <v>0</v>
      </c>
      <c r="X123" s="20">
        <v>7</v>
      </c>
      <c r="Y123" s="18">
        <v>1438.2142857142901</v>
      </c>
      <c r="Z123" s="2">
        <v>63.436800000000005</v>
      </c>
    </row>
    <row r="124" spans="1:26" x14ac:dyDescent="0.3">
      <c r="A124" s="2">
        <v>123</v>
      </c>
      <c r="B124" s="2" t="s">
        <v>518</v>
      </c>
      <c r="C124" s="2">
        <f>YEAR([1]Data!$D124)</f>
        <v>2013</v>
      </c>
      <c r="D124" s="3">
        <v>41438</v>
      </c>
      <c r="E124" s="3" t="str">
        <f>TEXT(Table1[[#This Row],[Order Date]],"mmm")</f>
        <v>Jun</v>
      </c>
      <c r="F124" s="3">
        <v>41441</v>
      </c>
      <c r="G124" s="8">
        <f>Table1[[#This Row],[Ship Date]]-Table1[[#This Row],[Order Date]]</f>
        <v>3</v>
      </c>
      <c r="H124" s="2" t="s">
        <v>188</v>
      </c>
      <c r="I124" s="2" t="s">
        <v>519</v>
      </c>
      <c r="J124" s="2" t="s">
        <v>520</v>
      </c>
      <c r="K124" s="2" t="s">
        <v>26</v>
      </c>
      <c r="L124" s="2" t="s">
        <v>27</v>
      </c>
      <c r="M124" s="2" t="s">
        <v>521</v>
      </c>
      <c r="N124" s="2" t="s">
        <v>245</v>
      </c>
      <c r="O124" s="2">
        <v>19805</v>
      </c>
      <c r="P124" s="2" t="s">
        <v>148</v>
      </c>
      <c r="Q124" s="2" t="s">
        <v>526</v>
      </c>
      <c r="R124" s="2" t="s">
        <v>46</v>
      </c>
      <c r="S124" s="2" t="s">
        <v>173</v>
      </c>
      <c r="T124" s="2" t="s">
        <v>527</v>
      </c>
      <c r="U124" s="2">
        <v>115.02</v>
      </c>
      <c r="V124" s="2">
        <v>9</v>
      </c>
      <c r="W124" s="2">
        <v>0</v>
      </c>
      <c r="X124" s="20">
        <v>7</v>
      </c>
      <c r="Y124" s="18">
        <v>1436.17857142857</v>
      </c>
      <c r="Z124" s="2">
        <v>51.758999999999993</v>
      </c>
    </row>
    <row r="125" spans="1:26" x14ac:dyDescent="0.3">
      <c r="A125" s="2">
        <v>124</v>
      </c>
      <c r="B125" s="2" t="s">
        <v>518</v>
      </c>
      <c r="C125" s="2">
        <f>YEAR([1]Data!$D125)</f>
        <v>2013</v>
      </c>
      <c r="D125" s="3">
        <v>41438</v>
      </c>
      <c r="E125" s="3" t="str">
        <f>TEXT(Table1[[#This Row],[Order Date]],"mmm")</f>
        <v>Jun</v>
      </c>
      <c r="F125" s="3">
        <v>41441</v>
      </c>
      <c r="G125" s="8">
        <f>Table1[[#This Row],[Ship Date]]-Table1[[#This Row],[Order Date]]</f>
        <v>3</v>
      </c>
      <c r="H125" s="2" t="s">
        <v>188</v>
      </c>
      <c r="I125" s="2" t="s">
        <v>519</v>
      </c>
      <c r="J125" s="2" t="s">
        <v>520</v>
      </c>
      <c r="K125" s="2" t="s">
        <v>26</v>
      </c>
      <c r="L125" s="2" t="s">
        <v>27</v>
      </c>
      <c r="M125" s="2" t="s">
        <v>521</v>
      </c>
      <c r="N125" s="2" t="s">
        <v>245</v>
      </c>
      <c r="O125" s="2">
        <v>19805</v>
      </c>
      <c r="P125" s="2" t="s">
        <v>148</v>
      </c>
      <c r="Q125" s="2" t="s">
        <v>528</v>
      </c>
      <c r="R125" s="2" t="s">
        <v>71</v>
      </c>
      <c r="S125" s="2" t="s">
        <v>72</v>
      </c>
      <c r="T125" s="2" t="s">
        <v>529</v>
      </c>
      <c r="U125" s="2">
        <v>68.040000000000006</v>
      </c>
      <c r="V125" s="2">
        <v>7</v>
      </c>
      <c r="W125" s="2">
        <v>0</v>
      </c>
      <c r="X125" s="20">
        <v>7</v>
      </c>
      <c r="Y125" s="18">
        <v>1434.1428571428601</v>
      </c>
      <c r="Z125" s="2">
        <v>19.731599999999997</v>
      </c>
    </row>
    <row r="126" spans="1:26" x14ac:dyDescent="0.3">
      <c r="A126" s="2">
        <v>125</v>
      </c>
      <c r="B126" s="2" t="s">
        <v>530</v>
      </c>
      <c r="C126" s="2">
        <f>YEAR([1]Data!$D126)</f>
        <v>2011</v>
      </c>
      <c r="D126" s="3">
        <v>40903</v>
      </c>
      <c r="E126" s="3" t="str">
        <f>TEXT(Table1[[#This Row],[Order Date]],"mmm")</f>
        <v>Dec</v>
      </c>
      <c r="F126" s="3">
        <v>40905</v>
      </c>
      <c r="G126" s="8">
        <f>Table1[[#This Row],[Ship Date]]-Table1[[#This Row],[Order Date]]</f>
        <v>2</v>
      </c>
      <c r="H126" s="2" t="s">
        <v>23</v>
      </c>
      <c r="I126" s="2" t="s">
        <v>531</v>
      </c>
      <c r="J126" s="2" t="s">
        <v>532</v>
      </c>
      <c r="K126" s="2" t="s">
        <v>102</v>
      </c>
      <c r="L126" s="2" t="s">
        <v>27</v>
      </c>
      <c r="M126" s="2" t="s">
        <v>184</v>
      </c>
      <c r="N126" s="2" t="s">
        <v>104</v>
      </c>
      <c r="O126" s="2">
        <v>77041</v>
      </c>
      <c r="P126" s="2" t="s">
        <v>105</v>
      </c>
      <c r="Q126" s="2" t="s">
        <v>533</v>
      </c>
      <c r="R126" s="2" t="s">
        <v>32</v>
      </c>
      <c r="S126" s="2" t="s">
        <v>36</v>
      </c>
      <c r="T126" s="2" t="s">
        <v>534</v>
      </c>
      <c r="U126" s="2">
        <v>600.55799999999999</v>
      </c>
      <c r="V126" s="2">
        <v>3</v>
      </c>
      <c r="W126" s="2">
        <v>0.3</v>
      </c>
      <c r="X126" s="20">
        <v>7</v>
      </c>
      <c r="Y126" s="18">
        <v>1432.1071428571399</v>
      </c>
      <c r="Z126" s="2">
        <v>-8.5794000000000779</v>
      </c>
    </row>
    <row r="127" spans="1:26" x14ac:dyDescent="0.3">
      <c r="A127" s="2">
        <v>126</v>
      </c>
      <c r="B127" s="2" t="s">
        <v>535</v>
      </c>
      <c r="C127" s="2">
        <f>YEAR([1]Data!$D127)</f>
        <v>2011</v>
      </c>
      <c r="D127" s="3">
        <v>40806</v>
      </c>
      <c r="E127" s="3" t="str">
        <f>TEXT(Table1[[#This Row],[Order Date]],"mmm")</f>
        <v>Sep</v>
      </c>
      <c r="F127" s="3">
        <v>40811</v>
      </c>
      <c r="G127" s="8">
        <f>Table1[[#This Row],[Ship Date]]-Table1[[#This Row],[Order Date]]</f>
        <v>5</v>
      </c>
      <c r="H127" s="2" t="s">
        <v>50</v>
      </c>
      <c r="I127" s="2" t="s">
        <v>536</v>
      </c>
      <c r="J127" s="2" t="s">
        <v>537</v>
      </c>
      <c r="K127" s="2" t="s">
        <v>26</v>
      </c>
      <c r="L127" s="2" t="s">
        <v>27</v>
      </c>
      <c r="M127" s="2" t="s">
        <v>538</v>
      </c>
      <c r="N127" s="2" t="s">
        <v>211</v>
      </c>
      <c r="O127" s="2">
        <v>61701</v>
      </c>
      <c r="P127" s="2" t="s">
        <v>105</v>
      </c>
      <c r="Q127" s="2" t="s">
        <v>539</v>
      </c>
      <c r="R127" s="2" t="s">
        <v>32</v>
      </c>
      <c r="S127" s="2" t="s">
        <v>56</v>
      </c>
      <c r="T127" s="2" t="s">
        <v>540</v>
      </c>
      <c r="U127" s="2">
        <v>617.70000000000005</v>
      </c>
      <c r="V127" s="2">
        <v>6</v>
      </c>
      <c r="W127" s="2">
        <v>0.5</v>
      </c>
      <c r="X127" s="20">
        <v>7</v>
      </c>
      <c r="Y127" s="18">
        <v>1430.07142857143</v>
      </c>
      <c r="Z127" s="2">
        <v>-407.68200000000013</v>
      </c>
    </row>
    <row r="128" spans="1:26" x14ac:dyDescent="0.3">
      <c r="A128" s="2">
        <v>127</v>
      </c>
      <c r="B128" s="2" t="s">
        <v>541</v>
      </c>
      <c r="C128" s="2">
        <f>YEAR([1]Data!$D128)</f>
        <v>2014</v>
      </c>
      <c r="D128" s="3">
        <v>41949</v>
      </c>
      <c r="E128" s="3" t="str">
        <f>TEXT(Table1[[#This Row],[Order Date]],"mmm")</f>
        <v>Nov</v>
      </c>
      <c r="F128" s="3">
        <v>41956</v>
      </c>
      <c r="G128" s="8">
        <f>Table1[[#This Row],[Ship Date]]-Table1[[#This Row],[Order Date]]</f>
        <v>7</v>
      </c>
      <c r="H128" s="2" t="s">
        <v>50</v>
      </c>
      <c r="I128" s="2" t="s">
        <v>542</v>
      </c>
      <c r="J128" s="2" t="s">
        <v>543</v>
      </c>
      <c r="K128" s="2" t="s">
        <v>26</v>
      </c>
      <c r="L128" s="2" t="s">
        <v>27</v>
      </c>
      <c r="M128" s="2" t="s">
        <v>544</v>
      </c>
      <c r="N128" s="2" t="s">
        <v>310</v>
      </c>
      <c r="O128" s="2">
        <v>85023</v>
      </c>
      <c r="P128" s="2" t="s">
        <v>44</v>
      </c>
      <c r="Q128" s="2" t="s">
        <v>545</v>
      </c>
      <c r="R128" s="2" t="s">
        <v>46</v>
      </c>
      <c r="S128" s="2" t="s">
        <v>75</v>
      </c>
      <c r="T128" s="2" t="s">
        <v>546</v>
      </c>
      <c r="U128" s="2">
        <v>2.3880000000000003</v>
      </c>
      <c r="V128" s="2">
        <v>2</v>
      </c>
      <c r="W128" s="2">
        <v>0.7</v>
      </c>
      <c r="X128" s="20">
        <v>7</v>
      </c>
      <c r="Y128" s="18">
        <v>1428.0357142857099</v>
      </c>
      <c r="Z128" s="2">
        <v>-1.8308</v>
      </c>
    </row>
    <row r="129" spans="1:26" x14ac:dyDescent="0.3">
      <c r="A129" s="2">
        <v>128</v>
      </c>
      <c r="B129" s="2" t="s">
        <v>541</v>
      </c>
      <c r="C129" s="2">
        <f>YEAR([1]Data!$D129)</f>
        <v>2014</v>
      </c>
      <c r="D129" s="3">
        <v>41949</v>
      </c>
      <c r="E129" s="3" t="str">
        <f>TEXT(Table1[[#This Row],[Order Date]],"mmm")</f>
        <v>Nov</v>
      </c>
      <c r="F129" s="3">
        <v>41956</v>
      </c>
      <c r="G129" s="8">
        <f>Table1[[#This Row],[Ship Date]]-Table1[[#This Row],[Order Date]]</f>
        <v>7</v>
      </c>
      <c r="H129" s="2" t="s">
        <v>50</v>
      </c>
      <c r="I129" s="2" t="s">
        <v>542</v>
      </c>
      <c r="J129" s="2" t="s">
        <v>543</v>
      </c>
      <c r="K129" s="2" t="s">
        <v>26</v>
      </c>
      <c r="L129" s="2" t="s">
        <v>27</v>
      </c>
      <c r="M129" s="2" t="s">
        <v>544</v>
      </c>
      <c r="N129" s="2" t="s">
        <v>310</v>
      </c>
      <c r="O129" s="2">
        <v>85023</v>
      </c>
      <c r="P129" s="2" t="s">
        <v>44</v>
      </c>
      <c r="Q129" s="2" t="s">
        <v>547</v>
      </c>
      <c r="R129" s="2" t="s">
        <v>46</v>
      </c>
      <c r="S129" s="2" t="s">
        <v>59</v>
      </c>
      <c r="T129" s="2" t="s">
        <v>548</v>
      </c>
      <c r="U129" s="2">
        <v>243.99200000000002</v>
      </c>
      <c r="V129" s="2">
        <v>7</v>
      </c>
      <c r="W129" s="2">
        <v>0.2</v>
      </c>
      <c r="X129" s="20">
        <v>7</v>
      </c>
      <c r="Y129" s="18">
        <v>1426</v>
      </c>
      <c r="Z129" s="2">
        <v>30.498999999999981</v>
      </c>
    </row>
    <row r="130" spans="1:26" x14ac:dyDescent="0.3">
      <c r="A130" s="2">
        <v>129</v>
      </c>
      <c r="B130" s="2" t="s">
        <v>549</v>
      </c>
      <c r="C130" s="2">
        <f>YEAR([1]Data!$D130)</f>
        <v>2013</v>
      </c>
      <c r="D130" s="3">
        <v>41585</v>
      </c>
      <c r="E130" s="3" t="str">
        <f>TEXT(Table1[[#This Row],[Order Date]],"mmm")</f>
        <v>Nov</v>
      </c>
      <c r="F130" s="3">
        <v>41589</v>
      </c>
      <c r="G130" s="8">
        <f>Table1[[#This Row],[Ship Date]]-Table1[[#This Row],[Order Date]]</f>
        <v>4</v>
      </c>
      <c r="H130" s="2" t="s">
        <v>23</v>
      </c>
      <c r="I130" s="2" t="s">
        <v>550</v>
      </c>
      <c r="J130" s="2" t="s">
        <v>551</v>
      </c>
      <c r="K130" s="2" t="s">
        <v>102</v>
      </c>
      <c r="L130" s="2" t="s">
        <v>27</v>
      </c>
      <c r="M130" s="2" t="s">
        <v>42</v>
      </c>
      <c r="N130" s="2" t="s">
        <v>43</v>
      </c>
      <c r="O130" s="2">
        <v>90004</v>
      </c>
      <c r="P130" s="2" t="s">
        <v>44</v>
      </c>
      <c r="Q130" s="2" t="s">
        <v>304</v>
      </c>
      <c r="R130" s="2" t="s">
        <v>32</v>
      </c>
      <c r="S130" s="2" t="s">
        <v>36</v>
      </c>
      <c r="T130" s="2" t="s">
        <v>552</v>
      </c>
      <c r="U130" s="2">
        <v>81.424000000000007</v>
      </c>
      <c r="V130" s="2">
        <v>2</v>
      </c>
      <c r="W130" s="2">
        <v>0.2</v>
      </c>
      <c r="X130" s="20">
        <v>7</v>
      </c>
      <c r="Y130" s="18">
        <v>1423.9642857142901</v>
      </c>
      <c r="Z130" s="2">
        <v>-9.1601999999999961</v>
      </c>
    </row>
    <row r="131" spans="1:26" x14ac:dyDescent="0.3">
      <c r="A131" s="2">
        <v>130</v>
      </c>
      <c r="B131" s="2" t="s">
        <v>549</v>
      </c>
      <c r="C131" s="2">
        <f>YEAR([1]Data!$D131)</f>
        <v>2013</v>
      </c>
      <c r="D131" s="3">
        <v>41585</v>
      </c>
      <c r="E131" s="3" t="str">
        <f>TEXT(Table1[[#This Row],[Order Date]],"mmm")</f>
        <v>Nov</v>
      </c>
      <c r="F131" s="3">
        <v>41589</v>
      </c>
      <c r="G131" s="8">
        <f>Table1[[#This Row],[Ship Date]]-Table1[[#This Row],[Order Date]]</f>
        <v>4</v>
      </c>
      <c r="H131" s="2" t="s">
        <v>23</v>
      </c>
      <c r="I131" s="2" t="s">
        <v>550</v>
      </c>
      <c r="J131" s="2" t="s">
        <v>551</v>
      </c>
      <c r="K131" s="2" t="s">
        <v>102</v>
      </c>
      <c r="L131" s="2" t="s">
        <v>27</v>
      </c>
      <c r="M131" s="2" t="s">
        <v>42</v>
      </c>
      <c r="N131" s="2" t="s">
        <v>43</v>
      </c>
      <c r="O131" s="2">
        <v>90004</v>
      </c>
      <c r="P131" s="2" t="s">
        <v>44</v>
      </c>
      <c r="Q131" s="2" t="s">
        <v>553</v>
      </c>
      <c r="R131" s="2" t="s">
        <v>32</v>
      </c>
      <c r="S131" s="2" t="s">
        <v>65</v>
      </c>
      <c r="T131" s="2" t="s">
        <v>554</v>
      </c>
      <c r="U131" s="2">
        <v>238.56</v>
      </c>
      <c r="V131" s="2">
        <v>3</v>
      </c>
      <c r="W131" s="2">
        <v>0</v>
      </c>
      <c r="X131" s="20">
        <v>7</v>
      </c>
      <c r="Y131" s="18">
        <v>1421.92857142857</v>
      </c>
      <c r="Z131" s="2">
        <v>26.241599999999977</v>
      </c>
    </row>
    <row r="132" spans="1:26" x14ac:dyDescent="0.3">
      <c r="A132" s="2">
        <v>131</v>
      </c>
      <c r="B132" s="2" t="s">
        <v>555</v>
      </c>
      <c r="C132" s="2">
        <f>YEAR([1]Data!$D132)</f>
        <v>2014</v>
      </c>
      <c r="D132" s="3">
        <v>41673</v>
      </c>
      <c r="E132" s="3" t="str">
        <f>TEXT(Table1[[#This Row],[Order Date]],"mmm")</f>
        <v>Feb</v>
      </c>
      <c r="F132" s="3">
        <v>41676</v>
      </c>
      <c r="G132" s="8">
        <f>Table1[[#This Row],[Ship Date]]-Table1[[#This Row],[Order Date]]</f>
        <v>3</v>
      </c>
      <c r="H132" s="2" t="s">
        <v>188</v>
      </c>
      <c r="I132" s="2" t="s">
        <v>556</v>
      </c>
      <c r="J132" s="2" t="s">
        <v>557</v>
      </c>
      <c r="K132" s="2" t="s">
        <v>41</v>
      </c>
      <c r="L132" s="2" t="s">
        <v>27</v>
      </c>
      <c r="M132" s="2" t="s">
        <v>497</v>
      </c>
      <c r="N132" s="2" t="s">
        <v>498</v>
      </c>
      <c r="O132" s="2">
        <v>43229</v>
      </c>
      <c r="P132" s="2" t="s">
        <v>148</v>
      </c>
      <c r="Q132" s="2" t="s">
        <v>558</v>
      </c>
      <c r="R132" s="2" t="s">
        <v>71</v>
      </c>
      <c r="S132" s="2" t="s">
        <v>72</v>
      </c>
      <c r="T132" s="2" t="s">
        <v>559</v>
      </c>
      <c r="U132" s="2">
        <v>59.969999999999992</v>
      </c>
      <c r="V132" s="2">
        <v>5</v>
      </c>
      <c r="W132" s="2">
        <v>0.4</v>
      </c>
      <c r="X132" s="20">
        <v>7</v>
      </c>
      <c r="Y132" s="18">
        <v>1419.8928571428601</v>
      </c>
      <c r="Z132" s="2">
        <v>-11.993999999999993</v>
      </c>
    </row>
    <row r="133" spans="1:26" x14ac:dyDescent="0.3">
      <c r="A133" s="2">
        <v>132</v>
      </c>
      <c r="B133" s="2" t="s">
        <v>555</v>
      </c>
      <c r="C133" s="2">
        <f>YEAR([1]Data!$D133)</f>
        <v>2014</v>
      </c>
      <c r="D133" s="3">
        <v>41673</v>
      </c>
      <c r="E133" s="3" t="str">
        <f>TEXT(Table1[[#This Row],[Order Date]],"mmm")</f>
        <v>Feb</v>
      </c>
      <c r="F133" s="3">
        <v>41676</v>
      </c>
      <c r="G133" s="8">
        <f>Table1[[#This Row],[Ship Date]]-Table1[[#This Row],[Order Date]]</f>
        <v>3</v>
      </c>
      <c r="H133" s="2" t="s">
        <v>188</v>
      </c>
      <c r="I133" s="2" t="s">
        <v>556</v>
      </c>
      <c r="J133" s="2" t="s">
        <v>557</v>
      </c>
      <c r="K133" s="2" t="s">
        <v>41</v>
      </c>
      <c r="L133" s="2" t="s">
        <v>27</v>
      </c>
      <c r="M133" s="2" t="s">
        <v>497</v>
      </c>
      <c r="N133" s="2" t="s">
        <v>498</v>
      </c>
      <c r="O133" s="2">
        <v>43229</v>
      </c>
      <c r="P133" s="2" t="s">
        <v>148</v>
      </c>
      <c r="Q133" s="2" t="s">
        <v>560</v>
      </c>
      <c r="R133" s="2" t="s">
        <v>46</v>
      </c>
      <c r="S133" s="2" t="s">
        <v>90</v>
      </c>
      <c r="T133" s="2" t="s">
        <v>561</v>
      </c>
      <c r="U133" s="2">
        <v>78.304000000000002</v>
      </c>
      <c r="V133" s="2">
        <v>2</v>
      </c>
      <c r="W133" s="2">
        <v>0.2</v>
      </c>
      <c r="X133" s="20">
        <v>7</v>
      </c>
      <c r="Y133" s="18">
        <v>1417.8571428571399</v>
      </c>
      <c r="Z133" s="2">
        <v>29.363999999999997</v>
      </c>
    </row>
    <row r="134" spans="1:26" x14ac:dyDescent="0.3">
      <c r="A134" s="2">
        <v>133</v>
      </c>
      <c r="B134" s="2" t="s">
        <v>555</v>
      </c>
      <c r="C134" s="2">
        <f>YEAR([1]Data!$D134)</f>
        <v>2014</v>
      </c>
      <c r="D134" s="3">
        <v>41673</v>
      </c>
      <c r="E134" s="3" t="str">
        <f>TEXT(Table1[[#This Row],[Order Date]],"mmm")</f>
        <v>Feb</v>
      </c>
      <c r="F134" s="3">
        <v>41676</v>
      </c>
      <c r="G134" s="8">
        <f>Table1[[#This Row],[Ship Date]]-Table1[[#This Row],[Order Date]]</f>
        <v>3</v>
      </c>
      <c r="H134" s="2" t="s">
        <v>188</v>
      </c>
      <c r="I134" s="2" t="s">
        <v>556</v>
      </c>
      <c r="J134" s="2" t="s">
        <v>557</v>
      </c>
      <c r="K134" s="2" t="s">
        <v>41</v>
      </c>
      <c r="L134" s="2" t="s">
        <v>27</v>
      </c>
      <c r="M134" s="2" t="s">
        <v>497</v>
      </c>
      <c r="N134" s="2" t="s">
        <v>498</v>
      </c>
      <c r="O134" s="2">
        <v>43229</v>
      </c>
      <c r="P134" s="2" t="s">
        <v>148</v>
      </c>
      <c r="Q134" s="2" t="s">
        <v>562</v>
      </c>
      <c r="R134" s="2" t="s">
        <v>46</v>
      </c>
      <c r="S134" s="2" t="s">
        <v>269</v>
      </c>
      <c r="T134" s="2" t="s">
        <v>186</v>
      </c>
      <c r="U134" s="2">
        <v>21.456</v>
      </c>
      <c r="V134" s="2">
        <v>9</v>
      </c>
      <c r="W134" s="2">
        <v>0.2</v>
      </c>
      <c r="X134" s="20">
        <v>7</v>
      </c>
      <c r="Y134" s="18">
        <v>1415.82142857143</v>
      </c>
      <c r="Z134" s="2">
        <v>6.9731999999999976</v>
      </c>
    </row>
    <row r="135" spans="1:26" x14ac:dyDescent="0.3">
      <c r="A135" s="2">
        <v>134</v>
      </c>
      <c r="B135" s="2" t="s">
        <v>563</v>
      </c>
      <c r="C135" s="2">
        <f>YEAR([1]Data!$D135)</f>
        <v>2013</v>
      </c>
      <c r="D135" s="3">
        <v>41561</v>
      </c>
      <c r="E135" s="3" t="str">
        <f>TEXT(Table1[[#This Row],[Order Date]],"mmm")</f>
        <v>Oct</v>
      </c>
      <c r="F135" s="3">
        <v>41567</v>
      </c>
      <c r="G135" s="8">
        <f>Table1[[#This Row],[Ship Date]]-Table1[[#This Row],[Order Date]]</f>
        <v>6</v>
      </c>
      <c r="H135" s="2" t="s">
        <v>50</v>
      </c>
      <c r="I135" s="2" t="s">
        <v>564</v>
      </c>
      <c r="J135" s="2" t="s">
        <v>565</v>
      </c>
      <c r="K135" s="2" t="s">
        <v>26</v>
      </c>
      <c r="L135" s="2" t="s">
        <v>27</v>
      </c>
      <c r="M135" s="2" t="s">
        <v>566</v>
      </c>
      <c r="N135" s="2" t="s">
        <v>43</v>
      </c>
      <c r="O135" s="2">
        <v>95661</v>
      </c>
      <c r="P135" s="2" t="s">
        <v>44</v>
      </c>
      <c r="Q135" s="2" t="s">
        <v>567</v>
      </c>
      <c r="R135" s="2" t="s">
        <v>46</v>
      </c>
      <c r="S135" s="2" t="s">
        <v>90</v>
      </c>
      <c r="T135" s="2" t="s">
        <v>568</v>
      </c>
      <c r="U135" s="2">
        <v>20.04</v>
      </c>
      <c r="V135" s="2">
        <v>3</v>
      </c>
      <c r="W135" s="2">
        <v>0</v>
      </c>
      <c r="X135" s="20">
        <v>7</v>
      </c>
      <c r="Y135" s="18">
        <v>1413.7857142857099</v>
      </c>
      <c r="Z135" s="2">
        <v>9.6191999999999993</v>
      </c>
    </row>
    <row r="136" spans="1:26" x14ac:dyDescent="0.3">
      <c r="A136" s="2">
        <v>135</v>
      </c>
      <c r="B136" s="2" t="s">
        <v>563</v>
      </c>
      <c r="C136" s="2">
        <f>YEAR([1]Data!$D136)</f>
        <v>2013</v>
      </c>
      <c r="D136" s="3">
        <v>41561</v>
      </c>
      <c r="E136" s="3" t="str">
        <f>TEXT(Table1[[#This Row],[Order Date]],"mmm")</f>
        <v>Oct</v>
      </c>
      <c r="F136" s="3">
        <v>41567</v>
      </c>
      <c r="G136" s="8">
        <f>Table1[[#This Row],[Ship Date]]-Table1[[#This Row],[Order Date]]</f>
        <v>6</v>
      </c>
      <c r="H136" s="2" t="s">
        <v>50</v>
      </c>
      <c r="I136" s="2" t="s">
        <v>564</v>
      </c>
      <c r="J136" s="2" t="s">
        <v>565</v>
      </c>
      <c r="K136" s="2" t="s">
        <v>26</v>
      </c>
      <c r="L136" s="2" t="s">
        <v>27</v>
      </c>
      <c r="M136" s="2" t="s">
        <v>566</v>
      </c>
      <c r="N136" s="2" t="s">
        <v>43</v>
      </c>
      <c r="O136" s="2">
        <v>95661</v>
      </c>
      <c r="P136" s="2" t="s">
        <v>44</v>
      </c>
      <c r="Q136" s="2" t="s">
        <v>569</v>
      </c>
      <c r="R136" s="2" t="s">
        <v>46</v>
      </c>
      <c r="S136" s="2" t="s">
        <v>90</v>
      </c>
      <c r="T136" s="2" t="s">
        <v>570</v>
      </c>
      <c r="U136" s="2">
        <v>35.44</v>
      </c>
      <c r="V136" s="2">
        <v>1</v>
      </c>
      <c r="W136" s="2">
        <v>0</v>
      </c>
      <c r="X136" s="20">
        <v>7</v>
      </c>
      <c r="Y136" s="18">
        <v>1411.75</v>
      </c>
      <c r="Z136" s="2">
        <v>16.656799999999997</v>
      </c>
    </row>
    <row r="137" spans="1:26" x14ac:dyDescent="0.3">
      <c r="A137" s="2">
        <v>136</v>
      </c>
      <c r="B137" s="2" t="s">
        <v>563</v>
      </c>
      <c r="C137" s="2">
        <f>YEAR([1]Data!$D137)</f>
        <v>2013</v>
      </c>
      <c r="D137" s="3">
        <v>41561</v>
      </c>
      <c r="E137" s="3" t="str">
        <f>TEXT(Table1[[#This Row],[Order Date]],"mmm")</f>
        <v>Oct</v>
      </c>
      <c r="F137" s="3">
        <v>41567</v>
      </c>
      <c r="G137" s="8">
        <f>Table1[[#This Row],[Ship Date]]-Table1[[#This Row],[Order Date]]</f>
        <v>6</v>
      </c>
      <c r="H137" s="2" t="s">
        <v>50</v>
      </c>
      <c r="I137" s="2" t="s">
        <v>564</v>
      </c>
      <c r="J137" s="2" t="s">
        <v>565</v>
      </c>
      <c r="K137" s="2" t="s">
        <v>26</v>
      </c>
      <c r="L137" s="2" t="s">
        <v>27</v>
      </c>
      <c r="M137" s="2" t="s">
        <v>566</v>
      </c>
      <c r="N137" s="2" t="s">
        <v>43</v>
      </c>
      <c r="O137" s="2">
        <v>95661</v>
      </c>
      <c r="P137" s="2" t="s">
        <v>44</v>
      </c>
      <c r="Q137" s="2" t="s">
        <v>571</v>
      </c>
      <c r="R137" s="2" t="s">
        <v>46</v>
      </c>
      <c r="S137" s="2" t="s">
        <v>68</v>
      </c>
      <c r="T137" s="2" t="s">
        <v>572</v>
      </c>
      <c r="U137" s="2">
        <v>11.52</v>
      </c>
      <c r="V137" s="2">
        <v>4</v>
      </c>
      <c r="W137" s="2">
        <v>0</v>
      </c>
      <c r="X137" s="20">
        <v>7</v>
      </c>
      <c r="Y137" s="18">
        <v>1409.7142857142901</v>
      </c>
      <c r="Z137" s="2">
        <v>3.4559999999999995</v>
      </c>
    </row>
    <row r="138" spans="1:26" x14ac:dyDescent="0.3">
      <c r="A138" s="2">
        <v>137</v>
      </c>
      <c r="B138" s="2" t="s">
        <v>563</v>
      </c>
      <c r="C138" s="2">
        <f>YEAR([1]Data!$D138)</f>
        <v>2013</v>
      </c>
      <c r="D138" s="3">
        <v>41561</v>
      </c>
      <c r="E138" s="3" t="str">
        <f>TEXT(Table1[[#This Row],[Order Date]],"mmm")</f>
        <v>Oct</v>
      </c>
      <c r="F138" s="3">
        <v>41567</v>
      </c>
      <c r="G138" s="8">
        <f>Table1[[#This Row],[Ship Date]]-Table1[[#This Row],[Order Date]]</f>
        <v>6</v>
      </c>
      <c r="H138" s="2" t="s">
        <v>50</v>
      </c>
      <c r="I138" s="2" t="s">
        <v>564</v>
      </c>
      <c r="J138" s="2" t="s">
        <v>565</v>
      </c>
      <c r="K138" s="2" t="s">
        <v>26</v>
      </c>
      <c r="L138" s="2" t="s">
        <v>27</v>
      </c>
      <c r="M138" s="2" t="s">
        <v>566</v>
      </c>
      <c r="N138" s="2" t="s">
        <v>43</v>
      </c>
      <c r="O138" s="2">
        <v>95661</v>
      </c>
      <c r="P138" s="2" t="s">
        <v>44</v>
      </c>
      <c r="Q138" s="2" t="s">
        <v>573</v>
      </c>
      <c r="R138" s="2" t="s">
        <v>46</v>
      </c>
      <c r="S138" s="2" t="s">
        <v>269</v>
      </c>
      <c r="T138" s="2" t="s">
        <v>574</v>
      </c>
      <c r="U138" s="2">
        <v>4.0199999999999996</v>
      </c>
      <c r="V138" s="2">
        <v>2</v>
      </c>
      <c r="W138" s="2">
        <v>0</v>
      </c>
      <c r="X138" s="20">
        <v>7</v>
      </c>
      <c r="Y138" s="18">
        <v>1407.67857142857</v>
      </c>
      <c r="Z138" s="2">
        <v>1.9697999999999998</v>
      </c>
    </row>
    <row r="139" spans="1:26" x14ac:dyDescent="0.3">
      <c r="A139" s="2">
        <v>138</v>
      </c>
      <c r="B139" s="2" t="s">
        <v>563</v>
      </c>
      <c r="C139" s="2">
        <f>YEAR([1]Data!$D139)</f>
        <v>2013</v>
      </c>
      <c r="D139" s="3">
        <v>41561</v>
      </c>
      <c r="E139" s="3" t="str">
        <f>TEXT(Table1[[#This Row],[Order Date]],"mmm")</f>
        <v>Oct</v>
      </c>
      <c r="F139" s="3">
        <v>41567</v>
      </c>
      <c r="G139" s="8">
        <f>Table1[[#This Row],[Ship Date]]-Table1[[#This Row],[Order Date]]</f>
        <v>6</v>
      </c>
      <c r="H139" s="2" t="s">
        <v>50</v>
      </c>
      <c r="I139" s="2" t="s">
        <v>564</v>
      </c>
      <c r="J139" s="2" t="s">
        <v>565</v>
      </c>
      <c r="K139" s="2" t="s">
        <v>26</v>
      </c>
      <c r="L139" s="2" t="s">
        <v>27</v>
      </c>
      <c r="M139" s="2" t="s">
        <v>566</v>
      </c>
      <c r="N139" s="2" t="s">
        <v>43</v>
      </c>
      <c r="O139" s="2">
        <v>95661</v>
      </c>
      <c r="P139" s="2" t="s">
        <v>44</v>
      </c>
      <c r="Q139" s="2" t="s">
        <v>575</v>
      </c>
      <c r="R139" s="2" t="s">
        <v>46</v>
      </c>
      <c r="S139" s="2" t="s">
        <v>75</v>
      </c>
      <c r="T139" s="2" t="s">
        <v>576</v>
      </c>
      <c r="U139" s="2">
        <v>76.176000000000002</v>
      </c>
      <c r="V139" s="2">
        <v>3</v>
      </c>
      <c r="W139" s="2">
        <v>0.2</v>
      </c>
      <c r="X139" s="20">
        <v>7</v>
      </c>
      <c r="Y139" s="18">
        <v>1405.6428571428601</v>
      </c>
      <c r="Z139" s="2">
        <v>26.661599999999996</v>
      </c>
    </row>
    <row r="140" spans="1:26" x14ac:dyDescent="0.3">
      <c r="A140" s="2">
        <v>139</v>
      </c>
      <c r="B140" s="2" t="s">
        <v>563</v>
      </c>
      <c r="C140" s="2">
        <f>YEAR([1]Data!$D140)</f>
        <v>2013</v>
      </c>
      <c r="D140" s="3">
        <v>41561</v>
      </c>
      <c r="E140" s="3" t="str">
        <f>TEXT(Table1[[#This Row],[Order Date]],"mmm")</f>
        <v>Oct</v>
      </c>
      <c r="F140" s="3">
        <v>41567</v>
      </c>
      <c r="G140" s="8">
        <f>Table1[[#This Row],[Ship Date]]-Table1[[#This Row],[Order Date]]</f>
        <v>6</v>
      </c>
      <c r="H140" s="2" t="s">
        <v>50</v>
      </c>
      <c r="I140" s="2" t="s">
        <v>564</v>
      </c>
      <c r="J140" s="2" t="s">
        <v>565</v>
      </c>
      <c r="K140" s="2" t="s">
        <v>26</v>
      </c>
      <c r="L140" s="2" t="s">
        <v>27</v>
      </c>
      <c r="M140" s="2" t="s">
        <v>566</v>
      </c>
      <c r="N140" s="2" t="s">
        <v>43</v>
      </c>
      <c r="O140" s="2">
        <v>95661</v>
      </c>
      <c r="P140" s="2" t="s">
        <v>44</v>
      </c>
      <c r="Q140" s="2" t="s">
        <v>577</v>
      </c>
      <c r="R140" s="2" t="s">
        <v>46</v>
      </c>
      <c r="S140" s="2" t="s">
        <v>578</v>
      </c>
      <c r="T140" s="2" t="s">
        <v>579</v>
      </c>
      <c r="U140" s="2">
        <v>65.88</v>
      </c>
      <c r="V140" s="2">
        <v>6</v>
      </c>
      <c r="W140" s="2">
        <v>0</v>
      </c>
      <c r="X140" s="20">
        <v>7</v>
      </c>
      <c r="Y140" s="18">
        <v>1403.6071428571399</v>
      </c>
      <c r="Z140" s="2">
        <v>18.446400000000004</v>
      </c>
    </row>
    <row r="141" spans="1:26" x14ac:dyDescent="0.3">
      <c r="A141" s="2">
        <v>140</v>
      </c>
      <c r="B141" s="2" t="s">
        <v>563</v>
      </c>
      <c r="C141" s="2">
        <f>YEAR([1]Data!$D141)</f>
        <v>2013</v>
      </c>
      <c r="D141" s="3">
        <v>41561</v>
      </c>
      <c r="E141" s="3" t="str">
        <f>TEXT(Table1[[#This Row],[Order Date]],"mmm")</f>
        <v>Oct</v>
      </c>
      <c r="F141" s="3">
        <v>41567</v>
      </c>
      <c r="G141" s="8">
        <f>Table1[[#This Row],[Ship Date]]-Table1[[#This Row],[Order Date]]</f>
        <v>6</v>
      </c>
      <c r="H141" s="2" t="s">
        <v>50</v>
      </c>
      <c r="I141" s="2" t="s">
        <v>564</v>
      </c>
      <c r="J141" s="2" t="s">
        <v>565</v>
      </c>
      <c r="K141" s="2" t="s">
        <v>26</v>
      </c>
      <c r="L141" s="2" t="s">
        <v>27</v>
      </c>
      <c r="M141" s="2" t="s">
        <v>566</v>
      </c>
      <c r="N141" s="2" t="s">
        <v>43</v>
      </c>
      <c r="O141" s="2">
        <v>95661</v>
      </c>
      <c r="P141" s="2" t="s">
        <v>44</v>
      </c>
      <c r="Q141" s="2" t="s">
        <v>259</v>
      </c>
      <c r="R141" s="2" t="s">
        <v>32</v>
      </c>
      <c r="S141" s="2" t="s">
        <v>65</v>
      </c>
      <c r="T141" s="2" t="s">
        <v>260</v>
      </c>
      <c r="U141" s="2">
        <v>43.120000000000005</v>
      </c>
      <c r="V141" s="2">
        <v>14</v>
      </c>
      <c r="W141" s="2">
        <v>0</v>
      </c>
      <c r="X141" s="20">
        <v>7</v>
      </c>
      <c r="Y141" s="18">
        <v>1401.57142857143</v>
      </c>
      <c r="Z141" s="2">
        <v>20.697599999999998</v>
      </c>
    </row>
    <row r="142" spans="1:26" x14ac:dyDescent="0.3">
      <c r="A142" s="2">
        <v>141</v>
      </c>
      <c r="B142" s="2" t="s">
        <v>580</v>
      </c>
      <c r="C142" s="2">
        <f>YEAR([1]Data!$D142)</f>
        <v>2013</v>
      </c>
      <c r="D142" s="3">
        <v>41523</v>
      </c>
      <c r="E142" s="3" t="str">
        <f>TEXT(Table1[[#This Row],[Order Date]],"mmm")</f>
        <v>Sep</v>
      </c>
      <c r="F142" s="3">
        <v>41525</v>
      </c>
      <c r="G142" s="8">
        <f>Table1[[#This Row],[Ship Date]]-Table1[[#This Row],[Order Date]]</f>
        <v>2</v>
      </c>
      <c r="H142" s="2" t="s">
        <v>23</v>
      </c>
      <c r="I142" s="2" t="s">
        <v>581</v>
      </c>
      <c r="J142" s="2" t="s">
        <v>582</v>
      </c>
      <c r="K142" s="2" t="s">
        <v>41</v>
      </c>
      <c r="L142" s="2" t="s">
        <v>27</v>
      </c>
      <c r="M142" s="2" t="s">
        <v>146</v>
      </c>
      <c r="N142" s="2" t="s">
        <v>147</v>
      </c>
      <c r="O142" s="2">
        <v>19140</v>
      </c>
      <c r="P142" s="2" t="s">
        <v>148</v>
      </c>
      <c r="Q142" s="2" t="s">
        <v>170</v>
      </c>
      <c r="R142" s="2" t="s">
        <v>32</v>
      </c>
      <c r="S142" s="2" t="s">
        <v>65</v>
      </c>
      <c r="T142" s="2" t="s">
        <v>171</v>
      </c>
      <c r="U142" s="2">
        <v>82.800000000000011</v>
      </c>
      <c r="V142" s="2">
        <v>2</v>
      </c>
      <c r="W142" s="2">
        <v>0.2</v>
      </c>
      <c r="X142" s="20">
        <v>7</v>
      </c>
      <c r="Y142" s="18">
        <v>1399.5357142857099</v>
      </c>
      <c r="Z142" s="2">
        <v>10.349999999999994</v>
      </c>
    </row>
    <row r="143" spans="1:26" x14ac:dyDescent="0.3">
      <c r="A143" s="2">
        <v>142</v>
      </c>
      <c r="B143" s="2" t="s">
        <v>583</v>
      </c>
      <c r="C143" s="2">
        <f>YEAR([1]Data!$D143)</f>
        <v>2014</v>
      </c>
      <c r="D143" s="3">
        <v>41901</v>
      </c>
      <c r="E143" s="3" t="str">
        <f>TEXT(Table1[[#This Row],[Order Date]],"mmm")</f>
        <v>Sep</v>
      </c>
      <c r="F143" s="3">
        <v>41906</v>
      </c>
      <c r="G143" s="8">
        <f>Table1[[#This Row],[Ship Date]]-Table1[[#This Row],[Order Date]]</f>
        <v>5</v>
      </c>
      <c r="H143" s="2" t="s">
        <v>50</v>
      </c>
      <c r="I143" s="2" t="s">
        <v>584</v>
      </c>
      <c r="J143" s="2" t="s">
        <v>585</v>
      </c>
      <c r="K143" s="2" t="s">
        <v>41</v>
      </c>
      <c r="L143" s="2" t="s">
        <v>27</v>
      </c>
      <c r="M143" s="2" t="s">
        <v>127</v>
      </c>
      <c r="N143" s="2" t="s">
        <v>43</v>
      </c>
      <c r="O143" s="2">
        <v>94122</v>
      </c>
      <c r="P143" s="2" t="s">
        <v>44</v>
      </c>
      <c r="Q143" s="2" t="s">
        <v>586</v>
      </c>
      <c r="R143" s="2" t="s">
        <v>46</v>
      </c>
      <c r="S143" s="2" t="s">
        <v>68</v>
      </c>
      <c r="T143" s="2" t="s">
        <v>587</v>
      </c>
      <c r="U143" s="2">
        <v>8.82</v>
      </c>
      <c r="V143" s="2">
        <v>3</v>
      </c>
      <c r="W143" s="2">
        <v>0</v>
      </c>
      <c r="X143" s="20">
        <v>7</v>
      </c>
      <c r="Y143" s="18">
        <v>1397.5</v>
      </c>
      <c r="Z143" s="2">
        <v>2.3814000000000002</v>
      </c>
    </row>
    <row r="144" spans="1:26" x14ac:dyDescent="0.3">
      <c r="A144" s="2">
        <v>143</v>
      </c>
      <c r="B144" s="2" t="s">
        <v>583</v>
      </c>
      <c r="C144" s="2">
        <f>YEAR([1]Data!$D144)</f>
        <v>2014</v>
      </c>
      <c r="D144" s="3">
        <v>41901</v>
      </c>
      <c r="E144" s="3" t="str">
        <f>TEXT(Table1[[#This Row],[Order Date]],"mmm")</f>
        <v>Sep</v>
      </c>
      <c r="F144" s="3">
        <v>41906</v>
      </c>
      <c r="G144" s="8">
        <f>Table1[[#This Row],[Ship Date]]-Table1[[#This Row],[Order Date]]</f>
        <v>5</v>
      </c>
      <c r="H144" s="2" t="s">
        <v>50</v>
      </c>
      <c r="I144" s="2" t="s">
        <v>584</v>
      </c>
      <c r="J144" s="2" t="s">
        <v>585</v>
      </c>
      <c r="K144" s="2" t="s">
        <v>41</v>
      </c>
      <c r="L144" s="2" t="s">
        <v>27</v>
      </c>
      <c r="M144" s="2" t="s">
        <v>127</v>
      </c>
      <c r="N144" s="2" t="s">
        <v>43</v>
      </c>
      <c r="O144" s="2">
        <v>94122</v>
      </c>
      <c r="P144" s="2" t="s">
        <v>44</v>
      </c>
      <c r="Q144" s="2" t="s">
        <v>588</v>
      </c>
      <c r="R144" s="2" t="s">
        <v>46</v>
      </c>
      <c r="S144" s="2" t="s">
        <v>173</v>
      </c>
      <c r="T144" s="2" t="s">
        <v>589</v>
      </c>
      <c r="U144" s="2">
        <v>10.86</v>
      </c>
      <c r="V144" s="2">
        <v>3</v>
      </c>
      <c r="W144" s="2">
        <v>0</v>
      </c>
      <c r="X144" s="20">
        <v>7</v>
      </c>
      <c r="Y144" s="18">
        <v>1395.4642857142901</v>
      </c>
      <c r="Z144" s="2">
        <v>5.1042000000000005</v>
      </c>
    </row>
    <row r="145" spans="1:26" x14ac:dyDescent="0.3">
      <c r="A145" s="2">
        <v>144</v>
      </c>
      <c r="B145" s="2" t="s">
        <v>583</v>
      </c>
      <c r="C145" s="2">
        <f>YEAR([1]Data!$D145)</f>
        <v>2014</v>
      </c>
      <c r="D145" s="3">
        <v>41901</v>
      </c>
      <c r="E145" s="3" t="str">
        <f>TEXT(Table1[[#This Row],[Order Date]],"mmm")</f>
        <v>Sep</v>
      </c>
      <c r="F145" s="3">
        <v>41906</v>
      </c>
      <c r="G145" s="8">
        <f>Table1[[#This Row],[Ship Date]]-Table1[[#This Row],[Order Date]]</f>
        <v>5</v>
      </c>
      <c r="H145" s="2" t="s">
        <v>50</v>
      </c>
      <c r="I145" s="2" t="s">
        <v>584</v>
      </c>
      <c r="J145" s="2" t="s">
        <v>585</v>
      </c>
      <c r="K145" s="2" t="s">
        <v>41</v>
      </c>
      <c r="L145" s="2" t="s">
        <v>27</v>
      </c>
      <c r="M145" s="2" t="s">
        <v>127</v>
      </c>
      <c r="N145" s="2" t="s">
        <v>43</v>
      </c>
      <c r="O145" s="2">
        <v>94122</v>
      </c>
      <c r="P145" s="2" t="s">
        <v>44</v>
      </c>
      <c r="Q145" s="2" t="s">
        <v>590</v>
      </c>
      <c r="R145" s="2" t="s">
        <v>46</v>
      </c>
      <c r="S145" s="2" t="s">
        <v>90</v>
      </c>
      <c r="T145" s="2" t="s">
        <v>591</v>
      </c>
      <c r="U145" s="2">
        <v>143.69999999999999</v>
      </c>
      <c r="V145" s="2">
        <v>3</v>
      </c>
      <c r="W145" s="2">
        <v>0</v>
      </c>
      <c r="X145" s="20">
        <v>7</v>
      </c>
      <c r="Y145" s="18">
        <v>1393.42857142857</v>
      </c>
      <c r="Z145" s="2">
        <v>68.975999999999999</v>
      </c>
    </row>
    <row r="146" spans="1:26" x14ac:dyDescent="0.3">
      <c r="A146" s="2">
        <v>145</v>
      </c>
      <c r="B146" s="2" t="s">
        <v>592</v>
      </c>
      <c r="C146" s="2">
        <f>YEAR([1]Data!$D146)</f>
        <v>2014</v>
      </c>
      <c r="D146" s="3">
        <v>41996</v>
      </c>
      <c r="E146" s="3" t="str">
        <f>TEXT(Table1[[#This Row],[Order Date]],"mmm")</f>
        <v>Dec</v>
      </c>
      <c r="F146" s="3">
        <v>42001</v>
      </c>
      <c r="G146" s="8">
        <f>Table1[[#This Row],[Ship Date]]-Table1[[#This Row],[Order Date]]</f>
        <v>5</v>
      </c>
      <c r="H146" s="2" t="s">
        <v>50</v>
      </c>
      <c r="I146" s="2" t="s">
        <v>593</v>
      </c>
      <c r="J146" s="2" t="s">
        <v>594</v>
      </c>
      <c r="K146" s="2" t="s">
        <v>26</v>
      </c>
      <c r="L146" s="2" t="s">
        <v>27</v>
      </c>
      <c r="M146" s="2" t="s">
        <v>595</v>
      </c>
      <c r="N146" s="2" t="s">
        <v>596</v>
      </c>
      <c r="O146" s="2">
        <v>64055</v>
      </c>
      <c r="P146" s="2" t="s">
        <v>105</v>
      </c>
      <c r="Q146" s="2" t="s">
        <v>597</v>
      </c>
      <c r="R146" s="2" t="s">
        <v>46</v>
      </c>
      <c r="S146" s="2" t="s">
        <v>78</v>
      </c>
      <c r="T146" s="2" t="s">
        <v>598</v>
      </c>
      <c r="U146" s="2">
        <v>839.43000000000006</v>
      </c>
      <c r="V146" s="2">
        <v>3</v>
      </c>
      <c r="W146" s="2">
        <v>0</v>
      </c>
      <c r="X146" s="20">
        <v>7</v>
      </c>
      <c r="Y146" s="18">
        <v>1391.3928571428601</v>
      </c>
      <c r="Z146" s="2">
        <v>218.25179999999997</v>
      </c>
    </row>
    <row r="147" spans="1:26" x14ac:dyDescent="0.3">
      <c r="A147" s="2">
        <v>146</v>
      </c>
      <c r="B147" s="2" t="s">
        <v>599</v>
      </c>
      <c r="C147" s="2">
        <f>YEAR([1]Data!$D147)</f>
        <v>2012</v>
      </c>
      <c r="D147" s="3">
        <v>41159</v>
      </c>
      <c r="E147" s="3" t="str">
        <f>TEXT(Table1[[#This Row],[Order Date]],"mmm")</f>
        <v>Sep</v>
      </c>
      <c r="F147" s="3">
        <v>41164</v>
      </c>
      <c r="G147" s="8">
        <f>Table1[[#This Row],[Ship Date]]-Table1[[#This Row],[Order Date]]</f>
        <v>5</v>
      </c>
      <c r="H147" s="2" t="s">
        <v>50</v>
      </c>
      <c r="I147" s="2" t="s">
        <v>600</v>
      </c>
      <c r="J147" s="2" t="s">
        <v>601</v>
      </c>
      <c r="K147" s="2" t="s">
        <v>26</v>
      </c>
      <c r="L147" s="2" t="s">
        <v>27</v>
      </c>
      <c r="M147" s="2" t="s">
        <v>602</v>
      </c>
      <c r="N147" s="2" t="s">
        <v>43</v>
      </c>
      <c r="O147" s="2">
        <v>91104</v>
      </c>
      <c r="P147" s="2" t="s">
        <v>44</v>
      </c>
      <c r="Q147" s="2" t="s">
        <v>379</v>
      </c>
      <c r="R147" s="2" t="s">
        <v>46</v>
      </c>
      <c r="S147" s="2" t="s">
        <v>59</v>
      </c>
      <c r="T147" s="2" t="s">
        <v>380</v>
      </c>
      <c r="U147" s="2">
        <v>671.93</v>
      </c>
      <c r="V147" s="2">
        <v>7</v>
      </c>
      <c r="W147" s="2">
        <v>0</v>
      </c>
      <c r="X147" s="20">
        <v>7</v>
      </c>
      <c r="Y147" s="18">
        <v>1389.3571428571399</v>
      </c>
      <c r="Z147" s="2">
        <v>20.157899999999998</v>
      </c>
    </row>
    <row r="148" spans="1:26" x14ac:dyDescent="0.3">
      <c r="A148" s="2">
        <v>147</v>
      </c>
      <c r="B148" s="2" t="s">
        <v>603</v>
      </c>
      <c r="C148" s="2">
        <f>YEAR([1]Data!$D148)</f>
        <v>2011</v>
      </c>
      <c r="D148" s="3">
        <v>40838</v>
      </c>
      <c r="E148" s="3" t="str">
        <f>TEXT(Table1[[#This Row],[Order Date]],"mmm")</f>
        <v>Oct</v>
      </c>
      <c r="F148" s="3">
        <v>40844</v>
      </c>
      <c r="G148" s="8">
        <f>Table1[[#This Row],[Ship Date]]-Table1[[#This Row],[Order Date]]</f>
        <v>6</v>
      </c>
      <c r="H148" s="2" t="s">
        <v>50</v>
      </c>
      <c r="I148" s="2" t="s">
        <v>604</v>
      </c>
      <c r="J148" s="2" t="s">
        <v>605</v>
      </c>
      <c r="K148" s="2" t="s">
        <v>102</v>
      </c>
      <c r="L148" s="2" t="s">
        <v>27</v>
      </c>
      <c r="M148" s="2" t="s">
        <v>606</v>
      </c>
      <c r="N148" s="2" t="s">
        <v>498</v>
      </c>
      <c r="O148" s="2">
        <v>43055</v>
      </c>
      <c r="P148" s="2" t="s">
        <v>148</v>
      </c>
      <c r="Q148" s="2" t="s">
        <v>607</v>
      </c>
      <c r="R148" s="2" t="s">
        <v>32</v>
      </c>
      <c r="S148" s="2" t="s">
        <v>65</v>
      </c>
      <c r="T148" s="2" t="s">
        <v>608</v>
      </c>
      <c r="U148" s="2">
        <v>93.888000000000005</v>
      </c>
      <c r="V148" s="2">
        <v>4</v>
      </c>
      <c r="W148" s="2">
        <v>0.2</v>
      </c>
      <c r="X148" s="20">
        <v>7</v>
      </c>
      <c r="Y148" s="18">
        <v>1387.32142857143</v>
      </c>
      <c r="Z148" s="2">
        <v>12.90959999999999</v>
      </c>
    </row>
    <row r="149" spans="1:26" x14ac:dyDescent="0.3">
      <c r="A149" s="2">
        <v>148</v>
      </c>
      <c r="B149" s="2" t="s">
        <v>609</v>
      </c>
      <c r="C149" s="2">
        <f>YEAR([1]Data!$D149)</f>
        <v>2013</v>
      </c>
      <c r="D149" s="3">
        <v>41614</v>
      </c>
      <c r="E149" s="3" t="str">
        <f>TEXT(Table1[[#This Row],[Order Date]],"mmm")</f>
        <v>Dec</v>
      </c>
      <c r="F149" s="3">
        <v>41618</v>
      </c>
      <c r="G149" s="8">
        <f>Table1[[#This Row],[Ship Date]]-Table1[[#This Row],[Order Date]]</f>
        <v>4</v>
      </c>
      <c r="H149" s="2" t="s">
        <v>50</v>
      </c>
      <c r="I149" s="2" t="s">
        <v>610</v>
      </c>
      <c r="J149" s="2" t="s">
        <v>611</v>
      </c>
      <c r="K149" s="2" t="s">
        <v>41</v>
      </c>
      <c r="L149" s="2" t="s">
        <v>27</v>
      </c>
      <c r="M149" s="2" t="s">
        <v>612</v>
      </c>
      <c r="N149" s="2" t="s">
        <v>114</v>
      </c>
      <c r="O149" s="2">
        <v>53132</v>
      </c>
      <c r="P149" s="2" t="s">
        <v>105</v>
      </c>
      <c r="Q149" s="2" t="s">
        <v>613</v>
      </c>
      <c r="R149" s="2" t="s">
        <v>71</v>
      </c>
      <c r="S149" s="2" t="s">
        <v>72</v>
      </c>
      <c r="T149" s="2" t="s">
        <v>614</v>
      </c>
      <c r="U149" s="2">
        <v>384.45000000000005</v>
      </c>
      <c r="V149" s="2">
        <v>11</v>
      </c>
      <c r="W149" s="2">
        <v>0</v>
      </c>
      <c r="X149" s="20">
        <v>7</v>
      </c>
      <c r="Y149" s="18">
        <v>1385.2857142857099</v>
      </c>
      <c r="Z149" s="2">
        <v>103.80150000000003</v>
      </c>
    </row>
    <row r="150" spans="1:26" x14ac:dyDescent="0.3">
      <c r="A150" s="2">
        <v>149</v>
      </c>
      <c r="B150" s="2" t="s">
        <v>609</v>
      </c>
      <c r="C150" s="2">
        <f>YEAR([1]Data!$D150)</f>
        <v>2013</v>
      </c>
      <c r="D150" s="3">
        <v>41614</v>
      </c>
      <c r="E150" s="3" t="str">
        <f>TEXT(Table1[[#This Row],[Order Date]],"mmm")</f>
        <v>Dec</v>
      </c>
      <c r="F150" s="3">
        <v>41618</v>
      </c>
      <c r="G150" s="8">
        <f>Table1[[#This Row],[Ship Date]]-Table1[[#This Row],[Order Date]]</f>
        <v>4</v>
      </c>
      <c r="H150" s="2" t="s">
        <v>50</v>
      </c>
      <c r="I150" s="2" t="s">
        <v>610</v>
      </c>
      <c r="J150" s="2" t="s">
        <v>611</v>
      </c>
      <c r="K150" s="2" t="s">
        <v>41</v>
      </c>
      <c r="L150" s="2" t="s">
        <v>27</v>
      </c>
      <c r="M150" s="2" t="s">
        <v>612</v>
      </c>
      <c r="N150" s="2" t="s">
        <v>114</v>
      </c>
      <c r="O150" s="2">
        <v>53132</v>
      </c>
      <c r="P150" s="2" t="s">
        <v>105</v>
      </c>
      <c r="Q150" s="2" t="s">
        <v>615</v>
      </c>
      <c r="R150" s="2" t="s">
        <v>71</v>
      </c>
      <c r="S150" s="2" t="s">
        <v>72</v>
      </c>
      <c r="T150" s="2" t="s">
        <v>616</v>
      </c>
      <c r="U150" s="2">
        <v>149.97</v>
      </c>
      <c r="V150" s="2">
        <v>3</v>
      </c>
      <c r="W150" s="2">
        <v>0</v>
      </c>
      <c r="X150" s="20">
        <v>7</v>
      </c>
      <c r="Y150" s="18">
        <v>1383.25</v>
      </c>
      <c r="Z150" s="2">
        <v>5.9987999999999815</v>
      </c>
    </row>
    <row r="151" spans="1:26" x14ac:dyDescent="0.3">
      <c r="A151" s="2">
        <v>150</v>
      </c>
      <c r="B151" s="2" t="s">
        <v>609</v>
      </c>
      <c r="C151" s="2">
        <f>YEAR([1]Data!$D151)</f>
        <v>2013</v>
      </c>
      <c r="D151" s="3">
        <v>41614</v>
      </c>
      <c r="E151" s="3" t="str">
        <f>TEXT(Table1[[#This Row],[Order Date]],"mmm")</f>
        <v>Dec</v>
      </c>
      <c r="F151" s="3">
        <v>41618</v>
      </c>
      <c r="G151" s="8">
        <f>Table1[[#This Row],[Ship Date]]-Table1[[#This Row],[Order Date]]</f>
        <v>4</v>
      </c>
      <c r="H151" s="2" t="s">
        <v>50</v>
      </c>
      <c r="I151" s="2" t="s">
        <v>610</v>
      </c>
      <c r="J151" s="2" t="s">
        <v>611</v>
      </c>
      <c r="K151" s="2" t="s">
        <v>41</v>
      </c>
      <c r="L151" s="2" t="s">
        <v>27</v>
      </c>
      <c r="M151" s="2" t="s">
        <v>612</v>
      </c>
      <c r="N151" s="2" t="s">
        <v>114</v>
      </c>
      <c r="O151" s="2">
        <v>53132</v>
      </c>
      <c r="P151" s="2" t="s">
        <v>105</v>
      </c>
      <c r="Q151" s="2" t="s">
        <v>35</v>
      </c>
      <c r="R151" s="2" t="s">
        <v>32</v>
      </c>
      <c r="S151" s="2" t="s">
        <v>36</v>
      </c>
      <c r="T151" s="2" t="s">
        <v>37</v>
      </c>
      <c r="U151" s="2">
        <v>1951.84</v>
      </c>
      <c r="V151" s="2">
        <v>8</v>
      </c>
      <c r="W151" s="2">
        <v>0</v>
      </c>
      <c r="X151" s="20">
        <v>7</v>
      </c>
      <c r="Y151" s="18">
        <v>1381.2142857142901</v>
      </c>
      <c r="Z151" s="2">
        <v>585.55199999999991</v>
      </c>
    </row>
    <row r="152" spans="1:26" x14ac:dyDescent="0.3">
      <c r="A152" s="2">
        <v>151</v>
      </c>
      <c r="B152" s="2" t="s">
        <v>609</v>
      </c>
      <c r="C152" s="2">
        <f>YEAR([1]Data!$D152)</f>
        <v>2013</v>
      </c>
      <c r="D152" s="3">
        <v>41614</v>
      </c>
      <c r="E152" s="3" t="str">
        <f>TEXT(Table1[[#This Row],[Order Date]],"mmm")</f>
        <v>Dec</v>
      </c>
      <c r="F152" s="3">
        <v>41618</v>
      </c>
      <c r="G152" s="8">
        <f>Table1[[#This Row],[Ship Date]]-Table1[[#This Row],[Order Date]]</f>
        <v>4</v>
      </c>
      <c r="H152" s="2" t="s">
        <v>50</v>
      </c>
      <c r="I152" s="2" t="s">
        <v>610</v>
      </c>
      <c r="J152" s="2" t="s">
        <v>611</v>
      </c>
      <c r="K152" s="2" t="s">
        <v>41</v>
      </c>
      <c r="L152" s="2" t="s">
        <v>27</v>
      </c>
      <c r="M152" s="2" t="s">
        <v>612</v>
      </c>
      <c r="N152" s="2" t="s">
        <v>114</v>
      </c>
      <c r="O152" s="2">
        <v>53132</v>
      </c>
      <c r="P152" s="2" t="s">
        <v>105</v>
      </c>
      <c r="Q152" s="2" t="s">
        <v>617</v>
      </c>
      <c r="R152" s="2" t="s">
        <v>46</v>
      </c>
      <c r="S152" s="2" t="s">
        <v>75</v>
      </c>
      <c r="T152" s="2" t="s">
        <v>618</v>
      </c>
      <c r="U152" s="2">
        <v>171.55</v>
      </c>
      <c r="V152" s="2">
        <v>5</v>
      </c>
      <c r="W152" s="2">
        <v>0</v>
      </c>
      <c r="X152" s="20">
        <v>7</v>
      </c>
      <c r="Y152" s="18">
        <v>1379.17857142857</v>
      </c>
      <c r="Z152" s="2">
        <v>80.628500000000003</v>
      </c>
    </row>
    <row r="153" spans="1:26" x14ac:dyDescent="0.3">
      <c r="A153" s="2">
        <v>152</v>
      </c>
      <c r="B153" s="2" t="s">
        <v>619</v>
      </c>
      <c r="C153" s="2">
        <f>YEAR([1]Data!$D153)</f>
        <v>2013</v>
      </c>
      <c r="D153" s="3">
        <v>41347</v>
      </c>
      <c r="E153" s="3" t="str">
        <f>TEXT(Table1[[#This Row],[Order Date]],"mmm")</f>
        <v>Mar</v>
      </c>
      <c r="F153" s="3">
        <v>41350</v>
      </c>
      <c r="G153" s="8">
        <f>Table1[[#This Row],[Ship Date]]-Table1[[#This Row],[Order Date]]</f>
        <v>3</v>
      </c>
      <c r="H153" s="2" t="s">
        <v>188</v>
      </c>
      <c r="I153" s="2" t="s">
        <v>620</v>
      </c>
      <c r="J153" s="2" t="s">
        <v>621</v>
      </c>
      <c r="K153" s="2" t="s">
        <v>102</v>
      </c>
      <c r="L153" s="2" t="s">
        <v>27</v>
      </c>
      <c r="M153" s="2" t="s">
        <v>622</v>
      </c>
      <c r="N153" s="2" t="s">
        <v>310</v>
      </c>
      <c r="O153" s="2">
        <v>85254</v>
      </c>
      <c r="P153" s="2" t="s">
        <v>44</v>
      </c>
      <c r="Q153" s="2" t="s">
        <v>623</v>
      </c>
      <c r="R153" s="2" t="s">
        <v>46</v>
      </c>
      <c r="S153" s="2" t="s">
        <v>78</v>
      </c>
      <c r="T153" s="2" t="s">
        <v>624</v>
      </c>
      <c r="U153" s="2">
        <v>157.91999999999999</v>
      </c>
      <c r="V153" s="2">
        <v>5</v>
      </c>
      <c r="W153" s="2">
        <v>0.2</v>
      </c>
      <c r="X153" s="20">
        <v>7</v>
      </c>
      <c r="Y153" s="18">
        <v>1377.1428571428601</v>
      </c>
      <c r="Z153" s="2">
        <v>1117.7660000000001</v>
      </c>
    </row>
    <row r="154" spans="1:26" x14ac:dyDescent="0.3">
      <c r="A154" s="2">
        <v>153</v>
      </c>
      <c r="B154" s="2" t="s">
        <v>619</v>
      </c>
      <c r="C154" s="2">
        <f>YEAR([1]Data!$D154)</f>
        <v>2013</v>
      </c>
      <c r="D154" s="3">
        <v>41347</v>
      </c>
      <c r="E154" s="3" t="str">
        <f>TEXT(Table1[[#This Row],[Order Date]],"mmm")</f>
        <v>Mar</v>
      </c>
      <c r="F154" s="3">
        <v>41350</v>
      </c>
      <c r="G154" s="8">
        <f>Table1[[#This Row],[Ship Date]]-Table1[[#This Row],[Order Date]]</f>
        <v>3</v>
      </c>
      <c r="H154" s="2" t="s">
        <v>188</v>
      </c>
      <c r="I154" s="2" t="s">
        <v>620</v>
      </c>
      <c r="J154" s="2" t="s">
        <v>621</v>
      </c>
      <c r="K154" s="2" t="s">
        <v>102</v>
      </c>
      <c r="L154" s="2" t="s">
        <v>27</v>
      </c>
      <c r="M154" s="2" t="s">
        <v>622</v>
      </c>
      <c r="N154" s="2" t="s">
        <v>310</v>
      </c>
      <c r="O154" s="2">
        <v>85254</v>
      </c>
      <c r="P154" s="2" t="s">
        <v>44</v>
      </c>
      <c r="Q154" s="2" t="s">
        <v>625</v>
      </c>
      <c r="R154" s="2" t="s">
        <v>71</v>
      </c>
      <c r="S154" s="2" t="s">
        <v>72</v>
      </c>
      <c r="T154" s="2" t="s">
        <v>626</v>
      </c>
      <c r="U154" s="2">
        <v>203.184</v>
      </c>
      <c r="V154" s="2">
        <v>2</v>
      </c>
      <c r="W154" s="2">
        <v>0.2</v>
      </c>
      <c r="X154" s="20">
        <v>7</v>
      </c>
      <c r="Y154" s="18">
        <v>1375.1071428571399</v>
      </c>
      <c r="Z154" s="2">
        <v>15.238799999999991</v>
      </c>
    </row>
    <row r="155" spans="1:26" x14ac:dyDescent="0.3">
      <c r="A155" s="2">
        <v>154</v>
      </c>
      <c r="B155" s="2" t="s">
        <v>627</v>
      </c>
      <c r="C155" s="2">
        <f>YEAR([1]Data!$D155)</f>
        <v>2012</v>
      </c>
      <c r="D155" s="3">
        <v>41060</v>
      </c>
      <c r="E155" s="3" t="str">
        <f>TEXT(Table1[[#This Row],[Order Date]],"mmm")</f>
        <v>May</v>
      </c>
      <c r="F155" s="3">
        <v>41062</v>
      </c>
      <c r="G155" s="8">
        <f>Table1[[#This Row],[Ship Date]]-Table1[[#This Row],[Order Date]]</f>
        <v>2</v>
      </c>
      <c r="H155" s="2" t="s">
        <v>188</v>
      </c>
      <c r="I155" s="2" t="s">
        <v>628</v>
      </c>
      <c r="J155" s="2" t="s">
        <v>629</v>
      </c>
      <c r="K155" s="2" t="s">
        <v>41</v>
      </c>
      <c r="L155" s="2" t="s">
        <v>27</v>
      </c>
      <c r="M155" s="2" t="s">
        <v>630</v>
      </c>
      <c r="N155" s="2" t="s">
        <v>43</v>
      </c>
      <c r="O155" s="2">
        <v>95123</v>
      </c>
      <c r="P155" s="2" t="s">
        <v>44</v>
      </c>
      <c r="Q155" s="2" t="s">
        <v>631</v>
      </c>
      <c r="R155" s="2" t="s">
        <v>46</v>
      </c>
      <c r="S155" s="2" t="s">
        <v>90</v>
      </c>
      <c r="T155" s="2" t="s">
        <v>632</v>
      </c>
      <c r="U155" s="2">
        <v>58.379999999999995</v>
      </c>
      <c r="V155" s="2">
        <v>7</v>
      </c>
      <c r="W155" s="2">
        <v>0</v>
      </c>
      <c r="X155" s="20">
        <v>7</v>
      </c>
      <c r="Y155" s="18">
        <v>1373.07142857143</v>
      </c>
      <c r="Z155" s="2">
        <v>26.270999999999994</v>
      </c>
    </row>
    <row r="156" spans="1:26" x14ac:dyDescent="0.3">
      <c r="A156" s="2">
        <v>155</v>
      </c>
      <c r="B156" s="2" t="s">
        <v>627</v>
      </c>
      <c r="C156" s="2">
        <f>YEAR([1]Data!$D156)</f>
        <v>2012</v>
      </c>
      <c r="D156" s="3">
        <v>41060</v>
      </c>
      <c r="E156" s="3" t="str">
        <f>TEXT(Table1[[#This Row],[Order Date]],"mmm")</f>
        <v>May</v>
      </c>
      <c r="F156" s="3">
        <v>41062</v>
      </c>
      <c r="G156" s="8">
        <f>Table1[[#This Row],[Ship Date]]-Table1[[#This Row],[Order Date]]</f>
        <v>2</v>
      </c>
      <c r="H156" s="2" t="s">
        <v>188</v>
      </c>
      <c r="I156" s="2" t="s">
        <v>628</v>
      </c>
      <c r="J156" s="2" t="s">
        <v>629</v>
      </c>
      <c r="K156" s="2" t="s">
        <v>41</v>
      </c>
      <c r="L156" s="2" t="s">
        <v>27</v>
      </c>
      <c r="M156" s="2" t="s">
        <v>630</v>
      </c>
      <c r="N156" s="2" t="s">
        <v>43</v>
      </c>
      <c r="O156" s="2">
        <v>95123</v>
      </c>
      <c r="P156" s="2" t="s">
        <v>44</v>
      </c>
      <c r="Q156" s="2" t="s">
        <v>633</v>
      </c>
      <c r="R156" s="2" t="s">
        <v>46</v>
      </c>
      <c r="S156" s="2" t="s">
        <v>90</v>
      </c>
      <c r="T156" s="2" t="s">
        <v>634</v>
      </c>
      <c r="U156" s="2">
        <v>105.52</v>
      </c>
      <c r="V156" s="2">
        <v>4</v>
      </c>
      <c r="W156" s="2">
        <v>0</v>
      </c>
      <c r="X156" s="20">
        <v>7</v>
      </c>
      <c r="Y156" s="18">
        <v>1371.0357142857099</v>
      </c>
      <c r="Z156" s="2">
        <v>48.539199999999994</v>
      </c>
    </row>
    <row r="157" spans="1:26" x14ac:dyDescent="0.3">
      <c r="A157" s="2">
        <v>156</v>
      </c>
      <c r="B157" s="2" t="s">
        <v>627</v>
      </c>
      <c r="C157" s="2">
        <f>YEAR([1]Data!$D157)</f>
        <v>2012</v>
      </c>
      <c r="D157" s="3">
        <v>41060</v>
      </c>
      <c r="E157" s="3" t="str">
        <f>TEXT(Table1[[#This Row],[Order Date]],"mmm")</f>
        <v>May</v>
      </c>
      <c r="F157" s="3">
        <v>41062</v>
      </c>
      <c r="G157" s="8">
        <f>Table1[[#This Row],[Ship Date]]-Table1[[#This Row],[Order Date]]</f>
        <v>2</v>
      </c>
      <c r="H157" s="2" t="s">
        <v>188</v>
      </c>
      <c r="I157" s="2" t="s">
        <v>628</v>
      </c>
      <c r="J157" s="2" t="s">
        <v>629</v>
      </c>
      <c r="K157" s="2" t="s">
        <v>41</v>
      </c>
      <c r="L157" s="2" t="s">
        <v>27</v>
      </c>
      <c r="M157" s="2" t="s">
        <v>630</v>
      </c>
      <c r="N157" s="2" t="s">
        <v>43</v>
      </c>
      <c r="O157" s="2">
        <v>95123</v>
      </c>
      <c r="P157" s="2" t="s">
        <v>44</v>
      </c>
      <c r="Q157" s="2" t="s">
        <v>635</v>
      </c>
      <c r="R157" s="2" t="s">
        <v>46</v>
      </c>
      <c r="S157" s="2" t="s">
        <v>59</v>
      </c>
      <c r="T157" s="2" t="s">
        <v>636</v>
      </c>
      <c r="U157" s="2">
        <v>80.88</v>
      </c>
      <c r="V157" s="2">
        <v>6</v>
      </c>
      <c r="W157" s="2">
        <v>0</v>
      </c>
      <c r="X157" s="20">
        <v>7</v>
      </c>
      <c r="Y157" s="18">
        <v>1369</v>
      </c>
      <c r="Z157" s="2">
        <v>21.028799999999997</v>
      </c>
    </row>
    <row r="158" spans="1:26" x14ac:dyDescent="0.3">
      <c r="A158" s="2">
        <v>157</v>
      </c>
      <c r="B158" s="2" t="s">
        <v>637</v>
      </c>
      <c r="C158" s="2">
        <f>YEAR([1]Data!$D158)</f>
        <v>2012</v>
      </c>
      <c r="D158" s="3">
        <v>41057</v>
      </c>
      <c r="E158" s="3" t="str">
        <f>TEXT(Table1[[#This Row],[Order Date]],"mmm")</f>
        <v>May</v>
      </c>
      <c r="F158" s="3">
        <v>41063</v>
      </c>
      <c r="G158" s="8">
        <f>Table1[[#This Row],[Ship Date]]-Table1[[#This Row],[Order Date]]</f>
        <v>6</v>
      </c>
      <c r="H158" s="2" t="s">
        <v>50</v>
      </c>
      <c r="I158" s="2" t="s">
        <v>638</v>
      </c>
      <c r="J158" s="2" t="s">
        <v>639</v>
      </c>
      <c r="K158" s="2" t="s">
        <v>102</v>
      </c>
      <c r="L158" s="2" t="s">
        <v>27</v>
      </c>
      <c r="M158" s="2" t="s">
        <v>95</v>
      </c>
      <c r="N158" s="2" t="s">
        <v>96</v>
      </c>
      <c r="O158" s="2">
        <v>98105</v>
      </c>
      <c r="P158" s="2" t="s">
        <v>44</v>
      </c>
      <c r="Q158" s="2" t="s">
        <v>640</v>
      </c>
      <c r="R158" s="2" t="s">
        <v>46</v>
      </c>
      <c r="S158" s="2" t="s">
        <v>68</v>
      </c>
      <c r="T158" s="2" t="s">
        <v>641</v>
      </c>
      <c r="U158" s="2">
        <v>6.63</v>
      </c>
      <c r="V158" s="2">
        <v>3</v>
      </c>
      <c r="W158" s="2">
        <v>0</v>
      </c>
      <c r="X158" s="20">
        <v>7</v>
      </c>
      <c r="Y158" s="18">
        <v>1366.9642857142901</v>
      </c>
      <c r="Z158" s="2">
        <v>1.7901</v>
      </c>
    </row>
    <row r="159" spans="1:26" x14ac:dyDescent="0.3">
      <c r="A159" s="2">
        <v>158</v>
      </c>
      <c r="B159" s="2" t="s">
        <v>642</v>
      </c>
      <c r="C159" s="2">
        <f>YEAR([1]Data!$D159)</f>
        <v>2011</v>
      </c>
      <c r="D159" s="3">
        <v>40603</v>
      </c>
      <c r="E159" s="3" t="str">
        <f>TEXT(Table1[[#This Row],[Order Date]],"mmm")</f>
        <v>Mar</v>
      </c>
      <c r="F159" s="3">
        <v>40608</v>
      </c>
      <c r="G159" s="8">
        <f>Table1[[#This Row],[Ship Date]]-Table1[[#This Row],[Order Date]]</f>
        <v>5</v>
      </c>
      <c r="H159" s="2" t="s">
        <v>23</v>
      </c>
      <c r="I159" s="2" t="s">
        <v>643</v>
      </c>
      <c r="J159" s="2" t="s">
        <v>644</v>
      </c>
      <c r="K159" s="2" t="s">
        <v>26</v>
      </c>
      <c r="L159" s="2" t="s">
        <v>27</v>
      </c>
      <c r="M159" s="2" t="s">
        <v>95</v>
      </c>
      <c r="N159" s="2" t="s">
        <v>96</v>
      </c>
      <c r="O159" s="2">
        <v>98115</v>
      </c>
      <c r="P159" s="2" t="s">
        <v>44</v>
      </c>
      <c r="Q159" s="2" t="s">
        <v>533</v>
      </c>
      <c r="R159" s="2" t="s">
        <v>32</v>
      </c>
      <c r="S159" s="2" t="s">
        <v>36</v>
      </c>
      <c r="T159" s="2" t="s">
        <v>534</v>
      </c>
      <c r="U159" s="2">
        <v>457.56800000000004</v>
      </c>
      <c r="V159" s="2">
        <v>2</v>
      </c>
      <c r="W159" s="2">
        <v>0.2</v>
      </c>
      <c r="X159" s="20">
        <v>7</v>
      </c>
      <c r="Y159" s="18">
        <v>1364.92857142857</v>
      </c>
      <c r="Z159" s="2">
        <v>-1151.47639999999</v>
      </c>
    </row>
    <row r="160" spans="1:26" x14ac:dyDescent="0.3">
      <c r="A160" s="2">
        <v>159</v>
      </c>
      <c r="B160" s="2" t="s">
        <v>645</v>
      </c>
      <c r="C160" s="2">
        <f>YEAR([1]Data!$D160)</f>
        <v>2013</v>
      </c>
      <c r="D160" s="3">
        <v>41599</v>
      </c>
      <c r="E160" s="3" t="str">
        <f>TEXT(Table1[[#This Row],[Order Date]],"mmm")</f>
        <v>Nov</v>
      </c>
      <c r="F160" s="3">
        <v>41603</v>
      </c>
      <c r="G160" s="8">
        <f>Table1[[#This Row],[Ship Date]]-Table1[[#This Row],[Order Date]]</f>
        <v>4</v>
      </c>
      <c r="H160" s="2" t="s">
        <v>50</v>
      </c>
      <c r="I160" s="2" t="s">
        <v>646</v>
      </c>
      <c r="J160" s="2" t="s">
        <v>647</v>
      </c>
      <c r="K160" s="2" t="s">
        <v>26</v>
      </c>
      <c r="L160" s="2" t="s">
        <v>27</v>
      </c>
      <c r="M160" s="2" t="s">
        <v>648</v>
      </c>
      <c r="N160" s="2" t="s">
        <v>649</v>
      </c>
      <c r="O160" s="2">
        <v>73034</v>
      </c>
      <c r="P160" s="2" t="s">
        <v>105</v>
      </c>
      <c r="Q160" s="2" t="s">
        <v>650</v>
      </c>
      <c r="R160" s="2" t="s">
        <v>46</v>
      </c>
      <c r="S160" s="2" t="s">
        <v>47</v>
      </c>
      <c r="T160" s="2" t="s">
        <v>651</v>
      </c>
      <c r="U160" s="2">
        <v>14.62</v>
      </c>
      <c r="V160" s="2">
        <v>2</v>
      </c>
      <c r="W160" s="2">
        <v>0</v>
      </c>
      <c r="X160" s="20">
        <v>7</v>
      </c>
      <c r="Y160" s="18">
        <v>1362.8928571428601</v>
      </c>
      <c r="Z160" s="2">
        <v>6.8713999999999995</v>
      </c>
    </row>
    <row r="161" spans="1:26" x14ac:dyDescent="0.3">
      <c r="A161" s="2">
        <v>160</v>
      </c>
      <c r="B161" s="2" t="s">
        <v>645</v>
      </c>
      <c r="C161" s="2">
        <f>YEAR([1]Data!$D161)</f>
        <v>2013</v>
      </c>
      <c r="D161" s="3">
        <v>41599</v>
      </c>
      <c r="E161" s="3" t="str">
        <f>TEXT(Table1[[#This Row],[Order Date]],"mmm")</f>
        <v>Nov</v>
      </c>
      <c r="F161" s="3">
        <v>41603</v>
      </c>
      <c r="G161" s="8">
        <f>Table1[[#This Row],[Ship Date]]-Table1[[#This Row],[Order Date]]</f>
        <v>4</v>
      </c>
      <c r="H161" s="2" t="s">
        <v>50</v>
      </c>
      <c r="I161" s="2" t="s">
        <v>646</v>
      </c>
      <c r="J161" s="2" t="s">
        <v>647</v>
      </c>
      <c r="K161" s="2" t="s">
        <v>26</v>
      </c>
      <c r="L161" s="2" t="s">
        <v>27</v>
      </c>
      <c r="M161" s="2" t="s">
        <v>648</v>
      </c>
      <c r="N161" s="2" t="s">
        <v>649</v>
      </c>
      <c r="O161" s="2">
        <v>73034</v>
      </c>
      <c r="P161" s="2" t="s">
        <v>105</v>
      </c>
      <c r="Q161" s="2" t="s">
        <v>652</v>
      </c>
      <c r="R161" s="2" t="s">
        <v>71</v>
      </c>
      <c r="S161" s="2" t="s">
        <v>72</v>
      </c>
      <c r="T161" s="2" t="s">
        <v>653</v>
      </c>
      <c r="U161" s="2">
        <v>944.93000000000006</v>
      </c>
      <c r="V161" s="2">
        <v>7</v>
      </c>
      <c r="W161" s="2">
        <v>0</v>
      </c>
      <c r="X161" s="20">
        <v>7</v>
      </c>
      <c r="Y161" s="18">
        <v>1360.8571428571399</v>
      </c>
      <c r="Z161" s="2">
        <v>236.23250000000002</v>
      </c>
    </row>
    <row r="162" spans="1:26" x14ac:dyDescent="0.3">
      <c r="A162" s="2">
        <v>161</v>
      </c>
      <c r="B162" s="2" t="s">
        <v>654</v>
      </c>
      <c r="C162" s="2">
        <f>YEAR([1]Data!$D162)</f>
        <v>2013</v>
      </c>
      <c r="D162" s="3">
        <v>41406</v>
      </c>
      <c r="E162" s="3" t="str">
        <f>TEXT(Table1[[#This Row],[Order Date]],"mmm")</f>
        <v>May</v>
      </c>
      <c r="F162" s="3">
        <v>41407</v>
      </c>
      <c r="G162" s="8">
        <f>Table1[[#This Row],[Ship Date]]-Table1[[#This Row],[Order Date]]</f>
        <v>1</v>
      </c>
      <c r="H162" s="2" t="s">
        <v>188</v>
      </c>
      <c r="I162" s="2" t="s">
        <v>655</v>
      </c>
      <c r="J162" s="2" t="s">
        <v>656</v>
      </c>
      <c r="K162" s="2" t="s">
        <v>26</v>
      </c>
      <c r="L162" s="2" t="s">
        <v>27</v>
      </c>
      <c r="M162" s="2" t="s">
        <v>42</v>
      </c>
      <c r="N162" s="2" t="s">
        <v>43</v>
      </c>
      <c r="O162" s="2">
        <v>90045</v>
      </c>
      <c r="P162" s="2" t="s">
        <v>44</v>
      </c>
      <c r="Q162" s="2" t="s">
        <v>657</v>
      </c>
      <c r="R162" s="2" t="s">
        <v>46</v>
      </c>
      <c r="S162" s="2" t="s">
        <v>90</v>
      </c>
      <c r="T162" s="2" t="s">
        <v>658</v>
      </c>
      <c r="U162" s="2">
        <v>5.98</v>
      </c>
      <c r="V162" s="2">
        <v>1</v>
      </c>
      <c r="W162" s="2">
        <v>0</v>
      </c>
      <c r="X162" s="20">
        <v>7</v>
      </c>
      <c r="Y162" s="18">
        <v>1358.82142857143</v>
      </c>
      <c r="Z162" s="2">
        <v>2.6909999999999998</v>
      </c>
    </row>
    <row r="163" spans="1:26" x14ac:dyDescent="0.3">
      <c r="A163" s="2">
        <v>162</v>
      </c>
      <c r="B163" s="2" t="s">
        <v>659</v>
      </c>
      <c r="C163" s="2">
        <f>YEAR([1]Data!$D163)</f>
        <v>2012</v>
      </c>
      <c r="D163" s="3">
        <v>41271</v>
      </c>
      <c r="E163" s="3" t="str">
        <f>TEXT(Table1[[#This Row],[Order Date]],"mmm")</f>
        <v>Dec</v>
      </c>
      <c r="F163" s="3">
        <v>41274</v>
      </c>
      <c r="G163" s="8">
        <f>Table1[[#This Row],[Ship Date]]-Table1[[#This Row],[Order Date]]</f>
        <v>3</v>
      </c>
      <c r="H163" s="2" t="s">
        <v>23</v>
      </c>
      <c r="I163" s="2" t="s">
        <v>660</v>
      </c>
      <c r="J163" s="2" t="s">
        <v>661</v>
      </c>
      <c r="K163" s="2" t="s">
        <v>26</v>
      </c>
      <c r="L163" s="2" t="s">
        <v>27</v>
      </c>
      <c r="M163" s="2" t="s">
        <v>146</v>
      </c>
      <c r="N163" s="2" t="s">
        <v>147</v>
      </c>
      <c r="O163" s="2">
        <v>19134</v>
      </c>
      <c r="P163" s="2" t="s">
        <v>148</v>
      </c>
      <c r="Q163" s="2" t="s">
        <v>662</v>
      </c>
      <c r="R163" s="2" t="s">
        <v>71</v>
      </c>
      <c r="S163" s="2" t="s">
        <v>161</v>
      </c>
      <c r="T163" s="2" t="s">
        <v>663</v>
      </c>
      <c r="U163" s="2">
        <v>54.384000000000007</v>
      </c>
      <c r="V163" s="2">
        <v>2</v>
      </c>
      <c r="W163" s="2">
        <v>0.2</v>
      </c>
      <c r="X163" s="20">
        <v>7</v>
      </c>
      <c r="Y163" s="18">
        <v>1356.7857142857099</v>
      </c>
      <c r="Z163" s="2">
        <v>1.359599999999995</v>
      </c>
    </row>
    <row r="164" spans="1:26" x14ac:dyDescent="0.3">
      <c r="A164" s="2">
        <v>163</v>
      </c>
      <c r="B164" s="2" t="s">
        <v>664</v>
      </c>
      <c r="C164" s="2">
        <f>YEAR([1]Data!$D164)</f>
        <v>2013</v>
      </c>
      <c r="D164" s="3">
        <v>41595</v>
      </c>
      <c r="E164" s="3" t="str">
        <f>TEXT(Table1[[#This Row],[Order Date]],"mmm")</f>
        <v>Nov</v>
      </c>
      <c r="F164" s="3">
        <v>41599</v>
      </c>
      <c r="G164" s="8">
        <f>Table1[[#This Row],[Ship Date]]-Table1[[#This Row],[Order Date]]</f>
        <v>4</v>
      </c>
      <c r="H164" s="2" t="s">
        <v>50</v>
      </c>
      <c r="I164" s="2" t="s">
        <v>665</v>
      </c>
      <c r="J164" s="2" t="s">
        <v>666</v>
      </c>
      <c r="K164" s="2" t="s">
        <v>26</v>
      </c>
      <c r="L164" s="2" t="s">
        <v>27</v>
      </c>
      <c r="M164" s="2" t="s">
        <v>667</v>
      </c>
      <c r="N164" s="2" t="s">
        <v>668</v>
      </c>
      <c r="O164" s="2">
        <v>88220</v>
      </c>
      <c r="P164" s="2" t="s">
        <v>44</v>
      </c>
      <c r="Q164" s="2" t="s">
        <v>669</v>
      </c>
      <c r="R164" s="2" t="s">
        <v>46</v>
      </c>
      <c r="S164" s="2" t="s">
        <v>173</v>
      </c>
      <c r="T164" s="2" t="s">
        <v>186</v>
      </c>
      <c r="U164" s="2">
        <v>28.4</v>
      </c>
      <c r="V164" s="2">
        <v>5</v>
      </c>
      <c r="W164" s="2">
        <v>0</v>
      </c>
      <c r="X164" s="20">
        <v>7</v>
      </c>
      <c r="Y164" s="18">
        <v>1354.75</v>
      </c>
      <c r="Z164" s="2">
        <v>13.347999999999997</v>
      </c>
    </row>
    <row r="165" spans="1:26" x14ac:dyDescent="0.3">
      <c r="A165" s="2">
        <v>164</v>
      </c>
      <c r="B165" s="2" t="s">
        <v>670</v>
      </c>
      <c r="C165" s="2">
        <f>YEAR([1]Data!$D165)</f>
        <v>2013</v>
      </c>
      <c r="D165" s="3">
        <v>41586</v>
      </c>
      <c r="E165" s="3" t="str">
        <f>TEXT(Table1[[#This Row],[Order Date]],"mmm")</f>
        <v>Nov</v>
      </c>
      <c r="F165" s="3">
        <v>41590</v>
      </c>
      <c r="G165" s="8">
        <f>Table1[[#This Row],[Ship Date]]-Table1[[#This Row],[Order Date]]</f>
        <v>4</v>
      </c>
      <c r="H165" s="2" t="s">
        <v>50</v>
      </c>
      <c r="I165" s="2" t="s">
        <v>671</v>
      </c>
      <c r="J165" s="2" t="s">
        <v>672</v>
      </c>
      <c r="K165" s="2" t="s">
        <v>26</v>
      </c>
      <c r="L165" s="2" t="s">
        <v>27</v>
      </c>
      <c r="M165" s="2" t="s">
        <v>95</v>
      </c>
      <c r="N165" s="2" t="s">
        <v>96</v>
      </c>
      <c r="O165" s="2">
        <v>98115</v>
      </c>
      <c r="P165" s="2" t="s">
        <v>44</v>
      </c>
      <c r="Q165" s="2" t="s">
        <v>673</v>
      </c>
      <c r="R165" s="2" t="s">
        <v>46</v>
      </c>
      <c r="S165" s="2" t="s">
        <v>75</v>
      </c>
      <c r="T165" s="2" t="s">
        <v>674</v>
      </c>
      <c r="U165" s="2">
        <v>27.680000000000003</v>
      </c>
      <c r="V165" s="2">
        <v>2</v>
      </c>
      <c r="W165" s="2">
        <v>0.2</v>
      </c>
      <c r="X165" s="20">
        <v>7</v>
      </c>
      <c r="Y165" s="18">
        <v>1352.7142857142901</v>
      </c>
      <c r="Z165" s="2">
        <v>9.6879999999999988</v>
      </c>
    </row>
    <row r="166" spans="1:26" x14ac:dyDescent="0.3">
      <c r="A166" s="2">
        <v>165</v>
      </c>
      <c r="B166" s="2" t="s">
        <v>675</v>
      </c>
      <c r="C166" s="2">
        <f>YEAR([1]Data!$D166)</f>
        <v>2011</v>
      </c>
      <c r="D166" s="3">
        <v>40794</v>
      </c>
      <c r="E166" s="3" t="str">
        <f>TEXT(Table1[[#This Row],[Order Date]],"mmm")</f>
        <v>Sep</v>
      </c>
      <c r="F166" s="3">
        <v>40798</v>
      </c>
      <c r="G166" s="8">
        <f>Table1[[#This Row],[Ship Date]]-Table1[[#This Row],[Order Date]]</f>
        <v>4</v>
      </c>
      <c r="H166" s="2" t="s">
        <v>50</v>
      </c>
      <c r="I166" s="2" t="s">
        <v>676</v>
      </c>
      <c r="J166" s="2" t="s">
        <v>677</v>
      </c>
      <c r="K166" s="2" t="s">
        <v>26</v>
      </c>
      <c r="L166" s="2" t="s">
        <v>27</v>
      </c>
      <c r="M166" s="2" t="s">
        <v>678</v>
      </c>
      <c r="N166" s="2" t="s">
        <v>104</v>
      </c>
      <c r="O166" s="2">
        <v>78207</v>
      </c>
      <c r="P166" s="2" t="s">
        <v>105</v>
      </c>
      <c r="Q166" s="2" t="s">
        <v>679</v>
      </c>
      <c r="R166" s="2" t="s">
        <v>46</v>
      </c>
      <c r="S166" s="2" t="s">
        <v>68</v>
      </c>
      <c r="T166" s="2" t="s">
        <v>680</v>
      </c>
      <c r="U166" s="2">
        <v>9.9359999999999999</v>
      </c>
      <c r="V166" s="2">
        <v>3</v>
      </c>
      <c r="W166" s="2">
        <v>0.2</v>
      </c>
      <c r="X166" s="20">
        <v>7</v>
      </c>
      <c r="Y166" s="18">
        <v>1350.67857142857</v>
      </c>
      <c r="Z166" s="2">
        <v>2.7324000000000002</v>
      </c>
    </row>
    <row r="167" spans="1:26" x14ac:dyDescent="0.3">
      <c r="A167" s="2">
        <v>166</v>
      </c>
      <c r="B167" s="2" t="s">
        <v>675</v>
      </c>
      <c r="C167" s="2">
        <f>YEAR([1]Data!$D167)</f>
        <v>2011</v>
      </c>
      <c r="D167" s="3">
        <v>40794</v>
      </c>
      <c r="E167" s="3" t="str">
        <f>TEXT(Table1[[#This Row],[Order Date]],"mmm")</f>
        <v>Sep</v>
      </c>
      <c r="F167" s="3">
        <v>40798</v>
      </c>
      <c r="G167" s="8">
        <f>Table1[[#This Row],[Ship Date]]-Table1[[#This Row],[Order Date]]</f>
        <v>4</v>
      </c>
      <c r="H167" s="2" t="s">
        <v>50</v>
      </c>
      <c r="I167" s="2" t="s">
        <v>676</v>
      </c>
      <c r="J167" s="2" t="s">
        <v>677</v>
      </c>
      <c r="K167" s="2" t="s">
        <v>26</v>
      </c>
      <c r="L167" s="2" t="s">
        <v>27</v>
      </c>
      <c r="M167" s="2" t="s">
        <v>678</v>
      </c>
      <c r="N167" s="2" t="s">
        <v>104</v>
      </c>
      <c r="O167" s="2">
        <v>78207</v>
      </c>
      <c r="P167" s="2" t="s">
        <v>105</v>
      </c>
      <c r="Q167" s="2" t="s">
        <v>681</v>
      </c>
      <c r="R167" s="2" t="s">
        <v>71</v>
      </c>
      <c r="S167" s="2" t="s">
        <v>682</v>
      </c>
      <c r="T167" s="2" t="s">
        <v>683</v>
      </c>
      <c r="U167" s="2">
        <v>8159.9519999999993</v>
      </c>
      <c r="V167" s="2">
        <v>8</v>
      </c>
      <c r="W167" s="2">
        <v>0.4</v>
      </c>
      <c r="X167" s="20">
        <v>7</v>
      </c>
      <c r="Y167" s="18">
        <v>1348.6428571428601</v>
      </c>
      <c r="Z167" s="2">
        <v>1359.992</v>
      </c>
    </row>
    <row r="168" spans="1:26" x14ac:dyDescent="0.3">
      <c r="A168" s="2">
        <v>167</v>
      </c>
      <c r="B168" s="2" t="s">
        <v>675</v>
      </c>
      <c r="C168" s="2">
        <f>YEAR([1]Data!$D168)</f>
        <v>2011</v>
      </c>
      <c r="D168" s="3">
        <v>40794</v>
      </c>
      <c r="E168" s="3" t="str">
        <f>TEXT(Table1[[#This Row],[Order Date]],"mmm")</f>
        <v>Sep</v>
      </c>
      <c r="F168" s="3">
        <v>40798</v>
      </c>
      <c r="G168" s="8">
        <f>Table1[[#This Row],[Ship Date]]-Table1[[#This Row],[Order Date]]</f>
        <v>4</v>
      </c>
      <c r="H168" s="2" t="s">
        <v>50</v>
      </c>
      <c r="I168" s="2" t="s">
        <v>676</v>
      </c>
      <c r="J168" s="2" t="s">
        <v>677</v>
      </c>
      <c r="K168" s="2" t="s">
        <v>26</v>
      </c>
      <c r="L168" s="2" t="s">
        <v>27</v>
      </c>
      <c r="M168" s="2" t="s">
        <v>678</v>
      </c>
      <c r="N168" s="2" t="s">
        <v>104</v>
      </c>
      <c r="O168" s="2">
        <v>78207</v>
      </c>
      <c r="P168" s="2" t="s">
        <v>105</v>
      </c>
      <c r="Q168" s="2" t="s">
        <v>684</v>
      </c>
      <c r="R168" s="2" t="s">
        <v>46</v>
      </c>
      <c r="S168" s="2" t="s">
        <v>59</v>
      </c>
      <c r="T168" s="2" t="s">
        <v>685</v>
      </c>
      <c r="U168" s="2">
        <v>275.928</v>
      </c>
      <c r="V168" s="2">
        <v>3</v>
      </c>
      <c r="W168" s="2">
        <v>0.2</v>
      </c>
      <c r="X168" s="20">
        <v>7</v>
      </c>
      <c r="Y168" s="18">
        <v>1346.6071428571399</v>
      </c>
      <c r="Z168" s="2">
        <v>58.634700000000002</v>
      </c>
    </row>
    <row r="169" spans="1:26" x14ac:dyDescent="0.3">
      <c r="A169" s="2">
        <v>168</v>
      </c>
      <c r="B169" s="2" t="s">
        <v>675</v>
      </c>
      <c r="C169" s="2">
        <f>YEAR([1]Data!$D169)</f>
        <v>2011</v>
      </c>
      <c r="D169" s="3">
        <v>40794</v>
      </c>
      <c r="E169" s="3" t="str">
        <f>TEXT(Table1[[#This Row],[Order Date]],"mmm")</f>
        <v>Sep</v>
      </c>
      <c r="F169" s="3">
        <v>40798</v>
      </c>
      <c r="G169" s="8">
        <f>Table1[[#This Row],[Ship Date]]-Table1[[#This Row],[Order Date]]</f>
        <v>4</v>
      </c>
      <c r="H169" s="2" t="s">
        <v>50</v>
      </c>
      <c r="I169" s="2" t="s">
        <v>676</v>
      </c>
      <c r="J169" s="2" t="s">
        <v>677</v>
      </c>
      <c r="K169" s="2" t="s">
        <v>26</v>
      </c>
      <c r="L169" s="2" t="s">
        <v>27</v>
      </c>
      <c r="M169" s="2" t="s">
        <v>678</v>
      </c>
      <c r="N169" s="2" t="s">
        <v>104</v>
      </c>
      <c r="O169" s="2">
        <v>78207</v>
      </c>
      <c r="P169" s="2" t="s">
        <v>105</v>
      </c>
      <c r="Q169" s="2" t="s">
        <v>686</v>
      </c>
      <c r="R169" s="2" t="s">
        <v>32</v>
      </c>
      <c r="S169" s="2" t="s">
        <v>36</v>
      </c>
      <c r="T169" s="2" t="s">
        <v>687</v>
      </c>
      <c r="U169" s="2">
        <v>1740.0599999999997</v>
      </c>
      <c r="V169" s="2">
        <v>9</v>
      </c>
      <c r="W169" s="2">
        <v>0.3</v>
      </c>
      <c r="X169" s="20">
        <v>7</v>
      </c>
      <c r="Y169" s="18">
        <v>1344.57142857143</v>
      </c>
      <c r="Z169" s="2">
        <v>-24.858000000000175</v>
      </c>
    </row>
    <row r="170" spans="1:26" x14ac:dyDescent="0.3">
      <c r="A170" s="2">
        <v>169</v>
      </c>
      <c r="B170" s="2" t="s">
        <v>675</v>
      </c>
      <c r="C170" s="2">
        <f>YEAR([1]Data!$D170)</f>
        <v>2011</v>
      </c>
      <c r="D170" s="3">
        <v>40794</v>
      </c>
      <c r="E170" s="3" t="str">
        <f>TEXT(Table1[[#This Row],[Order Date]],"mmm")</f>
        <v>Sep</v>
      </c>
      <c r="F170" s="3">
        <v>40798</v>
      </c>
      <c r="G170" s="8">
        <f>Table1[[#This Row],[Ship Date]]-Table1[[#This Row],[Order Date]]</f>
        <v>4</v>
      </c>
      <c r="H170" s="2" t="s">
        <v>50</v>
      </c>
      <c r="I170" s="2" t="s">
        <v>676</v>
      </c>
      <c r="J170" s="2" t="s">
        <v>677</v>
      </c>
      <c r="K170" s="2" t="s">
        <v>26</v>
      </c>
      <c r="L170" s="2" t="s">
        <v>27</v>
      </c>
      <c r="M170" s="2" t="s">
        <v>678</v>
      </c>
      <c r="N170" s="2" t="s">
        <v>104</v>
      </c>
      <c r="O170" s="2">
        <v>78207</v>
      </c>
      <c r="P170" s="2" t="s">
        <v>105</v>
      </c>
      <c r="Q170" s="2" t="s">
        <v>688</v>
      </c>
      <c r="R170" s="2" t="s">
        <v>46</v>
      </c>
      <c r="S170" s="2" t="s">
        <v>68</v>
      </c>
      <c r="T170" s="2" t="s">
        <v>689</v>
      </c>
      <c r="U170" s="2">
        <v>32.064</v>
      </c>
      <c r="V170" s="2">
        <v>6</v>
      </c>
      <c r="W170" s="2">
        <v>0.2</v>
      </c>
      <c r="X170" s="20">
        <v>7</v>
      </c>
      <c r="Y170" s="18">
        <v>1342.5357142857099</v>
      </c>
      <c r="Z170" s="2">
        <v>6.8135999999999974</v>
      </c>
    </row>
    <row r="171" spans="1:26" x14ac:dyDescent="0.3">
      <c r="A171" s="2">
        <v>170</v>
      </c>
      <c r="B171" s="2" t="s">
        <v>675</v>
      </c>
      <c r="C171" s="2">
        <f>YEAR([1]Data!$D171)</f>
        <v>2011</v>
      </c>
      <c r="D171" s="3">
        <v>40794</v>
      </c>
      <c r="E171" s="3" t="str">
        <f>TEXT(Table1[[#This Row],[Order Date]],"mmm")</f>
        <v>Sep</v>
      </c>
      <c r="F171" s="3">
        <v>40798</v>
      </c>
      <c r="G171" s="8">
        <f>Table1[[#This Row],[Ship Date]]-Table1[[#This Row],[Order Date]]</f>
        <v>4</v>
      </c>
      <c r="H171" s="2" t="s">
        <v>50</v>
      </c>
      <c r="I171" s="2" t="s">
        <v>676</v>
      </c>
      <c r="J171" s="2" t="s">
        <v>677</v>
      </c>
      <c r="K171" s="2" t="s">
        <v>26</v>
      </c>
      <c r="L171" s="2" t="s">
        <v>27</v>
      </c>
      <c r="M171" s="2" t="s">
        <v>678</v>
      </c>
      <c r="N171" s="2" t="s">
        <v>104</v>
      </c>
      <c r="O171" s="2">
        <v>78207</v>
      </c>
      <c r="P171" s="2" t="s">
        <v>105</v>
      </c>
      <c r="Q171" s="2" t="s">
        <v>690</v>
      </c>
      <c r="R171" s="2" t="s">
        <v>46</v>
      </c>
      <c r="S171" s="2" t="s">
        <v>78</v>
      </c>
      <c r="T171" s="2" t="s">
        <v>691</v>
      </c>
      <c r="U171" s="2">
        <v>177.97999999999996</v>
      </c>
      <c r="V171" s="2">
        <v>5</v>
      </c>
      <c r="W171" s="2">
        <v>0.8</v>
      </c>
      <c r="X171" s="20">
        <v>7</v>
      </c>
      <c r="Y171" s="18">
        <v>1340.5</v>
      </c>
      <c r="Z171" s="2">
        <v>-453.84900000000005</v>
      </c>
    </row>
    <row r="172" spans="1:26" x14ac:dyDescent="0.3">
      <c r="A172" s="2">
        <v>171</v>
      </c>
      <c r="B172" s="2" t="s">
        <v>675</v>
      </c>
      <c r="C172" s="2">
        <f>YEAR([1]Data!$D172)</f>
        <v>2011</v>
      </c>
      <c r="D172" s="3">
        <v>40794</v>
      </c>
      <c r="E172" s="3" t="str">
        <f>TEXT(Table1[[#This Row],[Order Date]],"mmm")</f>
        <v>Sep</v>
      </c>
      <c r="F172" s="3">
        <v>40798</v>
      </c>
      <c r="G172" s="8">
        <f>Table1[[#This Row],[Ship Date]]-Table1[[#This Row],[Order Date]]</f>
        <v>4</v>
      </c>
      <c r="H172" s="2" t="s">
        <v>50</v>
      </c>
      <c r="I172" s="2" t="s">
        <v>676</v>
      </c>
      <c r="J172" s="2" t="s">
        <v>677</v>
      </c>
      <c r="K172" s="2" t="s">
        <v>26</v>
      </c>
      <c r="L172" s="2" t="s">
        <v>27</v>
      </c>
      <c r="M172" s="2" t="s">
        <v>678</v>
      </c>
      <c r="N172" s="2" t="s">
        <v>104</v>
      </c>
      <c r="O172" s="2">
        <v>78207</v>
      </c>
      <c r="P172" s="2" t="s">
        <v>105</v>
      </c>
      <c r="Q172" s="2" t="s">
        <v>692</v>
      </c>
      <c r="R172" s="2" t="s">
        <v>71</v>
      </c>
      <c r="S172" s="2" t="s">
        <v>72</v>
      </c>
      <c r="T172" s="2" t="s">
        <v>693</v>
      </c>
      <c r="U172" s="2">
        <v>143.976</v>
      </c>
      <c r="V172" s="2">
        <v>3</v>
      </c>
      <c r="W172" s="2">
        <v>0.2</v>
      </c>
      <c r="X172" s="20">
        <v>7</v>
      </c>
      <c r="Y172" s="18">
        <v>1338.4642857142901</v>
      </c>
      <c r="Z172" s="2">
        <v>8.998500000000007</v>
      </c>
    </row>
    <row r="173" spans="1:26" x14ac:dyDescent="0.3">
      <c r="A173" s="2">
        <v>172</v>
      </c>
      <c r="B173" s="2" t="s">
        <v>694</v>
      </c>
      <c r="C173" s="2">
        <f>YEAR([1]Data!$D173)</f>
        <v>2011</v>
      </c>
      <c r="D173" s="3">
        <v>40760</v>
      </c>
      <c r="E173" s="3" t="str">
        <f>TEXT(Table1[[#This Row],[Order Date]],"mmm")</f>
        <v>Aug</v>
      </c>
      <c r="F173" s="3">
        <v>40764</v>
      </c>
      <c r="G173" s="8">
        <f>Table1[[#This Row],[Ship Date]]-Table1[[#This Row],[Order Date]]</f>
        <v>4</v>
      </c>
      <c r="H173" s="2" t="s">
        <v>50</v>
      </c>
      <c r="I173" s="2" t="s">
        <v>695</v>
      </c>
      <c r="J173" s="2" t="s">
        <v>696</v>
      </c>
      <c r="K173" s="2" t="s">
        <v>26</v>
      </c>
      <c r="L173" s="2" t="s">
        <v>27</v>
      </c>
      <c r="M173" s="2" t="s">
        <v>42</v>
      </c>
      <c r="N173" s="2" t="s">
        <v>43</v>
      </c>
      <c r="O173" s="2">
        <v>90004</v>
      </c>
      <c r="P173" s="2" t="s">
        <v>44</v>
      </c>
      <c r="Q173" s="2" t="s">
        <v>697</v>
      </c>
      <c r="R173" s="2" t="s">
        <v>46</v>
      </c>
      <c r="S173" s="2" t="s">
        <v>90</v>
      </c>
      <c r="T173" s="2" t="s">
        <v>698</v>
      </c>
      <c r="U173" s="2">
        <v>20.94</v>
      </c>
      <c r="V173" s="2">
        <v>3</v>
      </c>
      <c r="W173" s="2">
        <v>0</v>
      </c>
      <c r="X173" s="20">
        <v>7</v>
      </c>
      <c r="Y173" s="18">
        <v>1336.42857142857</v>
      </c>
      <c r="Z173" s="2">
        <v>9.841800000000001</v>
      </c>
    </row>
    <row r="174" spans="1:26" x14ac:dyDescent="0.3">
      <c r="A174" s="2">
        <v>173</v>
      </c>
      <c r="B174" s="2" t="s">
        <v>694</v>
      </c>
      <c r="C174" s="2">
        <f>YEAR([1]Data!$D174)</f>
        <v>2011</v>
      </c>
      <c r="D174" s="3">
        <v>40760</v>
      </c>
      <c r="E174" s="3" t="str">
        <f>TEXT(Table1[[#This Row],[Order Date]],"mmm")</f>
        <v>Aug</v>
      </c>
      <c r="F174" s="3">
        <v>40764</v>
      </c>
      <c r="G174" s="8">
        <f>Table1[[#This Row],[Ship Date]]-Table1[[#This Row],[Order Date]]</f>
        <v>4</v>
      </c>
      <c r="H174" s="2" t="s">
        <v>50</v>
      </c>
      <c r="I174" s="2" t="s">
        <v>695</v>
      </c>
      <c r="J174" s="2" t="s">
        <v>696</v>
      </c>
      <c r="K174" s="2" t="s">
        <v>26</v>
      </c>
      <c r="L174" s="2" t="s">
        <v>27</v>
      </c>
      <c r="M174" s="2" t="s">
        <v>42</v>
      </c>
      <c r="N174" s="2" t="s">
        <v>43</v>
      </c>
      <c r="O174" s="2">
        <v>90004</v>
      </c>
      <c r="P174" s="2" t="s">
        <v>44</v>
      </c>
      <c r="Q174" s="2" t="s">
        <v>699</v>
      </c>
      <c r="R174" s="2" t="s">
        <v>46</v>
      </c>
      <c r="S174" s="2" t="s">
        <v>90</v>
      </c>
      <c r="T174" s="2" t="s">
        <v>700</v>
      </c>
      <c r="U174" s="2">
        <v>110.96</v>
      </c>
      <c r="V174" s="2">
        <v>2</v>
      </c>
      <c r="W174" s="2">
        <v>0</v>
      </c>
      <c r="X174" s="20">
        <v>7</v>
      </c>
      <c r="Y174" s="18">
        <v>1334.3928571428601</v>
      </c>
      <c r="Z174" s="2">
        <v>53.260799999999996</v>
      </c>
    </row>
    <row r="175" spans="1:26" x14ac:dyDescent="0.3">
      <c r="A175" s="2">
        <v>174</v>
      </c>
      <c r="B175" s="2" t="s">
        <v>694</v>
      </c>
      <c r="C175" s="2">
        <f>YEAR([1]Data!$D175)</f>
        <v>2011</v>
      </c>
      <c r="D175" s="3">
        <v>40760</v>
      </c>
      <c r="E175" s="3" t="str">
        <f>TEXT(Table1[[#This Row],[Order Date]],"mmm")</f>
        <v>Aug</v>
      </c>
      <c r="F175" s="3">
        <v>40764</v>
      </c>
      <c r="G175" s="8">
        <f>Table1[[#This Row],[Ship Date]]-Table1[[#This Row],[Order Date]]</f>
        <v>4</v>
      </c>
      <c r="H175" s="2" t="s">
        <v>50</v>
      </c>
      <c r="I175" s="2" t="s">
        <v>695</v>
      </c>
      <c r="J175" s="2" t="s">
        <v>696</v>
      </c>
      <c r="K175" s="2" t="s">
        <v>26</v>
      </c>
      <c r="L175" s="2" t="s">
        <v>27</v>
      </c>
      <c r="M175" s="2" t="s">
        <v>42</v>
      </c>
      <c r="N175" s="2" t="s">
        <v>43</v>
      </c>
      <c r="O175" s="2">
        <v>90004</v>
      </c>
      <c r="P175" s="2" t="s">
        <v>44</v>
      </c>
      <c r="Q175" s="2" t="s">
        <v>701</v>
      </c>
      <c r="R175" s="2" t="s">
        <v>32</v>
      </c>
      <c r="S175" s="2" t="s">
        <v>36</v>
      </c>
      <c r="T175" s="2" t="s">
        <v>702</v>
      </c>
      <c r="U175" s="2">
        <v>340.14400000000006</v>
      </c>
      <c r="V175" s="2">
        <v>7</v>
      </c>
      <c r="W175" s="2">
        <v>0.2</v>
      </c>
      <c r="X175" s="20">
        <v>7</v>
      </c>
      <c r="Y175" s="18">
        <v>1332.3571428571399</v>
      </c>
      <c r="Z175" s="2">
        <v>21.259</v>
      </c>
    </row>
    <row r="176" spans="1:26" x14ac:dyDescent="0.3">
      <c r="A176" s="2">
        <v>175</v>
      </c>
      <c r="B176" s="2" t="s">
        <v>703</v>
      </c>
      <c r="C176" s="2">
        <f>YEAR([1]Data!$D176)</f>
        <v>2011</v>
      </c>
      <c r="D176" s="3">
        <v>40800</v>
      </c>
      <c r="E176" s="3" t="str">
        <f>TEXT(Table1[[#This Row],[Order Date]],"mmm")</f>
        <v>Sep</v>
      </c>
      <c r="F176" s="3">
        <v>40805</v>
      </c>
      <c r="G176" s="8">
        <f>Table1[[#This Row],[Ship Date]]-Table1[[#This Row],[Order Date]]</f>
        <v>5</v>
      </c>
      <c r="H176" s="2" t="s">
        <v>50</v>
      </c>
      <c r="I176" s="2" t="s">
        <v>704</v>
      </c>
      <c r="J176" s="2" t="s">
        <v>705</v>
      </c>
      <c r="K176" s="2" t="s">
        <v>41</v>
      </c>
      <c r="L176" s="2" t="s">
        <v>27</v>
      </c>
      <c r="M176" s="2" t="s">
        <v>303</v>
      </c>
      <c r="N176" s="2" t="s">
        <v>211</v>
      </c>
      <c r="O176" s="2">
        <v>60623</v>
      </c>
      <c r="P176" s="2" t="s">
        <v>105</v>
      </c>
      <c r="Q176" s="2" t="s">
        <v>706</v>
      </c>
      <c r="R176" s="2" t="s">
        <v>46</v>
      </c>
      <c r="S176" s="2" t="s">
        <v>78</v>
      </c>
      <c r="T176" s="2" t="s">
        <v>707</v>
      </c>
      <c r="U176" s="2">
        <v>52.447999999999993</v>
      </c>
      <c r="V176" s="2">
        <v>2</v>
      </c>
      <c r="W176" s="2">
        <v>0.8</v>
      </c>
      <c r="X176" s="20">
        <v>7</v>
      </c>
      <c r="Y176" s="18">
        <v>1330.32142857143</v>
      </c>
      <c r="Z176" s="2">
        <v>-131.12000000000003</v>
      </c>
    </row>
    <row r="177" spans="1:26" x14ac:dyDescent="0.3">
      <c r="A177" s="2">
        <v>176</v>
      </c>
      <c r="B177" s="2" t="s">
        <v>703</v>
      </c>
      <c r="C177" s="2">
        <f>YEAR([1]Data!$D177)</f>
        <v>2011</v>
      </c>
      <c r="D177" s="3">
        <v>40800</v>
      </c>
      <c r="E177" s="3" t="str">
        <f>TEXT(Table1[[#This Row],[Order Date]],"mmm")</f>
        <v>Sep</v>
      </c>
      <c r="F177" s="3">
        <v>40805</v>
      </c>
      <c r="G177" s="8">
        <f>Table1[[#This Row],[Ship Date]]-Table1[[#This Row],[Order Date]]</f>
        <v>5</v>
      </c>
      <c r="H177" s="2" t="s">
        <v>50</v>
      </c>
      <c r="I177" s="2" t="s">
        <v>704</v>
      </c>
      <c r="J177" s="2" t="s">
        <v>705</v>
      </c>
      <c r="K177" s="2" t="s">
        <v>41</v>
      </c>
      <c r="L177" s="2" t="s">
        <v>27</v>
      </c>
      <c r="M177" s="2" t="s">
        <v>303</v>
      </c>
      <c r="N177" s="2" t="s">
        <v>211</v>
      </c>
      <c r="O177" s="2">
        <v>60623</v>
      </c>
      <c r="P177" s="2" t="s">
        <v>105</v>
      </c>
      <c r="Q177" s="2" t="s">
        <v>708</v>
      </c>
      <c r="R177" s="2" t="s">
        <v>46</v>
      </c>
      <c r="S177" s="2" t="s">
        <v>47</v>
      </c>
      <c r="T177" s="2" t="s">
        <v>709</v>
      </c>
      <c r="U177" s="2">
        <v>20.16</v>
      </c>
      <c r="V177" s="2">
        <v>4</v>
      </c>
      <c r="W177" s="2">
        <v>0.2</v>
      </c>
      <c r="X177" s="20">
        <v>7</v>
      </c>
      <c r="Y177" s="18">
        <v>1328.2857142857099</v>
      </c>
      <c r="Z177" s="2">
        <v>6.5519999999999987</v>
      </c>
    </row>
    <row r="178" spans="1:26" x14ac:dyDescent="0.3">
      <c r="A178" s="2">
        <v>177</v>
      </c>
      <c r="B178" s="2" t="s">
        <v>710</v>
      </c>
      <c r="C178" s="2">
        <f>YEAR([1]Data!$D178)</f>
        <v>2014</v>
      </c>
      <c r="D178" s="3">
        <v>41751</v>
      </c>
      <c r="E178" s="3" t="str">
        <f>TEXT(Table1[[#This Row],[Order Date]],"mmm")</f>
        <v>Apr</v>
      </c>
      <c r="F178" s="3">
        <v>41755</v>
      </c>
      <c r="G178" s="8">
        <f>Table1[[#This Row],[Ship Date]]-Table1[[#This Row],[Order Date]]</f>
        <v>4</v>
      </c>
      <c r="H178" s="2" t="s">
        <v>23</v>
      </c>
      <c r="I178" s="2" t="s">
        <v>711</v>
      </c>
      <c r="J178" s="2" t="s">
        <v>712</v>
      </c>
      <c r="K178" s="2" t="s">
        <v>26</v>
      </c>
      <c r="L178" s="2" t="s">
        <v>27</v>
      </c>
      <c r="M178" s="2" t="s">
        <v>184</v>
      </c>
      <c r="N178" s="2" t="s">
        <v>104</v>
      </c>
      <c r="O178" s="2">
        <v>77036</v>
      </c>
      <c r="P178" s="2" t="s">
        <v>105</v>
      </c>
      <c r="Q178" s="2" t="s">
        <v>713</v>
      </c>
      <c r="R178" s="2" t="s">
        <v>46</v>
      </c>
      <c r="S178" s="2" t="s">
        <v>78</v>
      </c>
      <c r="T178" s="2" t="s">
        <v>714</v>
      </c>
      <c r="U178" s="2">
        <v>97.263999999999982</v>
      </c>
      <c r="V178" s="2">
        <v>4</v>
      </c>
      <c r="W178" s="2">
        <v>0.8</v>
      </c>
      <c r="X178" s="20">
        <v>7</v>
      </c>
      <c r="Y178" s="18">
        <v>1326.25</v>
      </c>
      <c r="Z178" s="2">
        <v>-243.16000000000008</v>
      </c>
    </row>
    <row r="179" spans="1:26" x14ac:dyDescent="0.3">
      <c r="A179" s="2">
        <v>178</v>
      </c>
      <c r="B179" s="2" t="s">
        <v>715</v>
      </c>
      <c r="C179" s="2">
        <f>YEAR([1]Data!$D179)</f>
        <v>2012</v>
      </c>
      <c r="D179" s="3">
        <v>41234</v>
      </c>
      <c r="E179" s="3" t="str">
        <f>TEXT(Table1[[#This Row],[Order Date]],"mmm")</f>
        <v>Nov</v>
      </c>
      <c r="F179" s="3">
        <v>41236</v>
      </c>
      <c r="G179" s="8">
        <f>Table1[[#This Row],[Ship Date]]-Table1[[#This Row],[Order Date]]</f>
        <v>2</v>
      </c>
      <c r="H179" s="2" t="s">
        <v>23</v>
      </c>
      <c r="I179" s="2" t="s">
        <v>332</v>
      </c>
      <c r="J179" s="2" t="s">
        <v>333</v>
      </c>
      <c r="K179" s="2" t="s">
        <v>26</v>
      </c>
      <c r="L179" s="2" t="s">
        <v>27</v>
      </c>
      <c r="M179" s="2" t="s">
        <v>606</v>
      </c>
      <c r="N179" s="2" t="s">
        <v>498</v>
      </c>
      <c r="O179" s="2">
        <v>43055</v>
      </c>
      <c r="P179" s="2" t="s">
        <v>148</v>
      </c>
      <c r="Q179" s="2" t="s">
        <v>716</v>
      </c>
      <c r="R179" s="2" t="s">
        <v>32</v>
      </c>
      <c r="S179" s="2" t="s">
        <v>36</v>
      </c>
      <c r="T179" s="2" t="s">
        <v>717</v>
      </c>
      <c r="U179" s="2">
        <v>396.80200000000002</v>
      </c>
      <c r="V179" s="2">
        <v>7</v>
      </c>
      <c r="W179" s="2">
        <v>0.3</v>
      </c>
      <c r="X179" s="20">
        <v>7</v>
      </c>
      <c r="Y179" s="18">
        <v>1324.2142857142901</v>
      </c>
      <c r="Z179" s="2">
        <v>-11.337199999999939</v>
      </c>
    </row>
    <row r="180" spans="1:26" x14ac:dyDescent="0.3">
      <c r="A180" s="2">
        <v>179</v>
      </c>
      <c r="B180" s="2" t="s">
        <v>715</v>
      </c>
      <c r="C180" s="2">
        <f>YEAR([1]Data!$D180)</f>
        <v>2012</v>
      </c>
      <c r="D180" s="3">
        <v>41234</v>
      </c>
      <c r="E180" s="3" t="str">
        <f>TEXT(Table1[[#This Row],[Order Date]],"mmm")</f>
        <v>Nov</v>
      </c>
      <c r="F180" s="3">
        <v>41236</v>
      </c>
      <c r="G180" s="8">
        <f>Table1[[#This Row],[Ship Date]]-Table1[[#This Row],[Order Date]]</f>
        <v>2</v>
      </c>
      <c r="H180" s="2" t="s">
        <v>23</v>
      </c>
      <c r="I180" s="2" t="s">
        <v>332</v>
      </c>
      <c r="J180" s="2" t="s">
        <v>333</v>
      </c>
      <c r="K180" s="2" t="s">
        <v>26</v>
      </c>
      <c r="L180" s="2" t="s">
        <v>27</v>
      </c>
      <c r="M180" s="2" t="s">
        <v>606</v>
      </c>
      <c r="N180" s="2" t="s">
        <v>498</v>
      </c>
      <c r="O180" s="2">
        <v>43055</v>
      </c>
      <c r="P180" s="2" t="s">
        <v>148</v>
      </c>
      <c r="Q180" s="2" t="s">
        <v>718</v>
      </c>
      <c r="R180" s="2" t="s">
        <v>46</v>
      </c>
      <c r="S180" s="2" t="s">
        <v>578</v>
      </c>
      <c r="T180" s="2" t="s">
        <v>719</v>
      </c>
      <c r="U180" s="2">
        <v>15.88</v>
      </c>
      <c r="V180" s="2">
        <v>5</v>
      </c>
      <c r="W180" s="2">
        <v>0.2</v>
      </c>
      <c r="X180" s="20">
        <v>7</v>
      </c>
      <c r="Y180" s="18">
        <v>1322.17857142857</v>
      </c>
      <c r="Z180" s="2">
        <v>-3.771500000000001</v>
      </c>
    </row>
    <row r="181" spans="1:26" x14ac:dyDescent="0.3">
      <c r="A181" s="2">
        <v>180</v>
      </c>
      <c r="B181" s="2" t="s">
        <v>720</v>
      </c>
      <c r="C181" s="2">
        <f>YEAR([1]Data!$D181)</f>
        <v>2012</v>
      </c>
      <c r="D181" s="3">
        <v>41258</v>
      </c>
      <c r="E181" s="3" t="str">
        <f>TEXT(Table1[[#This Row],[Order Date]],"mmm")</f>
        <v>Dec</v>
      </c>
      <c r="F181" s="3">
        <v>41262</v>
      </c>
      <c r="G181" s="8">
        <f>Table1[[#This Row],[Ship Date]]-Table1[[#This Row],[Order Date]]</f>
        <v>4</v>
      </c>
      <c r="H181" s="2" t="s">
        <v>50</v>
      </c>
      <c r="I181" s="2" t="s">
        <v>721</v>
      </c>
      <c r="J181" s="2" t="s">
        <v>722</v>
      </c>
      <c r="K181" s="2" t="s">
        <v>102</v>
      </c>
      <c r="L181" s="2" t="s">
        <v>27</v>
      </c>
      <c r="M181" s="2" t="s">
        <v>266</v>
      </c>
      <c r="N181" s="2" t="s">
        <v>267</v>
      </c>
      <c r="O181" s="2">
        <v>10009</v>
      </c>
      <c r="P181" s="2" t="s">
        <v>148</v>
      </c>
      <c r="Q181" s="2" t="s">
        <v>723</v>
      </c>
      <c r="R181" s="2" t="s">
        <v>46</v>
      </c>
      <c r="S181" s="2" t="s">
        <v>68</v>
      </c>
      <c r="T181" s="2" t="s">
        <v>724</v>
      </c>
      <c r="U181" s="2">
        <v>3.28</v>
      </c>
      <c r="V181" s="2">
        <v>1</v>
      </c>
      <c r="W181" s="2">
        <v>0</v>
      </c>
      <c r="X181" s="20">
        <v>7</v>
      </c>
      <c r="Y181" s="18">
        <v>1320.1428571428601</v>
      </c>
      <c r="Z181" s="2">
        <v>1.4104000000000001</v>
      </c>
    </row>
    <row r="182" spans="1:26" x14ac:dyDescent="0.3">
      <c r="A182" s="2">
        <v>181</v>
      </c>
      <c r="B182" s="2" t="s">
        <v>725</v>
      </c>
      <c r="C182" s="2">
        <f>YEAR([1]Data!$D182)</f>
        <v>2011</v>
      </c>
      <c r="D182" s="3">
        <v>40882</v>
      </c>
      <c r="E182" s="3" t="str">
        <f>TEXT(Table1[[#This Row],[Order Date]],"mmm")</f>
        <v>Dec</v>
      </c>
      <c r="F182" s="3">
        <v>40886</v>
      </c>
      <c r="G182" s="8">
        <f>Table1[[#This Row],[Ship Date]]-Table1[[#This Row],[Order Date]]</f>
        <v>4</v>
      </c>
      <c r="H182" s="2" t="s">
        <v>23</v>
      </c>
      <c r="I182" s="2" t="s">
        <v>726</v>
      </c>
      <c r="J182" s="2" t="s">
        <v>727</v>
      </c>
      <c r="K182" s="2" t="s">
        <v>41</v>
      </c>
      <c r="L182" s="2" t="s">
        <v>27</v>
      </c>
      <c r="M182" s="2" t="s">
        <v>357</v>
      </c>
      <c r="N182" s="2" t="s">
        <v>211</v>
      </c>
      <c r="O182" s="2">
        <v>62521</v>
      </c>
      <c r="P182" s="2" t="s">
        <v>105</v>
      </c>
      <c r="Q182" s="2" t="s">
        <v>728</v>
      </c>
      <c r="R182" s="2" t="s">
        <v>46</v>
      </c>
      <c r="S182" s="2" t="s">
        <v>59</v>
      </c>
      <c r="T182" s="2" t="s">
        <v>729</v>
      </c>
      <c r="U182" s="2">
        <v>24.816000000000003</v>
      </c>
      <c r="V182" s="2">
        <v>2</v>
      </c>
      <c r="W182" s="2">
        <v>0.2</v>
      </c>
      <c r="X182" s="20">
        <v>7</v>
      </c>
      <c r="Y182" s="18">
        <v>1318.1071428571399</v>
      </c>
      <c r="Z182" s="2">
        <v>1.8612000000000002</v>
      </c>
    </row>
    <row r="183" spans="1:26" x14ac:dyDescent="0.3">
      <c r="A183" s="2">
        <v>182</v>
      </c>
      <c r="B183" s="2" t="s">
        <v>725</v>
      </c>
      <c r="C183" s="2">
        <f>YEAR([1]Data!$D183)</f>
        <v>2011</v>
      </c>
      <c r="D183" s="3">
        <v>40882</v>
      </c>
      <c r="E183" s="3" t="str">
        <f>TEXT(Table1[[#This Row],[Order Date]],"mmm")</f>
        <v>Dec</v>
      </c>
      <c r="F183" s="3">
        <v>40886</v>
      </c>
      <c r="G183" s="8">
        <f>Table1[[#This Row],[Ship Date]]-Table1[[#This Row],[Order Date]]</f>
        <v>4</v>
      </c>
      <c r="H183" s="2" t="s">
        <v>23</v>
      </c>
      <c r="I183" s="2" t="s">
        <v>726</v>
      </c>
      <c r="J183" s="2" t="s">
        <v>727</v>
      </c>
      <c r="K183" s="2" t="s">
        <v>41</v>
      </c>
      <c r="L183" s="2" t="s">
        <v>27</v>
      </c>
      <c r="M183" s="2" t="s">
        <v>357</v>
      </c>
      <c r="N183" s="2" t="s">
        <v>211</v>
      </c>
      <c r="O183" s="2">
        <v>62521</v>
      </c>
      <c r="P183" s="2" t="s">
        <v>105</v>
      </c>
      <c r="Q183" s="2" t="s">
        <v>730</v>
      </c>
      <c r="R183" s="2" t="s">
        <v>71</v>
      </c>
      <c r="S183" s="2" t="s">
        <v>161</v>
      </c>
      <c r="T183" s="2" t="s">
        <v>731</v>
      </c>
      <c r="U183" s="2">
        <v>408.74399999999997</v>
      </c>
      <c r="V183" s="2">
        <v>7</v>
      </c>
      <c r="W183" s="2">
        <v>0.2</v>
      </c>
      <c r="X183" s="20">
        <v>7</v>
      </c>
      <c r="Y183" s="18">
        <v>1316.07142857143</v>
      </c>
      <c r="Z183" s="2">
        <v>76.639499999999984</v>
      </c>
    </row>
    <row r="184" spans="1:26" x14ac:dyDescent="0.3">
      <c r="A184" s="2">
        <v>183</v>
      </c>
      <c r="B184" s="2" t="s">
        <v>732</v>
      </c>
      <c r="C184" s="2">
        <f>YEAR([1]Data!$D184)</f>
        <v>2011</v>
      </c>
      <c r="D184" s="3">
        <v>40866</v>
      </c>
      <c r="E184" s="3" t="str">
        <f>TEXT(Table1[[#This Row],[Order Date]],"mmm")</f>
        <v>Nov</v>
      </c>
      <c r="F184" s="3">
        <v>40871</v>
      </c>
      <c r="G184" s="8">
        <f>Table1[[#This Row],[Ship Date]]-Table1[[#This Row],[Order Date]]</f>
        <v>5</v>
      </c>
      <c r="H184" s="2" t="s">
        <v>23</v>
      </c>
      <c r="I184" s="2" t="s">
        <v>733</v>
      </c>
      <c r="J184" s="2" t="s">
        <v>734</v>
      </c>
      <c r="K184" s="2" t="s">
        <v>102</v>
      </c>
      <c r="L184" s="2" t="s">
        <v>27</v>
      </c>
      <c r="M184" s="2" t="s">
        <v>735</v>
      </c>
      <c r="N184" s="2" t="s">
        <v>736</v>
      </c>
      <c r="O184" s="2">
        <v>71203</v>
      </c>
      <c r="P184" s="2" t="s">
        <v>30</v>
      </c>
      <c r="Q184" s="2" t="s">
        <v>737</v>
      </c>
      <c r="R184" s="2" t="s">
        <v>71</v>
      </c>
      <c r="S184" s="2" t="s">
        <v>72</v>
      </c>
      <c r="T184" s="2" t="s">
        <v>738</v>
      </c>
      <c r="U184" s="2">
        <v>503.96</v>
      </c>
      <c r="V184" s="2">
        <v>4</v>
      </c>
      <c r="W184" s="2">
        <v>0</v>
      </c>
      <c r="X184" s="20">
        <v>7</v>
      </c>
      <c r="Y184" s="18">
        <v>1314.0357142857099</v>
      </c>
      <c r="Z184" s="2">
        <v>131.02960000000002</v>
      </c>
    </row>
    <row r="185" spans="1:26" x14ac:dyDescent="0.3">
      <c r="A185" s="2">
        <v>184</v>
      </c>
      <c r="B185" s="2" t="s">
        <v>732</v>
      </c>
      <c r="C185" s="2">
        <f>YEAR([1]Data!$D185)</f>
        <v>2011</v>
      </c>
      <c r="D185" s="3">
        <v>40866</v>
      </c>
      <c r="E185" s="3" t="str">
        <f>TEXT(Table1[[#This Row],[Order Date]],"mmm")</f>
        <v>Nov</v>
      </c>
      <c r="F185" s="3">
        <v>40871</v>
      </c>
      <c r="G185" s="8">
        <f>Table1[[#This Row],[Ship Date]]-Table1[[#This Row],[Order Date]]</f>
        <v>5</v>
      </c>
      <c r="H185" s="2" t="s">
        <v>23</v>
      </c>
      <c r="I185" s="2" t="s">
        <v>733</v>
      </c>
      <c r="J185" s="2" t="s">
        <v>734</v>
      </c>
      <c r="K185" s="2" t="s">
        <v>102</v>
      </c>
      <c r="L185" s="2" t="s">
        <v>27</v>
      </c>
      <c r="M185" s="2" t="s">
        <v>735</v>
      </c>
      <c r="N185" s="2" t="s">
        <v>736</v>
      </c>
      <c r="O185" s="2">
        <v>71203</v>
      </c>
      <c r="P185" s="2" t="s">
        <v>30</v>
      </c>
      <c r="Q185" s="2" t="s">
        <v>739</v>
      </c>
      <c r="R185" s="2" t="s">
        <v>71</v>
      </c>
      <c r="S185" s="2" t="s">
        <v>72</v>
      </c>
      <c r="T185" s="2" t="s">
        <v>740</v>
      </c>
      <c r="U185" s="2">
        <v>149.94999999999999</v>
      </c>
      <c r="V185" s="2">
        <v>5</v>
      </c>
      <c r="W185" s="2">
        <v>0</v>
      </c>
      <c r="X185" s="20">
        <v>7</v>
      </c>
      <c r="Y185" s="18">
        <v>1312</v>
      </c>
      <c r="Z185" s="2">
        <v>41.986000000000004</v>
      </c>
    </row>
    <row r="186" spans="1:26" x14ac:dyDescent="0.3">
      <c r="A186" s="2">
        <v>185</v>
      </c>
      <c r="B186" s="2" t="s">
        <v>732</v>
      </c>
      <c r="C186" s="2">
        <f>YEAR([1]Data!$D186)</f>
        <v>2011</v>
      </c>
      <c r="D186" s="3">
        <v>40866</v>
      </c>
      <c r="E186" s="3" t="str">
        <f>TEXT(Table1[[#This Row],[Order Date]],"mmm")</f>
        <v>Nov</v>
      </c>
      <c r="F186" s="3">
        <v>40871</v>
      </c>
      <c r="G186" s="8">
        <f>Table1[[#This Row],[Ship Date]]-Table1[[#This Row],[Order Date]]</f>
        <v>5</v>
      </c>
      <c r="H186" s="2" t="s">
        <v>23</v>
      </c>
      <c r="I186" s="2" t="s">
        <v>733</v>
      </c>
      <c r="J186" s="2" t="s">
        <v>734</v>
      </c>
      <c r="K186" s="2" t="s">
        <v>102</v>
      </c>
      <c r="L186" s="2" t="s">
        <v>27</v>
      </c>
      <c r="M186" s="2" t="s">
        <v>735</v>
      </c>
      <c r="N186" s="2" t="s">
        <v>736</v>
      </c>
      <c r="O186" s="2">
        <v>71203</v>
      </c>
      <c r="P186" s="2" t="s">
        <v>30</v>
      </c>
      <c r="Q186" s="2" t="s">
        <v>741</v>
      </c>
      <c r="R186" s="2" t="s">
        <v>71</v>
      </c>
      <c r="S186" s="2" t="s">
        <v>161</v>
      </c>
      <c r="T186" s="2" t="s">
        <v>742</v>
      </c>
      <c r="U186" s="2">
        <v>29</v>
      </c>
      <c r="V186" s="2">
        <v>2</v>
      </c>
      <c r="W186" s="2">
        <v>0</v>
      </c>
      <c r="X186" s="20">
        <v>7</v>
      </c>
      <c r="Y186" s="18">
        <v>1309.9642857142901</v>
      </c>
      <c r="Z186" s="2">
        <v>7.25</v>
      </c>
    </row>
    <row r="187" spans="1:26" x14ac:dyDescent="0.3">
      <c r="A187" s="2">
        <v>186</v>
      </c>
      <c r="B187" s="2" t="s">
        <v>743</v>
      </c>
      <c r="C187" s="2">
        <f>YEAR([1]Data!$D187)</f>
        <v>2013</v>
      </c>
      <c r="D187" s="3">
        <v>41607</v>
      </c>
      <c r="E187" s="3" t="str">
        <f>TEXT(Table1[[#This Row],[Order Date]],"mmm")</f>
        <v>Nov</v>
      </c>
      <c r="F187" s="3">
        <v>41611</v>
      </c>
      <c r="G187" s="8">
        <f>Table1[[#This Row],[Ship Date]]-Table1[[#This Row],[Order Date]]</f>
        <v>4</v>
      </c>
      <c r="H187" s="2" t="s">
        <v>50</v>
      </c>
      <c r="I187" s="2" t="s">
        <v>744</v>
      </c>
      <c r="J187" s="2" t="s">
        <v>745</v>
      </c>
      <c r="K187" s="2" t="s">
        <v>26</v>
      </c>
      <c r="L187" s="2" t="s">
        <v>27</v>
      </c>
      <c r="M187" s="2" t="s">
        <v>746</v>
      </c>
      <c r="N187" s="2" t="s">
        <v>747</v>
      </c>
      <c r="O187" s="2">
        <v>6824</v>
      </c>
      <c r="P187" s="2" t="s">
        <v>148</v>
      </c>
      <c r="Q187" s="2" t="s">
        <v>748</v>
      </c>
      <c r="R187" s="2" t="s">
        <v>46</v>
      </c>
      <c r="S187" s="2" t="s">
        <v>75</v>
      </c>
      <c r="T187" s="2" t="s">
        <v>749</v>
      </c>
      <c r="U187" s="2">
        <v>7.16</v>
      </c>
      <c r="V187" s="2">
        <v>2</v>
      </c>
      <c r="W187" s="2">
        <v>0</v>
      </c>
      <c r="X187" s="20">
        <v>7</v>
      </c>
      <c r="Y187" s="18">
        <v>1307.92857142857</v>
      </c>
      <c r="Z187" s="2">
        <v>3.4367999999999999</v>
      </c>
    </row>
    <row r="188" spans="1:26" x14ac:dyDescent="0.3">
      <c r="A188" s="2">
        <v>187</v>
      </c>
      <c r="B188" s="2" t="s">
        <v>750</v>
      </c>
      <c r="C188" s="2">
        <f>YEAR([1]Data!$D188)</f>
        <v>2011</v>
      </c>
      <c r="D188" s="3">
        <v>40781</v>
      </c>
      <c r="E188" s="3" t="str">
        <f>TEXT(Table1[[#This Row],[Order Date]],"mmm")</f>
        <v>Aug</v>
      </c>
      <c r="F188" s="3">
        <v>40785</v>
      </c>
      <c r="G188" s="8">
        <f>Table1[[#This Row],[Ship Date]]-Table1[[#This Row],[Order Date]]</f>
        <v>4</v>
      </c>
      <c r="H188" s="2" t="s">
        <v>50</v>
      </c>
      <c r="I188" s="2" t="s">
        <v>751</v>
      </c>
      <c r="J188" s="2" t="s">
        <v>752</v>
      </c>
      <c r="K188" s="2" t="s">
        <v>102</v>
      </c>
      <c r="L188" s="2" t="s">
        <v>27</v>
      </c>
      <c r="M188" s="2" t="s">
        <v>42</v>
      </c>
      <c r="N188" s="2" t="s">
        <v>43</v>
      </c>
      <c r="O188" s="2">
        <v>90032</v>
      </c>
      <c r="P188" s="2" t="s">
        <v>44</v>
      </c>
      <c r="Q188" s="2" t="s">
        <v>753</v>
      </c>
      <c r="R188" s="2" t="s">
        <v>71</v>
      </c>
      <c r="S188" s="2" t="s">
        <v>161</v>
      </c>
      <c r="T188" s="2" t="s">
        <v>754</v>
      </c>
      <c r="U188" s="2">
        <v>176.8</v>
      </c>
      <c r="V188" s="2">
        <v>8</v>
      </c>
      <c r="W188" s="2">
        <v>0</v>
      </c>
      <c r="X188" s="20">
        <v>7</v>
      </c>
      <c r="Y188" s="18">
        <v>1305.8928571428601</v>
      </c>
      <c r="Z188" s="2">
        <v>22.984000000000009</v>
      </c>
    </row>
    <row r="189" spans="1:26" x14ac:dyDescent="0.3">
      <c r="A189" s="2">
        <v>188</v>
      </c>
      <c r="B189" s="2" t="s">
        <v>755</v>
      </c>
      <c r="C189" s="2">
        <f>YEAR([1]Data!$D189)</f>
        <v>2013</v>
      </c>
      <c r="D189" s="3">
        <v>41472</v>
      </c>
      <c r="E189" s="3" t="str">
        <f>TEXT(Table1[[#This Row],[Order Date]],"mmm")</f>
        <v>Jul</v>
      </c>
      <c r="F189" s="3">
        <v>41478</v>
      </c>
      <c r="G189" s="8">
        <f>Table1[[#This Row],[Ship Date]]-Table1[[#This Row],[Order Date]]</f>
        <v>6</v>
      </c>
      <c r="H189" s="2" t="s">
        <v>50</v>
      </c>
      <c r="I189" s="2" t="s">
        <v>756</v>
      </c>
      <c r="J189" s="2" t="s">
        <v>757</v>
      </c>
      <c r="K189" s="2" t="s">
        <v>41</v>
      </c>
      <c r="L189" s="2" t="s">
        <v>27</v>
      </c>
      <c r="M189" s="2" t="s">
        <v>758</v>
      </c>
      <c r="N189" s="2" t="s">
        <v>104</v>
      </c>
      <c r="O189" s="2">
        <v>75051</v>
      </c>
      <c r="P189" s="2" t="s">
        <v>105</v>
      </c>
      <c r="Q189" s="2" t="s">
        <v>759</v>
      </c>
      <c r="R189" s="2" t="s">
        <v>46</v>
      </c>
      <c r="S189" s="2" t="s">
        <v>59</v>
      </c>
      <c r="T189" s="2" t="s">
        <v>760</v>
      </c>
      <c r="U189" s="2">
        <v>37.224000000000004</v>
      </c>
      <c r="V189" s="2">
        <v>3</v>
      </c>
      <c r="W189" s="2">
        <v>0.2</v>
      </c>
      <c r="X189" s="20">
        <v>7</v>
      </c>
      <c r="Y189" s="18">
        <v>1303.8571428571399</v>
      </c>
      <c r="Z189" s="2">
        <v>3.7224000000000004</v>
      </c>
    </row>
    <row r="190" spans="1:26" x14ac:dyDescent="0.3">
      <c r="A190" s="2">
        <v>189</v>
      </c>
      <c r="B190" s="2" t="s">
        <v>755</v>
      </c>
      <c r="C190" s="2">
        <f>YEAR([1]Data!$D190)</f>
        <v>2013</v>
      </c>
      <c r="D190" s="3">
        <v>41472</v>
      </c>
      <c r="E190" s="3" t="str">
        <f>TEXT(Table1[[#This Row],[Order Date]],"mmm")</f>
        <v>Jul</v>
      </c>
      <c r="F190" s="3">
        <v>41478</v>
      </c>
      <c r="G190" s="8">
        <f>Table1[[#This Row],[Ship Date]]-Table1[[#This Row],[Order Date]]</f>
        <v>6</v>
      </c>
      <c r="H190" s="2" t="s">
        <v>50</v>
      </c>
      <c r="I190" s="2" t="s">
        <v>756</v>
      </c>
      <c r="J190" s="2" t="s">
        <v>757</v>
      </c>
      <c r="K190" s="2" t="s">
        <v>41</v>
      </c>
      <c r="L190" s="2" t="s">
        <v>27</v>
      </c>
      <c r="M190" s="2" t="s">
        <v>758</v>
      </c>
      <c r="N190" s="2" t="s">
        <v>104</v>
      </c>
      <c r="O190" s="2">
        <v>75051</v>
      </c>
      <c r="P190" s="2" t="s">
        <v>105</v>
      </c>
      <c r="Q190" s="2" t="s">
        <v>631</v>
      </c>
      <c r="R190" s="2" t="s">
        <v>46</v>
      </c>
      <c r="S190" s="2" t="s">
        <v>90</v>
      </c>
      <c r="T190" s="2" t="s">
        <v>632</v>
      </c>
      <c r="U190" s="2">
        <v>20.016000000000002</v>
      </c>
      <c r="V190" s="2">
        <v>3</v>
      </c>
      <c r="W190" s="2">
        <v>0.2</v>
      </c>
      <c r="X190" s="20">
        <v>7</v>
      </c>
      <c r="Y190" s="18">
        <v>1301.82142857143</v>
      </c>
      <c r="Z190" s="2">
        <v>6.2549999999999963</v>
      </c>
    </row>
    <row r="191" spans="1:26" x14ac:dyDescent="0.3">
      <c r="A191" s="2">
        <v>190</v>
      </c>
      <c r="B191" s="2" t="s">
        <v>761</v>
      </c>
      <c r="C191" s="2">
        <f>YEAR([1]Data!$D191)</f>
        <v>2012</v>
      </c>
      <c r="D191" s="3">
        <v>41194</v>
      </c>
      <c r="E191" s="3" t="str">
        <f>TEXT(Table1[[#This Row],[Order Date]],"mmm")</f>
        <v>Oct</v>
      </c>
      <c r="F191" s="3">
        <v>41196</v>
      </c>
      <c r="G191" s="8">
        <f>Table1[[#This Row],[Ship Date]]-Table1[[#This Row],[Order Date]]</f>
        <v>2</v>
      </c>
      <c r="H191" s="2" t="s">
        <v>188</v>
      </c>
      <c r="I191" s="2" t="s">
        <v>762</v>
      </c>
      <c r="J191" s="2" t="s">
        <v>763</v>
      </c>
      <c r="K191" s="2" t="s">
        <v>102</v>
      </c>
      <c r="L191" s="2" t="s">
        <v>27</v>
      </c>
      <c r="M191" s="2" t="s">
        <v>266</v>
      </c>
      <c r="N191" s="2" t="s">
        <v>267</v>
      </c>
      <c r="O191" s="2">
        <v>10035</v>
      </c>
      <c r="P191" s="2" t="s">
        <v>148</v>
      </c>
      <c r="Q191" s="2" t="s">
        <v>764</v>
      </c>
      <c r="R191" s="2" t="s">
        <v>32</v>
      </c>
      <c r="S191" s="2" t="s">
        <v>33</v>
      </c>
      <c r="T191" s="2" t="s">
        <v>765</v>
      </c>
      <c r="U191" s="2">
        <v>899.13600000000008</v>
      </c>
      <c r="V191" s="2">
        <v>4</v>
      </c>
      <c r="W191" s="2">
        <v>0.2</v>
      </c>
      <c r="X191" s="20">
        <v>7</v>
      </c>
      <c r="Y191" s="18">
        <v>1299.7857142857099</v>
      </c>
      <c r="Z191" s="2">
        <v>112.39199999999991</v>
      </c>
    </row>
    <row r="192" spans="1:26" x14ac:dyDescent="0.3">
      <c r="A192" s="2">
        <v>191</v>
      </c>
      <c r="B192" s="2" t="s">
        <v>761</v>
      </c>
      <c r="C192" s="2">
        <f>YEAR([1]Data!$D192)</f>
        <v>2012</v>
      </c>
      <c r="D192" s="3">
        <v>41194</v>
      </c>
      <c r="E192" s="3" t="str">
        <f>TEXT(Table1[[#This Row],[Order Date]],"mmm")</f>
        <v>Oct</v>
      </c>
      <c r="F192" s="3">
        <v>41196</v>
      </c>
      <c r="G192" s="8">
        <f>Table1[[#This Row],[Ship Date]]-Table1[[#This Row],[Order Date]]</f>
        <v>2</v>
      </c>
      <c r="H192" s="2" t="s">
        <v>188</v>
      </c>
      <c r="I192" s="2" t="s">
        <v>762</v>
      </c>
      <c r="J192" s="2" t="s">
        <v>763</v>
      </c>
      <c r="K192" s="2" t="s">
        <v>102</v>
      </c>
      <c r="L192" s="2" t="s">
        <v>27</v>
      </c>
      <c r="M192" s="2" t="s">
        <v>266</v>
      </c>
      <c r="N192" s="2" t="s">
        <v>267</v>
      </c>
      <c r="O192" s="2">
        <v>10035</v>
      </c>
      <c r="P192" s="2" t="s">
        <v>148</v>
      </c>
      <c r="Q192" s="2" t="s">
        <v>766</v>
      </c>
      <c r="R192" s="2" t="s">
        <v>71</v>
      </c>
      <c r="S192" s="2" t="s">
        <v>72</v>
      </c>
      <c r="T192" s="2" t="s">
        <v>767</v>
      </c>
      <c r="U192" s="2">
        <v>71.760000000000005</v>
      </c>
      <c r="V192" s="2">
        <v>6</v>
      </c>
      <c r="W192" s="2">
        <v>0</v>
      </c>
      <c r="X192" s="20">
        <v>7</v>
      </c>
      <c r="Y192" s="18">
        <v>1297.75</v>
      </c>
      <c r="Z192" s="2">
        <v>20.092800000000004</v>
      </c>
    </row>
    <row r="193" spans="1:26" x14ac:dyDescent="0.3">
      <c r="A193" s="2">
        <v>192</v>
      </c>
      <c r="B193" s="2" t="s">
        <v>761</v>
      </c>
      <c r="C193" s="2">
        <f>YEAR([1]Data!$D193)</f>
        <v>2012</v>
      </c>
      <c r="D193" s="3">
        <v>41194</v>
      </c>
      <c r="E193" s="3" t="str">
        <f>TEXT(Table1[[#This Row],[Order Date]],"mmm")</f>
        <v>Oct</v>
      </c>
      <c r="F193" s="3">
        <v>41196</v>
      </c>
      <c r="G193" s="8">
        <f>Table1[[#This Row],[Ship Date]]-Table1[[#This Row],[Order Date]]</f>
        <v>2</v>
      </c>
      <c r="H193" s="2" t="s">
        <v>188</v>
      </c>
      <c r="I193" s="2" t="s">
        <v>762</v>
      </c>
      <c r="J193" s="2" t="s">
        <v>763</v>
      </c>
      <c r="K193" s="2" t="s">
        <v>102</v>
      </c>
      <c r="L193" s="2" t="s">
        <v>27</v>
      </c>
      <c r="M193" s="2" t="s">
        <v>266</v>
      </c>
      <c r="N193" s="2" t="s">
        <v>267</v>
      </c>
      <c r="O193" s="2">
        <v>10035</v>
      </c>
      <c r="P193" s="2" t="s">
        <v>148</v>
      </c>
      <c r="Q193" s="2" t="s">
        <v>768</v>
      </c>
      <c r="R193" s="2" t="s">
        <v>46</v>
      </c>
      <c r="S193" s="2" t="s">
        <v>90</v>
      </c>
      <c r="T193" s="2" t="s">
        <v>769</v>
      </c>
      <c r="U193" s="2">
        <v>51.84</v>
      </c>
      <c r="V193" s="2">
        <v>8</v>
      </c>
      <c r="W193" s="2">
        <v>0</v>
      </c>
      <c r="X193" s="20">
        <v>7</v>
      </c>
      <c r="Y193" s="18">
        <v>1295.7142857142901</v>
      </c>
      <c r="Z193" s="2">
        <v>24.883200000000002</v>
      </c>
    </row>
    <row r="194" spans="1:26" x14ac:dyDescent="0.3">
      <c r="A194" s="2">
        <v>193</v>
      </c>
      <c r="B194" s="2" t="s">
        <v>761</v>
      </c>
      <c r="C194" s="2">
        <f>YEAR([1]Data!$D194)</f>
        <v>2012</v>
      </c>
      <c r="D194" s="3">
        <v>41194</v>
      </c>
      <c r="E194" s="3" t="str">
        <f>TEXT(Table1[[#This Row],[Order Date]],"mmm")</f>
        <v>Oct</v>
      </c>
      <c r="F194" s="3">
        <v>41196</v>
      </c>
      <c r="G194" s="8">
        <f>Table1[[#This Row],[Ship Date]]-Table1[[#This Row],[Order Date]]</f>
        <v>2</v>
      </c>
      <c r="H194" s="2" t="s">
        <v>188</v>
      </c>
      <c r="I194" s="2" t="s">
        <v>762</v>
      </c>
      <c r="J194" s="2" t="s">
        <v>763</v>
      </c>
      <c r="K194" s="2" t="s">
        <v>102</v>
      </c>
      <c r="L194" s="2" t="s">
        <v>27</v>
      </c>
      <c r="M194" s="2" t="s">
        <v>266</v>
      </c>
      <c r="N194" s="2" t="s">
        <v>267</v>
      </c>
      <c r="O194" s="2">
        <v>10035</v>
      </c>
      <c r="P194" s="2" t="s">
        <v>148</v>
      </c>
      <c r="Q194" s="2" t="s">
        <v>201</v>
      </c>
      <c r="R194" s="2" t="s">
        <v>32</v>
      </c>
      <c r="S194" s="2" t="s">
        <v>33</v>
      </c>
      <c r="T194" s="2" t="s">
        <v>202</v>
      </c>
      <c r="U194" s="2">
        <v>626.35200000000009</v>
      </c>
      <c r="V194" s="2">
        <v>3</v>
      </c>
      <c r="W194" s="2">
        <v>0.2</v>
      </c>
      <c r="X194" s="20">
        <v>7</v>
      </c>
      <c r="Y194" s="18">
        <v>1293.67857142857</v>
      </c>
      <c r="Z194" s="2">
        <v>46.976400000000012</v>
      </c>
    </row>
    <row r="195" spans="1:26" x14ac:dyDescent="0.3">
      <c r="A195" s="2">
        <v>194</v>
      </c>
      <c r="B195" s="2" t="s">
        <v>761</v>
      </c>
      <c r="C195" s="2">
        <f>YEAR([1]Data!$D195)</f>
        <v>2012</v>
      </c>
      <c r="D195" s="3">
        <v>41194</v>
      </c>
      <c r="E195" s="3" t="str">
        <f>TEXT(Table1[[#This Row],[Order Date]],"mmm")</f>
        <v>Oct</v>
      </c>
      <c r="F195" s="3">
        <v>41196</v>
      </c>
      <c r="G195" s="8">
        <f>Table1[[#This Row],[Ship Date]]-Table1[[#This Row],[Order Date]]</f>
        <v>2</v>
      </c>
      <c r="H195" s="2" t="s">
        <v>188</v>
      </c>
      <c r="I195" s="2" t="s">
        <v>762</v>
      </c>
      <c r="J195" s="2" t="s">
        <v>763</v>
      </c>
      <c r="K195" s="2" t="s">
        <v>102</v>
      </c>
      <c r="L195" s="2" t="s">
        <v>27</v>
      </c>
      <c r="M195" s="2" t="s">
        <v>266</v>
      </c>
      <c r="N195" s="2" t="s">
        <v>267</v>
      </c>
      <c r="O195" s="2">
        <v>10035</v>
      </c>
      <c r="P195" s="2" t="s">
        <v>148</v>
      </c>
      <c r="Q195" s="2" t="s">
        <v>770</v>
      </c>
      <c r="R195" s="2" t="s">
        <v>46</v>
      </c>
      <c r="S195" s="2" t="s">
        <v>68</v>
      </c>
      <c r="T195" s="2" t="s">
        <v>771</v>
      </c>
      <c r="U195" s="2">
        <v>19.899999999999999</v>
      </c>
      <c r="V195" s="2">
        <v>5</v>
      </c>
      <c r="W195" s="2">
        <v>0</v>
      </c>
      <c r="X195" s="20">
        <v>7</v>
      </c>
      <c r="Y195" s="18">
        <v>1291.6428571428601</v>
      </c>
      <c r="Z195" s="2">
        <v>6.5669999999999984</v>
      </c>
    </row>
    <row r="196" spans="1:26" x14ac:dyDescent="0.3">
      <c r="A196" s="2">
        <v>195</v>
      </c>
      <c r="B196" s="2" t="s">
        <v>772</v>
      </c>
      <c r="C196" s="2">
        <f>YEAR([1]Data!$D196)</f>
        <v>2012</v>
      </c>
      <c r="D196" s="3">
        <v>41213</v>
      </c>
      <c r="E196" s="3" t="str">
        <f>TEXT(Table1[[#This Row],[Order Date]],"mmm")</f>
        <v>Oct</v>
      </c>
      <c r="F196" s="3">
        <v>41219</v>
      </c>
      <c r="G196" s="8">
        <f>Table1[[#This Row],[Ship Date]]-Table1[[#This Row],[Order Date]]</f>
        <v>6</v>
      </c>
      <c r="H196" s="2" t="s">
        <v>50</v>
      </c>
      <c r="I196" s="2" t="s">
        <v>773</v>
      </c>
      <c r="J196" s="2" t="s">
        <v>774</v>
      </c>
      <c r="K196" s="2" t="s">
        <v>41</v>
      </c>
      <c r="L196" s="2" t="s">
        <v>27</v>
      </c>
      <c r="M196" s="2" t="s">
        <v>775</v>
      </c>
      <c r="N196" s="2" t="s">
        <v>43</v>
      </c>
      <c r="O196" s="2">
        <v>92374</v>
      </c>
      <c r="P196" s="2" t="s">
        <v>44</v>
      </c>
      <c r="Q196" s="2" t="s">
        <v>172</v>
      </c>
      <c r="R196" s="2" t="s">
        <v>46</v>
      </c>
      <c r="S196" s="2" t="s">
        <v>173</v>
      </c>
      <c r="T196" s="2" t="s">
        <v>174</v>
      </c>
      <c r="U196" s="2">
        <v>14.280000000000001</v>
      </c>
      <c r="V196" s="2">
        <v>7</v>
      </c>
      <c r="W196" s="2">
        <v>0</v>
      </c>
      <c r="X196" s="20">
        <v>7</v>
      </c>
      <c r="Y196" s="18">
        <v>1289.6071428571399</v>
      </c>
      <c r="Z196" s="2">
        <v>6.7115999999999989</v>
      </c>
    </row>
    <row r="197" spans="1:26" x14ac:dyDescent="0.3">
      <c r="A197" s="2">
        <v>196</v>
      </c>
      <c r="B197" s="2" t="s">
        <v>776</v>
      </c>
      <c r="C197" s="2">
        <f>YEAR([1]Data!$D197)</f>
        <v>2011</v>
      </c>
      <c r="D197" s="3">
        <v>40623</v>
      </c>
      <c r="E197" s="3" t="str">
        <f>TEXT(Table1[[#This Row],[Order Date]],"mmm")</f>
        <v>Mar</v>
      </c>
      <c r="F197" s="3">
        <v>40627</v>
      </c>
      <c r="G197" s="8">
        <f>Table1[[#This Row],[Ship Date]]-Table1[[#This Row],[Order Date]]</f>
        <v>4</v>
      </c>
      <c r="H197" s="2" t="s">
        <v>50</v>
      </c>
      <c r="I197" s="2" t="s">
        <v>777</v>
      </c>
      <c r="J197" s="2" t="s">
        <v>778</v>
      </c>
      <c r="K197" s="2" t="s">
        <v>26</v>
      </c>
      <c r="L197" s="2" t="s">
        <v>27</v>
      </c>
      <c r="M197" s="2" t="s">
        <v>779</v>
      </c>
      <c r="N197" s="2" t="s">
        <v>498</v>
      </c>
      <c r="O197" s="2">
        <v>45011</v>
      </c>
      <c r="P197" s="2" t="s">
        <v>148</v>
      </c>
      <c r="Q197" s="2" t="s">
        <v>780</v>
      </c>
      <c r="R197" s="2" t="s">
        <v>46</v>
      </c>
      <c r="S197" s="2" t="s">
        <v>68</v>
      </c>
      <c r="T197" s="2" t="s">
        <v>781</v>
      </c>
      <c r="U197" s="2">
        <v>7.4080000000000004</v>
      </c>
      <c r="V197" s="2">
        <v>2</v>
      </c>
      <c r="W197" s="2">
        <v>0.2</v>
      </c>
      <c r="X197" s="20">
        <v>7</v>
      </c>
      <c r="Y197" s="18">
        <v>1287.57142857143</v>
      </c>
      <c r="Z197" s="2">
        <v>1.2037999999999995</v>
      </c>
    </row>
    <row r="198" spans="1:26" x14ac:dyDescent="0.3">
      <c r="A198" s="2">
        <v>197</v>
      </c>
      <c r="B198" s="2" t="s">
        <v>776</v>
      </c>
      <c r="C198" s="2">
        <f>YEAR([1]Data!$D198)</f>
        <v>2011</v>
      </c>
      <c r="D198" s="3">
        <v>40623</v>
      </c>
      <c r="E198" s="3" t="str">
        <f>TEXT(Table1[[#This Row],[Order Date]],"mmm")</f>
        <v>Mar</v>
      </c>
      <c r="F198" s="3">
        <v>40627</v>
      </c>
      <c r="G198" s="8">
        <f>Table1[[#This Row],[Ship Date]]-Table1[[#This Row],[Order Date]]</f>
        <v>4</v>
      </c>
      <c r="H198" s="2" t="s">
        <v>50</v>
      </c>
      <c r="I198" s="2" t="s">
        <v>777</v>
      </c>
      <c r="J198" s="2" t="s">
        <v>778</v>
      </c>
      <c r="K198" s="2" t="s">
        <v>26</v>
      </c>
      <c r="L198" s="2" t="s">
        <v>27</v>
      </c>
      <c r="M198" s="2" t="s">
        <v>779</v>
      </c>
      <c r="N198" s="2" t="s">
        <v>498</v>
      </c>
      <c r="O198" s="2">
        <v>45011</v>
      </c>
      <c r="P198" s="2" t="s">
        <v>148</v>
      </c>
      <c r="Q198" s="2" t="s">
        <v>782</v>
      </c>
      <c r="R198" s="2" t="s">
        <v>46</v>
      </c>
      <c r="S198" s="2" t="s">
        <v>68</v>
      </c>
      <c r="T198" s="2" t="s">
        <v>783</v>
      </c>
      <c r="U198" s="2">
        <v>6.048</v>
      </c>
      <c r="V198" s="2">
        <v>3</v>
      </c>
      <c r="W198" s="2">
        <v>0.2</v>
      </c>
      <c r="X198" s="20">
        <v>7</v>
      </c>
      <c r="Y198" s="18">
        <v>1285.5357142857099</v>
      </c>
      <c r="Z198" s="2">
        <v>1.5876000000000006</v>
      </c>
    </row>
    <row r="199" spans="1:26" x14ac:dyDescent="0.3">
      <c r="A199" s="2">
        <v>198</v>
      </c>
      <c r="B199" s="2" t="s">
        <v>784</v>
      </c>
      <c r="C199" s="2">
        <f>YEAR([1]Data!$D199)</f>
        <v>2014</v>
      </c>
      <c r="D199" s="3">
        <v>41950</v>
      </c>
      <c r="E199" s="3" t="str">
        <f>TEXT(Table1[[#This Row],[Order Date]],"mmm")</f>
        <v>Nov</v>
      </c>
      <c r="F199" s="3">
        <v>41957</v>
      </c>
      <c r="G199" s="8">
        <f>Table1[[#This Row],[Ship Date]]-Table1[[#This Row],[Order Date]]</f>
        <v>7</v>
      </c>
      <c r="H199" s="2" t="s">
        <v>50</v>
      </c>
      <c r="I199" s="2" t="s">
        <v>785</v>
      </c>
      <c r="J199" s="2" t="s">
        <v>786</v>
      </c>
      <c r="K199" s="2" t="s">
        <v>102</v>
      </c>
      <c r="L199" s="2" t="s">
        <v>27</v>
      </c>
      <c r="M199" s="2" t="s">
        <v>787</v>
      </c>
      <c r="N199" s="2" t="s">
        <v>788</v>
      </c>
      <c r="O199" s="2">
        <v>7090</v>
      </c>
      <c r="P199" s="2" t="s">
        <v>148</v>
      </c>
      <c r="Q199" s="2" t="s">
        <v>789</v>
      </c>
      <c r="R199" s="2" t="s">
        <v>46</v>
      </c>
      <c r="S199" s="2" t="s">
        <v>59</v>
      </c>
      <c r="T199" s="2" t="s">
        <v>790</v>
      </c>
      <c r="U199" s="2">
        <v>46.26</v>
      </c>
      <c r="V199" s="2">
        <v>3</v>
      </c>
      <c r="W199" s="2">
        <v>0</v>
      </c>
      <c r="X199" s="20">
        <v>7</v>
      </c>
      <c r="Y199" s="18">
        <v>1283.5</v>
      </c>
      <c r="Z199" s="2">
        <v>12.0276</v>
      </c>
    </row>
    <row r="200" spans="1:26" x14ac:dyDescent="0.3">
      <c r="A200" s="2">
        <v>199</v>
      </c>
      <c r="B200" s="2" t="s">
        <v>791</v>
      </c>
      <c r="C200" s="2">
        <f>YEAR([1]Data!$D200)</f>
        <v>2014</v>
      </c>
      <c r="D200" s="3">
        <v>41827</v>
      </c>
      <c r="E200" s="3" t="str">
        <f>TEXT(Table1[[#This Row],[Order Date]],"mmm")</f>
        <v>Jul</v>
      </c>
      <c r="F200" s="3">
        <v>41834</v>
      </c>
      <c r="G200" s="8">
        <f>Table1[[#This Row],[Ship Date]]-Table1[[#This Row],[Order Date]]</f>
        <v>7</v>
      </c>
      <c r="H200" s="2" t="s">
        <v>50</v>
      </c>
      <c r="I200" s="2" t="s">
        <v>792</v>
      </c>
      <c r="J200" s="2" t="s">
        <v>793</v>
      </c>
      <c r="K200" s="2" t="s">
        <v>41</v>
      </c>
      <c r="L200" s="2" t="s">
        <v>27</v>
      </c>
      <c r="M200" s="2" t="s">
        <v>146</v>
      </c>
      <c r="N200" s="2" t="s">
        <v>147</v>
      </c>
      <c r="O200" s="2">
        <v>19120</v>
      </c>
      <c r="P200" s="2" t="s">
        <v>148</v>
      </c>
      <c r="Q200" s="2" t="s">
        <v>794</v>
      </c>
      <c r="R200" s="2" t="s">
        <v>46</v>
      </c>
      <c r="S200" s="2" t="s">
        <v>75</v>
      </c>
      <c r="T200" s="2" t="s">
        <v>795</v>
      </c>
      <c r="U200" s="2">
        <v>2.9460000000000006</v>
      </c>
      <c r="V200" s="2">
        <v>2</v>
      </c>
      <c r="W200" s="2">
        <v>0.7</v>
      </c>
      <c r="X200" s="20">
        <v>7</v>
      </c>
      <c r="Y200" s="18">
        <v>1281.4642857142901</v>
      </c>
      <c r="Z200" s="2">
        <v>-2.2585999999999995</v>
      </c>
    </row>
    <row r="201" spans="1:26" x14ac:dyDescent="0.3">
      <c r="A201" s="2">
        <v>200</v>
      </c>
      <c r="B201" s="2" t="s">
        <v>791</v>
      </c>
      <c r="C201" s="2">
        <f>YEAR([1]Data!$D201)</f>
        <v>2014</v>
      </c>
      <c r="D201" s="3">
        <v>41827</v>
      </c>
      <c r="E201" s="3" t="str">
        <f>TEXT(Table1[[#This Row],[Order Date]],"mmm")</f>
        <v>Jul</v>
      </c>
      <c r="F201" s="3">
        <v>41834</v>
      </c>
      <c r="G201" s="8">
        <f>Table1[[#This Row],[Ship Date]]-Table1[[#This Row],[Order Date]]</f>
        <v>7</v>
      </c>
      <c r="H201" s="2" t="s">
        <v>50</v>
      </c>
      <c r="I201" s="2" t="s">
        <v>792</v>
      </c>
      <c r="J201" s="2" t="s">
        <v>793</v>
      </c>
      <c r="K201" s="2" t="s">
        <v>41</v>
      </c>
      <c r="L201" s="2" t="s">
        <v>27</v>
      </c>
      <c r="M201" s="2" t="s">
        <v>146</v>
      </c>
      <c r="N201" s="2" t="s">
        <v>147</v>
      </c>
      <c r="O201" s="2">
        <v>19120</v>
      </c>
      <c r="P201" s="2" t="s">
        <v>148</v>
      </c>
      <c r="Q201" s="2" t="s">
        <v>796</v>
      </c>
      <c r="R201" s="2" t="s">
        <v>46</v>
      </c>
      <c r="S201" s="2" t="s">
        <v>90</v>
      </c>
      <c r="T201" s="2" t="s">
        <v>797</v>
      </c>
      <c r="U201" s="2">
        <v>16.056000000000001</v>
      </c>
      <c r="V201" s="2">
        <v>3</v>
      </c>
      <c r="W201" s="2">
        <v>0.2</v>
      </c>
      <c r="X201" s="20">
        <v>7</v>
      </c>
      <c r="Y201" s="18">
        <v>1279.42857142857</v>
      </c>
      <c r="Z201" s="2">
        <v>5.8203000000000005</v>
      </c>
    </row>
    <row r="202" spans="1:26" x14ac:dyDescent="0.3">
      <c r="A202" s="2">
        <v>201</v>
      </c>
      <c r="B202" s="2" t="s">
        <v>798</v>
      </c>
      <c r="C202" s="2">
        <f>YEAR([1]Data!$D202)</f>
        <v>2014</v>
      </c>
      <c r="D202" s="3">
        <v>41815</v>
      </c>
      <c r="E202" s="3" t="str">
        <f>TEXT(Table1[[#This Row],[Order Date]],"mmm")</f>
        <v>Jun</v>
      </c>
      <c r="F202" s="3">
        <v>41820</v>
      </c>
      <c r="G202" s="8">
        <f>Table1[[#This Row],[Ship Date]]-Table1[[#This Row],[Order Date]]</f>
        <v>5</v>
      </c>
      <c r="H202" s="2" t="s">
        <v>50</v>
      </c>
      <c r="I202" s="2" t="s">
        <v>799</v>
      </c>
      <c r="J202" s="2" t="s">
        <v>800</v>
      </c>
      <c r="K202" s="2" t="s">
        <v>26</v>
      </c>
      <c r="L202" s="2" t="s">
        <v>27</v>
      </c>
      <c r="M202" s="2" t="s">
        <v>801</v>
      </c>
      <c r="N202" s="2" t="s">
        <v>498</v>
      </c>
      <c r="O202" s="2">
        <v>44312</v>
      </c>
      <c r="P202" s="2" t="s">
        <v>148</v>
      </c>
      <c r="Q202" s="2" t="s">
        <v>802</v>
      </c>
      <c r="R202" s="2" t="s">
        <v>46</v>
      </c>
      <c r="S202" s="2" t="s">
        <v>90</v>
      </c>
      <c r="T202" s="2" t="s">
        <v>803</v>
      </c>
      <c r="U202" s="2">
        <v>21.744000000000003</v>
      </c>
      <c r="V202" s="2">
        <v>3</v>
      </c>
      <c r="W202" s="2">
        <v>0.2</v>
      </c>
      <c r="X202" s="20">
        <v>7</v>
      </c>
      <c r="Y202" s="18">
        <v>1277.3928571428601</v>
      </c>
      <c r="Z202" s="2">
        <v>6.794999999999999</v>
      </c>
    </row>
    <row r="203" spans="1:26" x14ac:dyDescent="0.3">
      <c r="A203" s="2">
        <v>202</v>
      </c>
      <c r="B203" s="2" t="s">
        <v>804</v>
      </c>
      <c r="C203" s="2">
        <f>YEAR([1]Data!$D203)</f>
        <v>2011</v>
      </c>
      <c r="D203" s="3">
        <v>40758</v>
      </c>
      <c r="E203" s="3" t="str">
        <f>TEXT(Table1[[#This Row],[Order Date]],"mmm")</f>
        <v>Aug</v>
      </c>
      <c r="F203" s="3">
        <v>40760</v>
      </c>
      <c r="G203" s="8">
        <f>Table1[[#This Row],[Ship Date]]-Table1[[#This Row],[Order Date]]</f>
        <v>2</v>
      </c>
      <c r="H203" s="2" t="s">
        <v>188</v>
      </c>
      <c r="I203" s="2" t="s">
        <v>805</v>
      </c>
      <c r="J203" s="2" t="s">
        <v>806</v>
      </c>
      <c r="K203" s="2" t="s">
        <v>26</v>
      </c>
      <c r="L203" s="2" t="s">
        <v>27</v>
      </c>
      <c r="M203" s="2" t="s">
        <v>807</v>
      </c>
      <c r="N203" s="2" t="s">
        <v>457</v>
      </c>
      <c r="O203" s="2">
        <v>80219</v>
      </c>
      <c r="P203" s="2" t="s">
        <v>44</v>
      </c>
      <c r="Q203" s="2" t="s">
        <v>808</v>
      </c>
      <c r="R203" s="2" t="s">
        <v>32</v>
      </c>
      <c r="S203" s="2" t="s">
        <v>56</v>
      </c>
      <c r="T203" s="2" t="s">
        <v>809</v>
      </c>
      <c r="U203" s="2">
        <v>218.75</v>
      </c>
      <c r="V203" s="2">
        <v>2</v>
      </c>
      <c r="W203" s="2">
        <v>0.5</v>
      </c>
      <c r="X203" s="20">
        <v>7</v>
      </c>
      <c r="Y203" s="18">
        <v>1275.3571428571399</v>
      </c>
      <c r="Z203" s="2">
        <v>-161.875</v>
      </c>
    </row>
    <row r="204" spans="1:26" x14ac:dyDescent="0.3">
      <c r="A204" s="2">
        <v>203</v>
      </c>
      <c r="B204" s="2" t="s">
        <v>804</v>
      </c>
      <c r="C204" s="2">
        <f>YEAR([1]Data!$D204)</f>
        <v>2011</v>
      </c>
      <c r="D204" s="3">
        <v>40758</v>
      </c>
      <c r="E204" s="3" t="str">
        <f>TEXT(Table1[[#This Row],[Order Date]],"mmm")</f>
        <v>Aug</v>
      </c>
      <c r="F204" s="3">
        <v>40760</v>
      </c>
      <c r="G204" s="8">
        <f>Table1[[#This Row],[Ship Date]]-Table1[[#This Row],[Order Date]]</f>
        <v>2</v>
      </c>
      <c r="H204" s="2" t="s">
        <v>188</v>
      </c>
      <c r="I204" s="2" t="s">
        <v>805</v>
      </c>
      <c r="J204" s="2" t="s">
        <v>806</v>
      </c>
      <c r="K204" s="2" t="s">
        <v>26</v>
      </c>
      <c r="L204" s="2" t="s">
        <v>27</v>
      </c>
      <c r="M204" s="2" t="s">
        <v>807</v>
      </c>
      <c r="N204" s="2" t="s">
        <v>457</v>
      </c>
      <c r="O204" s="2">
        <v>80219</v>
      </c>
      <c r="P204" s="2" t="s">
        <v>44</v>
      </c>
      <c r="Q204" s="2" t="s">
        <v>810</v>
      </c>
      <c r="R204" s="2" t="s">
        <v>46</v>
      </c>
      <c r="S204" s="2" t="s">
        <v>78</v>
      </c>
      <c r="T204" s="2" t="s">
        <v>811</v>
      </c>
      <c r="U204" s="2">
        <v>2.6</v>
      </c>
      <c r="V204" s="2">
        <v>1</v>
      </c>
      <c r="W204" s="2">
        <v>0.2</v>
      </c>
      <c r="X204" s="20">
        <v>7</v>
      </c>
      <c r="Y204" s="18">
        <v>1273.32142857143</v>
      </c>
      <c r="Z204" s="2">
        <v>0.29249999999999987</v>
      </c>
    </row>
    <row r="205" spans="1:26" x14ac:dyDescent="0.3">
      <c r="A205" s="2">
        <v>204</v>
      </c>
      <c r="B205" s="2" t="s">
        <v>812</v>
      </c>
      <c r="C205" s="2">
        <f>YEAR([1]Data!$D205)</f>
        <v>2014</v>
      </c>
      <c r="D205" s="3">
        <v>41991</v>
      </c>
      <c r="E205" s="3" t="str">
        <f>TEXT(Table1[[#This Row],[Order Date]],"mmm")</f>
        <v>Dec</v>
      </c>
      <c r="F205" s="3">
        <v>41995</v>
      </c>
      <c r="G205" s="8">
        <f>Table1[[#This Row],[Ship Date]]-Table1[[#This Row],[Order Date]]</f>
        <v>4</v>
      </c>
      <c r="H205" s="2" t="s">
        <v>23</v>
      </c>
      <c r="I205" s="2" t="s">
        <v>813</v>
      </c>
      <c r="J205" s="2" t="s">
        <v>814</v>
      </c>
      <c r="K205" s="2" t="s">
        <v>26</v>
      </c>
      <c r="L205" s="2" t="s">
        <v>27</v>
      </c>
      <c r="M205" s="2" t="s">
        <v>815</v>
      </c>
      <c r="N205" s="2" t="s">
        <v>104</v>
      </c>
      <c r="O205" s="2">
        <v>75220</v>
      </c>
      <c r="P205" s="2" t="s">
        <v>105</v>
      </c>
      <c r="Q205" s="2" t="s">
        <v>816</v>
      </c>
      <c r="R205" s="2" t="s">
        <v>46</v>
      </c>
      <c r="S205" s="2" t="s">
        <v>78</v>
      </c>
      <c r="T205" s="2" t="s">
        <v>817</v>
      </c>
      <c r="U205" s="2">
        <v>66.283999999999992</v>
      </c>
      <c r="V205" s="2">
        <v>2</v>
      </c>
      <c r="W205" s="2">
        <v>0.8</v>
      </c>
      <c r="X205" s="20">
        <v>7</v>
      </c>
      <c r="Y205" s="18">
        <v>1271.2857142857099</v>
      </c>
      <c r="Z205" s="2">
        <v>-178.96680000000001</v>
      </c>
    </row>
    <row r="206" spans="1:26" x14ac:dyDescent="0.3">
      <c r="A206" s="2">
        <v>205</v>
      </c>
      <c r="B206" s="2" t="s">
        <v>818</v>
      </c>
      <c r="C206" s="2">
        <f>YEAR([1]Data!$D206)</f>
        <v>2014</v>
      </c>
      <c r="D206" s="3">
        <v>41794</v>
      </c>
      <c r="E206" s="3" t="str">
        <f>TEXT(Table1[[#This Row],[Order Date]],"mmm")</f>
        <v>Jun</v>
      </c>
      <c r="F206" s="3">
        <v>41798</v>
      </c>
      <c r="G206" s="8">
        <f>Table1[[#This Row],[Ship Date]]-Table1[[#This Row],[Order Date]]</f>
        <v>4</v>
      </c>
      <c r="H206" s="2" t="s">
        <v>50</v>
      </c>
      <c r="I206" s="2" t="s">
        <v>819</v>
      </c>
      <c r="J206" s="2" t="s">
        <v>820</v>
      </c>
      <c r="K206" s="2" t="s">
        <v>41</v>
      </c>
      <c r="L206" s="2" t="s">
        <v>27</v>
      </c>
      <c r="M206" s="2" t="s">
        <v>612</v>
      </c>
      <c r="N206" s="2" t="s">
        <v>335</v>
      </c>
      <c r="O206" s="2">
        <v>37064</v>
      </c>
      <c r="P206" s="2" t="s">
        <v>30</v>
      </c>
      <c r="Q206" s="2" t="s">
        <v>821</v>
      </c>
      <c r="R206" s="2" t="s">
        <v>32</v>
      </c>
      <c r="S206" s="2" t="s">
        <v>65</v>
      </c>
      <c r="T206" s="2" t="s">
        <v>822</v>
      </c>
      <c r="U206" s="2">
        <v>35.168000000000006</v>
      </c>
      <c r="V206" s="2">
        <v>7</v>
      </c>
      <c r="W206" s="2">
        <v>0.2</v>
      </c>
      <c r="X206" s="20">
        <v>7</v>
      </c>
      <c r="Y206" s="18">
        <v>1269.25</v>
      </c>
      <c r="Z206" s="2">
        <v>9.6712000000000025</v>
      </c>
    </row>
    <row r="207" spans="1:26" x14ac:dyDescent="0.3">
      <c r="A207" s="2">
        <v>206</v>
      </c>
      <c r="B207" s="2" t="s">
        <v>823</v>
      </c>
      <c r="C207" s="2">
        <f>YEAR([1]Data!$D207)</f>
        <v>2014</v>
      </c>
      <c r="D207" s="3">
        <v>41983</v>
      </c>
      <c r="E207" s="3" t="str">
        <f>TEXT(Table1[[#This Row],[Order Date]],"mmm")</f>
        <v>Dec</v>
      </c>
      <c r="F207" s="3">
        <v>41988</v>
      </c>
      <c r="G207" s="8">
        <f>Table1[[#This Row],[Ship Date]]-Table1[[#This Row],[Order Date]]</f>
        <v>5</v>
      </c>
      <c r="H207" s="2" t="s">
        <v>50</v>
      </c>
      <c r="I207" s="2" t="s">
        <v>824</v>
      </c>
      <c r="J207" s="2" t="s">
        <v>825</v>
      </c>
      <c r="K207" s="2" t="s">
        <v>26</v>
      </c>
      <c r="L207" s="2" t="s">
        <v>27</v>
      </c>
      <c r="M207" s="2" t="s">
        <v>826</v>
      </c>
      <c r="N207" s="2" t="s">
        <v>43</v>
      </c>
      <c r="O207" s="2">
        <v>90604</v>
      </c>
      <c r="P207" s="2" t="s">
        <v>44</v>
      </c>
      <c r="Q207" s="2" t="s">
        <v>827</v>
      </c>
      <c r="R207" s="2" t="s">
        <v>71</v>
      </c>
      <c r="S207" s="2" t="s">
        <v>72</v>
      </c>
      <c r="T207" s="2" t="s">
        <v>828</v>
      </c>
      <c r="U207" s="2">
        <v>444.76800000000003</v>
      </c>
      <c r="V207" s="2">
        <v>4</v>
      </c>
      <c r="W207" s="2">
        <v>0.2</v>
      </c>
      <c r="X207" s="20">
        <v>7</v>
      </c>
      <c r="Y207" s="18">
        <v>1267.2142857142901</v>
      </c>
      <c r="Z207" s="2">
        <v>44.476800000000026</v>
      </c>
    </row>
    <row r="208" spans="1:26" x14ac:dyDescent="0.3">
      <c r="A208" s="2">
        <v>207</v>
      </c>
      <c r="B208" s="2" t="s">
        <v>829</v>
      </c>
      <c r="C208" s="2">
        <f>YEAR([1]Data!$D208)</f>
        <v>2014</v>
      </c>
      <c r="D208" s="3">
        <v>41975</v>
      </c>
      <c r="E208" s="3" t="str">
        <f>TEXT(Table1[[#This Row],[Order Date]],"mmm")</f>
        <v>Dec</v>
      </c>
      <c r="F208" s="3">
        <v>41981</v>
      </c>
      <c r="G208" s="8">
        <f>Table1[[#This Row],[Ship Date]]-Table1[[#This Row],[Order Date]]</f>
        <v>6</v>
      </c>
      <c r="H208" s="2" t="s">
        <v>50</v>
      </c>
      <c r="I208" s="2" t="s">
        <v>830</v>
      </c>
      <c r="J208" s="2" t="s">
        <v>831</v>
      </c>
      <c r="K208" s="2" t="s">
        <v>26</v>
      </c>
      <c r="L208" s="2" t="s">
        <v>27</v>
      </c>
      <c r="M208" s="2" t="s">
        <v>832</v>
      </c>
      <c r="N208" s="2" t="s">
        <v>238</v>
      </c>
      <c r="O208" s="2">
        <v>48601</v>
      </c>
      <c r="P208" s="2" t="s">
        <v>105</v>
      </c>
      <c r="Q208" s="2" t="s">
        <v>833</v>
      </c>
      <c r="R208" s="2" t="s">
        <v>46</v>
      </c>
      <c r="S208" s="2" t="s">
        <v>59</v>
      </c>
      <c r="T208" s="2" t="s">
        <v>834</v>
      </c>
      <c r="U208" s="2">
        <v>83.92</v>
      </c>
      <c r="V208" s="2">
        <v>4</v>
      </c>
      <c r="W208" s="2">
        <v>0</v>
      </c>
      <c r="X208" s="20">
        <v>7</v>
      </c>
      <c r="Y208" s="18">
        <v>1265.17857142857</v>
      </c>
      <c r="Z208" s="2">
        <v>5.8743999999999943</v>
      </c>
    </row>
    <row r="209" spans="1:26" x14ac:dyDescent="0.3">
      <c r="A209" s="2">
        <v>208</v>
      </c>
      <c r="B209" s="2" t="s">
        <v>829</v>
      </c>
      <c r="C209" s="2">
        <f>YEAR([1]Data!$D209)</f>
        <v>2014</v>
      </c>
      <c r="D209" s="3">
        <v>41975</v>
      </c>
      <c r="E209" s="3" t="str">
        <f>TEXT(Table1[[#This Row],[Order Date]],"mmm")</f>
        <v>Dec</v>
      </c>
      <c r="F209" s="3">
        <v>41981</v>
      </c>
      <c r="G209" s="8">
        <f>Table1[[#This Row],[Ship Date]]-Table1[[#This Row],[Order Date]]</f>
        <v>6</v>
      </c>
      <c r="H209" s="2" t="s">
        <v>50</v>
      </c>
      <c r="I209" s="2" t="s">
        <v>830</v>
      </c>
      <c r="J209" s="2" t="s">
        <v>831</v>
      </c>
      <c r="K209" s="2" t="s">
        <v>26</v>
      </c>
      <c r="L209" s="2" t="s">
        <v>27</v>
      </c>
      <c r="M209" s="2" t="s">
        <v>832</v>
      </c>
      <c r="N209" s="2" t="s">
        <v>238</v>
      </c>
      <c r="O209" s="2">
        <v>48601</v>
      </c>
      <c r="P209" s="2" t="s">
        <v>105</v>
      </c>
      <c r="Q209" s="2" t="s">
        <v>835</v>
      </c>
      <c r="R209" s="2" t="s">
        <v>71</v>
      </c>
      <c r="S209" s="2" t="s">
        <v>72</v>
      </c>
      <c r="T209" s="2" t="s">
        <v>836</v>
      </c>
      <c r="U209" s="2">
        <v>131.97999999999999</v>
      </c>
      <c r="V209" s="2">
        <v>2</v>
      </c>
      <c r="W209" s="2">
        <v>0</v>
      </c>
      <c r="X209" s="20">
        <v>7</v>
      </c>
      <c r="Y209" s="18">
        <v>1263.1428571428601</v>
      </c>
      <c r="Z209" s="2">
        <v>35.634600000000006</v>
      </c>
    </row>
    <row r="210" spans="1:26" x14ac:dyDescent="0.3">
      <c r="A210" s="2">
        <v>209</v>
      </c>
      <c r="B210" s="2" t="s">
        <v>829</v>
      </c>
      <c r="C210" s="2">
        <f>YEAR([1]Data!$D210)</f>
        <v>2014</v>
      </c>
      <c r="D210" s="3">
        <v>41975</v>
      </c>
      <c r="E210" s="3" t="str">
        <f>TEXT(Table1[[#This Row],[Order Date]],"mmm")</f>
        <v>Dec</v>
      </c>
      <c r="F210" s="3">
        <v>41981</v>
      </c>
      <c r="G210" s="8">
        <f>Table1[[#This Row],[Ship Date]]-Table1[[#This Row],[Order Date]]</f>
        <v>6</v>
      </c>
      <c r="H210" s="2" t="s">
        <v>50</v>
      </c>
      <c r="I210" s="2" t="s">
        <v>830</v>
      </c>
      <c r="J210" s="2" t="s">
        <v>831</v>
      </c>
      <c r="K210" s="2" t="s">
        <v>26</v>
      </c>
      <c r="L210" s="2" t="s">
        <v>27</v>
      </c>
      <c r="M210" s="2" t="s">
        <v>832</v>
      </c>
      <c r="N210" s="2" t="s">
        <v>238</v>
      </c>
      <c r="O210" s="2">
        <v>48601</v>
      </c>
      <c r="P210" s="2" t="s">
        <v>105</v>
      </c>
      <c r="Q210" s="2" t="s">
        <v>545</v>
      </c>
      <c r="R210" s="2" t="s">
        <v>46</v>
      </c>
      <c r="S210" s="2" t="s">
        <v>75</v>
      </c>
      <c r="T210" s="2" t="s">
        <v>546</v>
      </c>
      <c r="U210" s="2">
        <v>15.92</v>
      </c>
      <c r="V210" s="2">
        <v>4</v>
      </c>
      <c r="W210" s="2">
        <v>0</v>
      </c>
      <c r="X210" s="20">
        <v>7</v>
      </c>
      <c r="Y210" s="18">
        <v>1261.1071428571399</v>
      </c>
      <c r="Z210" s="2">
        <v>7.4824000000000002</v>
      </c>
    </row>
    <row r="211" spans="1:26" x14ac:dyDescent="0.3">
      <c r="A211" s="2">
        <v>210</v>
      </c>
      <c r="B211" s="2" t="s">
        <v>829</v>
      </c>
      <c r="C211" s="2">
        <f>YEAR([1]Data!$D211)</f>
        <v>2014</v>
      </c>
      <c r="D211" s="3">
        <v>41975</v>
      </c>
      <c r="E211" s="3" t="str">
        <f>TEXT(Table1[[#This Row],[Order Date]],"mmm")</f>
        <v>Dec</v>
      </c>
      <c r="F211" s="3">
        <v>41981</v>
      </c>
      <c r="G211" s="8">
        <f>Table1[[#This Row],[Ship Date]]-Table1[[#This Row],[Order Date]]</f>
        <v>6</v>
      </c>
      <c r="H211" s="2" t="s">
        <v>50</v>
      </c>
      <c r="I211" s="2" t="s">
        <v>830</v>
      </c>
      <c r="J211" s="2" t="s">
        <v>831</v>
      </c>
      <c r="K211" s="2" t="s">
        <v>26</v>
      </c>
      <c r="L211" s="2" t="s">
        <v>27</v>
      </c>
      <c r="M211" s="2" t="s">
        <v>832</v>
      </c>
      <c r="N211" s="2" t="s">
        <v>238</v>
      </c>
      <c r="O211" s="2">
        <v>48601</v>
      </c>
      <c r="P211" s="2" t="s">
        <v>105</v>
      </c>
      <c r="Q211" s="2" t="s">
        <v>837</v>
      </c>
      <c r="R211" s="2" t="s">
        <v>46</v>
      </c>
      <c r="S211" s="2" t="s">
        <v>269</v>
      </c>
      <c r="T211" s="2" t="s">
        <v>838</v>
      </c>
      <c r="U211" s="2">
        <v>52.29</v>
      </c>
      <c r="V211" s="2">
        <v>9</v>
      </c>
      <c r="W211" s="2">
        <v>0</v>
      </c>
      <c r="X211" s="20">
        <v>7</v>
      </c>
      <c r="Y211" s="18">
        <v>1259.07142857143</v>
      </c>
      <c r="Z211" s="2">
        <v>16.209899999999998</v>
      </c>
    </row>
    <row r="212" spans="1:26" x14ac:dyDescent="0.3">
      <c r="A212" s="2">
        <v>211</v>
      </c>
      <c r="B212" s="2" t="s">
        <v>829</v>
      </c>
      <c r="C212" s="2">
        <f>YEAR([1]Data!$D212)</f>
        <v>2014</v>
      </c>
      <c r="D212" s="3">
        <v>41975</v>
      </c>
      <c r="E212" s="3" t="str">
        <f>TEXT(Table1[[#This Row],[Order Date]],"mmm")</f>
        <v>Dec</v>
      </c>
      <c r="F212" s="3">
        <v>41981</v>
      </c>
      <c r="G212" s="8">
        <f>Table1[[#This Row],[Ship Date]]-Table1[[#This Row],[Order Date]]</f>
        <v>6</v>
      </c>
      <c r="H212" s="2" t="s">
        <v>50</v>
      </c>
      <c r="I212" s="2" t="s">
        <v>830</v>
      </c>
      <c r="J212" s="2" t="s">
        <v>831</v>
      </c>
      <c r="K212" s="2" t="s">
        <v>26</v>
      </c>
      <c r="L212" s="2" t="s">
        <v>27</v>
      </c>
      <c r="M212" s="2" t="s">
        <v>832</v>
      </c>
      <c r="N212" s="2" t="s">
        <v>238</v>
      </c>
      <c r="O212" s="2">
        <v>48601</v>
      </c>
      <c r="P212" s="2" t="s">
        <v>105</v>
      </c>
      <c r="Q212" s="2" t="s">
        <v>839</v>
      </c>
      <c r="R212" s="2" t="s">
        <v>46</v>
      </c>
      <c r="S212" s="2" t="s">
        <v>59</v>
      </c>
      <c r="T212" s="2" t="s">
        <v>840</v>
      </c>
      <c r="U212" s="2">
        <v>91.99</v>
      </c>
      <c r="V212" s="2">
        <v>1</v>
      </c>
      <c r="W212" s="2">
        <v>0</v>
      </c>
      <c r="X212" s="20">
        <v>7</v>
      </c>
      <c r="Y212" s="18">
        <v>1257.0357142857099</v>
      </c>
      <c r="Z212" s="2">
        <v>3.6795999999999935</v>
      </c>
    </row>
    <row r="213" spans="1:26" x14ac:dyDescent="0.3">
      <c r="A213" s="2">
        <v>212</v>
      </c>
      <c r="B213" s="2" t="s">
        <v>841</v>
      </c>
      <c r="C213" s="2">
        <f>YEAR([1]Data!$D213)</f>
        <v>2012</v>
      </c>
      <c r="D213" s="3">
        <v>40948</v>
      </c>
      <c r="E213" s="3" t="str">
        <f>TEXT(Table1[[#This Row],[Order Date]],"mmm")</f>
        <v>Feb</v>
      </c>
      <c r="F213" s="3">
        <v>40952</v>
      </c>
      <c r="G213" s="8">
        <f>Table1[[#This Row],[Ship Date]]-Table1[[#This Row],[Order Date]]</f>
        <v>4</v>
      </c>
      <c r="H213" s="2" t="s">
        <v>23</v>
      </c>
      <c r="I213" s="2" t="s">
        <v>842</v>
      </c>
      <c r="J213" s="2" t="s">
        <v>843</v>
      </c>
      <c r="K213" s="2" t="s">
        <v>41</v>
      </c>
      <c r="L213" s="2" t="s">
        <v>27</v>
      </c>
      <c r="M213" s="2" t="s">
        <v>815</v>
      </c>
      <c r="N213" s="2" t="s">
        <v>104</v>
      </c>
      <c r="O213" s="2">
        <v>75220</v>
      </c>
      <c r="P213" s="2" t="s">
        <v>105</v>
      </c>
      <c r="Q213" s="2" t="s">
        <v>844</v>
      </c>
      <c r="R213" s="2" t="s">
        <v>71</v>
      </c>
      <c r="S213" s="2" t="s">
        <v>161</v>
      </c>
      <c r="T213" s="2" t="s">
        <v>845</v>
      </c>
      <c r="U213" s="2">
        <v>20.8</v>
      </c>
      <c r="V213" s="2">
        <v>2</v>
      </c>
      <c r="W213" s="2">
        <v>0.2</v>
      </c>
      <c r="X213" s="20">
        <v>7</v>
      </c>
      <c r="Y213" s="18">
        <v>1255</v>
      </c>
      <c r="Z213" s="2">
        <v>6.4999999999999991</v>
      </c>
    </row>
    <row r="214" spans="1:26" x14ac:dyDescent="0.3">
      <c r="A214" s="2">
        <v>213</v>
      </c>
      <c r="B214" s="2" t="s">
        <v>846</v>
      </c>
      <c r="C214" s="2">
        <f>YEAR([1]Data!$D214)</f>
        <v>2012</v>
      </c>
      <c r="D214" s="3">
        <v>40910</v>
      </c>
      <c r="E214" s="3" t="str">
        <f>TEXT(Table1[[#This Row],[Order Date]],"mmm")</f>
        <v>Jan</v>
      </c>
      <c r="F214" s="3">
        <v>40917</v>
      </c>
      <c r="G214" s="8">
        <f>Table1[[#This Row],[Ship Date]]-Table1[[#This Row],[Order Date]]</f>
        <v>7</v>
      </c>
      <c r="H214" s="2" t="s">
        <v>50</v>
      </c>
      <c r="I214" s="2" t="s">
        <v>847</v>
      </c>
      <c r="J214" s="2" t="s">
        <v>848</v>
      </c>
      <c r="K214" s="2" t="s">
        <v>41</v>
      </c>
      <c r="L214" s="2" t="s">
        <v>27</v>
      </c>
      <c r="M214" s="2" t="s">
        <v>849</v>
      </c>
      <c r="N214" s="2" t="s">
        <v>498</v>
      </c>
      <c r="O214" s="2">
        <v>44256</v>
      </c>
      <c r="P214" s="2" t="s">
        <v>148</v>
      </c>
      <c r="Q214" s="2" t="s">
        <v>850</v>
      </c>
      <c r="R214" s="2" t="s">
        <v>46</v>
      </c>
      <c r="S214" s="2" t="s">
        <v>47</v>
      </c>
      <c r="T214" s="2" t="s">
        <v>851</v>
      </c>
      <c r="U214" s="2">
        <v>23.680000000000003</v>
      </c>
      <c r="V214" s="2">
        <v>2</v>
      </c>
      <c r="W214" s="2">
        <v>0.2</v>
      </c>
      <c r="X214" s="20">
        <v>7</v>
      </c>
      <c r="Y214" s="18">
        <v>1252.9642857142901</v>
      </c>
      <c r="Z214" s="2">
        <v>8.879999999999999</v>
      </c>
    </row>
    <row r="215" spans="1:26" x14ac:dyDescent="0.3">
      <c r="A215" s="2">
        <v>214</v>
      </c>
      <c r="B215" s="2" t="s">
        <v>846</v>
      </c>
      <c r="C215" s="2">
        <f>YEAR([1]Data!$D215)</f>
        <v>2012</v>
      </c>
      <c r="D215" s="3">
        <v>40910</v>
      </c>
      <c r="E215" s="3" t="str">
        <f>TEXT(Table1[[#This Row],[Order Date]],"mmm")</f>
        <v>Jan</v>
      </c>
      <c r="F215" s="3">
        <v>40917</v>
      </c>
      <c r="G215" s="8">
        <f>Table1[[#This Row],[Ship Date]]-Table1[[#This Row],[Order Date]]</f>
        <v>7</v>
      </c>
      <c r="H215" s="2" t="s">
        <v>50</v>
      </c>
      <c r="I215" s="2" t="s">
        <v>847</v>
      </c>
      <c r="J215" s="2" t="s">
        <v>848</v>
      </c>
      <c r="K215" s="2" t="s">
        <v>41</v>
      </c>
      <c r="L215" s="2" t="s">
        <v>27</v>
      </c>
      <c r="M215" s="2" t="s">
        <v>849</v>
      </c>
      <c r="N215" s="2" t="s">
        <v>498</v>
      </c>
      <c r="O215" s="2">
        <v>44256</v>
      </c>
      <c r="P215" s="2" t="s">
        <v>148</v>
      </c>
      <c r="Q215" s="2" t="s">
        <v>852</v>
      </c>
      <c r="R215" s="2" t="s">
        <v>32</v>
      </c>
      <c r="S215" s="2" t="s">
        <v>33</v>
      </c>
      <c r="T215" s="2" t="s">
        <v>853</v>
      </c>
      <c r="U215" s="2">
        <v>452.45</v>
      </c>
      <c r="V215" s="2">
        <v>5</v>
      </c>
      <c r="W215" s="2">
        <v>0.5</v>
      </c>
      <c r="X215" s="20">
        <v>7</v>
      </c>
      <c r="Y215" s="18">
        <v>1250.92857142857</v>
      </c>
      <c r="Z215" s="2">
        <v>-244.32300000000006</v>
      </c>
    </row>
    <row r="216" spans="1:26" x14ac:dyDescent="0.3">
      <c r="A216" s="2">
        <v>215</v>
      </c>
      <c r="B216" s="2" t="s">
        <v>846</v>
      </c>
      <c r="C216" s="2">
        <f>YEAR([1]Data!$D216)</f>
        <v>2012</v>
      </c>
      <c r="D216" s="3">
        <v>40910</v>
      </c>
      <c r="E216" s="3" t="str">
        <f>TEXT(Table1[[#This Row],[Order Date]],"mmm")</f>
        <v>Jan</v>
      </c>
      <c r="F216" s="3">
        <v>40917</v>
      </c>
      <c r="G216" s="8">
        <f>Table1[[#This Row],[Ship Date]]-Table1[[#This Row],[Order Date]]</f>
        <v>7</v>
      </c>
      <c r="H216" s="2" t="s">
        <v>50</v>
      </c>
      <c r="I216" s="2" t="s">
        <v>847</v>
      </c>
      <c r="J216" s="2" t="s">
        <v>848</v>
      </c>
      <c r="K216" s="2" t="s">
        <v>41</v>
      </c>
      <c r="L216" s="2" t="s">
        <v>27</v>
      </c>
      <c r="M216" s="2" t="s">
        <v>849</v>
      </c>
      <c r="N216" s="2" t="s">
        <v>498</v>
      </c>
      <c r="O216" s="2">
        <v>44256</v>
      </c>
      <c r="P216" s="2" t="s">
        <v>148</v>
      </c>
      <c r="Q216" s="2" t="s">
        <v>470</v>
      </c>
      <c r="R216" s="2" t="s">
        <v>71</v>
      </c>
      <c r="S216" s="2" t="s">
        <v>72</v>
      </c>
      <c r="T216" s="2" t="s">
        <v>471</v>
      </c>
      <c r="U216" s="2">
        <v>62.981999999999999</v>
      </c>
      <c r="V216" s="2">
        <v>3</v>
      </c>
      <c r="W216" s="2">
        <v>0.4</v>
      </c>
      <c r="X216" s="20">
        <v>7</v>
      </c>
      <c r="Y216" s="18">
        <v>1248.8928571428601</v>
      </c>
      <c r="Z216" s="2">
        <v>-14.695800000000006</v>
      </c>
    </row>
    <row r="217" spans="1:26" x14ac:dyDescent="0.3">
      <c r="A217" s="2">
        <v>216</v>
      </c>
      <c r="B217" s="2" t="s">
        <v>846</v>
      </c>
      <c r="C217" s="2">
        <f>YEAR([1]Data!$D217)</f>
        <v>2012</v>
      </c>
      <c r="D217" s="3">
        <v>40910</v>
      </c>
      <c r="E217" s="3" t="str">
        <f>TEXT(Table1[[#This Row],[Order Date]],"mmm")</f>
        <v>Jan</v>
      </c>
      <c r="F217" s="3">
        <v>40917</v>
      </c>
      <c r="G217" s="8">
        <f>Table1[[#This Row],[Ship Date]]-Table1[[#This Row],[Order Date]]</f>
        <v>7</v>
      </c>
      <c r="H217" s="2" t="s">
        <v>50</v>
      </c>
      <c r="I217" s="2" t="s">
        <v>847</v>
      </c>
      <c r="J217" s="2" t="s">
        <v>848</v>
      </c>
      <c r="K217" s="2" t="s">
        <v>41</v>
      </c>
      <c r="L217" s="2" t="s">
        <v>27</v>
      </c>
      <c r="M217" s="2" t="s">
        <v>849</v>
      </c>
      <c r="N217" s="2" t="s">
        <v>498</v>
      </c>
      <c r="O217" s="2">
        <v>44256</v>
      </c>
      <c r="P217" s="2" t="s">
        <v>148</v>
      </c>
      <c r="Q217" s="2" t="s">
        <v>854</v>
      </c>
      <c r="R217" s="2" t="s">
        <v>71</v>
      </c>
      <c r="S217" s="2" t="s">
        <v>682</v>
      </c>
      <c r="T217" s="2" t="s">
        <v>855</v>
      </c>
      <c r="U217" s="2">
        <v>1188.0000000000002</v>
      </c>
      <c r="V217" s="2">
        <v>9</v>
      </c>
      <c r="W217" s="2">
        <v>0.7</v>
      </c>
      <c r="X217" s="20">
        <v>7</v>
      </c>
      <c r="Y217" s="18">
        <v>1246.8571428571399</v>
      </c>
      <c r="Z217" s="2">
        <v>-950.40000000000009</v>
      </c>
    </row>
    <row r="218" spans="1:26" x14ac:dyDescent="0.3">
      <c r="A218" s="2">
        <v>217</v>
      </c>
      <c r="B218" s="2" t="s">
        <v>846</v>
      </c>
      <c r="C218" s="2">
        <f>YEAR([1]Data!$D218)</f>
        <v>2012</v>
      </c>
      <c r="D218" s="3">
        <v>40910</v>
      </c>
      <c r="E218" s="3" t="str">
        <f>TEXT(Table1[[#This Row],[Order Date]],"mmm")</f>
        <v>Jan</v>
      </c>
      <c r="F218" s="3">
        <v>40917</v>
      </c>
      <c r="G218" s="8">
        <f>Table1[[#This Row],[Ship Date]]-Table1[[#This Row],[Order Date]]</f>
        <v>7</v>
      </c>
      <c r="H218" s="2" t="s">
        <v>50</v>
      </c>
      <c r="I218" s="2" t="s">
        <v>847</v>
      </c>
      <c r="J218" s="2" t="s">
        <v>848</v>
      </c>
      <c r="K218" s="2" t="s">
        <v>41</v>
      </c>
      <c r="L218" s="2" t="s">
        <v>27</v>
      </c>
      <c r="M218" s="2" t="s">
        <v>849</v>
      </c>
      <c r="N218" s="2" t="s">
        <v>498</v>
      </c>
      <c r="O218" s="2">
        <v>44256</v>
      </c>
      <c r="P218" s="2" t="s">
        <v>148</v>
      </c>
      <c r="Q218" s="2" t="s">
        <v>856</v>
      </c>
      <c r="R218" s="2" t="s">
        <v>71</v>
      </c>
      <c r="S218" s="2" t="s">
        <v>161</v>
      </c>
      <c r="T218" s="2" t="s">
        <v>857</v>
      </c>
      <c r="U218" s="2">
        <v>89.584000000000003</v>
      </c>
      <c r="V218" s="2">
        <v>2</v>
      </c>
      <c r="W218" s="2">
        <v>0.2</v>
      </c>
      <c r="X218" s="20">
        <v>7</v>
      </c>
      <c r="Y218" s="18">
        <v>1244.82142857143</v>
      </c>
      <c r="Z218" s="2">
        <v>4.4792000000000058</v>
      </c>
    </row>
    <row r="219" spans="1:26" x14ac:dyDescent="0.3">
      <c r="A219" s="2">
        <v>218</v>
      </c>
      <c r="B219" s="2" t="s">
        <v>858</v>
      </c>
      <c r="C219" s="2">
        <f>YEAR([1]Data!$D219)</f>
        <v>2013</v>
      </c>
      <c r="D219" s="3">
        <v>41576</v>
      </c>
      <c r="E219" s="3" t="str">
        <f>TEXT(Table1[[#This Row],[Order Date]],"mmm")</f>
        <v>Oct</v>
      </c>
      <c r="F219" s="3">
        <v>41580</v>
      </c>
      <c r="G219" s="8">
        <f>Table1[[#This Row],[Ship Date]]-Table1[[#This Row],[Order Date]]</f>
        <v>4</v>
      </c>
      <c r="H219" s="2" t="s">
        <v>50</v>
      </c>
      <c r="I219" s="2" t="s">
        <v>859</v>
      </c>
      <c r="J219" s="2" t="s">
        <v>860</v>
      </c>
      <c r="K219" s="2" t="s">
        <v>26</v>
      </c>
      <c r="L219" s="2" t="s">
        <v>27</v>
      </c>
      <c r="M219" s="2" t="s">
        <v>42</v>
      </c>
      <c r="N219" s="2" t="s">
        <v>43</v>
      </c>
      <c r="O219" s="2">
        <v>90032</v>
      </c>
      <c r="P219" s="2" t="s">
        <v>44</v>
      </c>
      <c r="Q219" s="2" t="s">
        <v>759</v>
      </c>
      <c r="R219" s="2" t="s">
        <v>46</v>
      </c>
      <c r="S219" s="2" t="s">
        <v>59</v>
      </c>
      <c r="T219" s="2" t="s">
        <v>760</v>
      </c>
      <c r="U219" s="2">
        <v>93.06</v>
      </c>
      <c r="V219" s="2">
        <v>6</v>
      </c>
      <c r="W219" s="2">
        <v>0</v>
      </c>
      <c r="X219" s="20">
        <v>7</v>
      </c>
      <c r="Y219" s="18">
        <v>1242.7857142857099</v>
      </c>
      <c r="Z219" s="2">
        <v>26.056800000000003</v>
      </c>
    </row>
    <row r="220" spans="1:26" x14ac:dyDescent="0.3">
      <c r="A220" s="2">
        <v>219</v>
      </c>
      <c r="B220" s="2" t="s">
        <v>858</v>
      </c>
      <c r="C220" s="2">
        <f>YEAR([1]Data!$D220)</f>
        <v>2013</v>
      </c>
      <c r="D220" s="3">
        <v>41576</v>
      </c>
      <c r="E220" s="3" t="str">
        <f>TEXT(Table1[[#This Row],[Order Date]],"mmm")</f>
        <v>Oct</v>
      </c>
      <c r="F220" s="3">
        <v>41580</v>
      </c>
      <c r="G220" s="8">
        <f>Table1[[#This Row],[Ship Date]]-Table1[[#This Row],[Order Date]]</f>
        <v>4</v>
      </c>
      <c r="H220" s="2" t="s">
        <v>50</v>
      </c>
      <c r="I220" s="2" t="s">
        <v>859</v>
      </c>
      <c r="J220" s="2" t="s">
        <v>860</v>
      </c>
      <c r="K220" s="2" t="s">
        <v>26</v>
      </c>
      <c r="L220" s="2" t="s">
        <v>27</v>
      </c>
      <c r="M220" s="2" t="s">
        <v>42</v>
      </c>
      <c r="N220" s="2" t="s">
        <v>43</v>
      </c>
      <c r="O220" s="2">
        <v>90032</v>
      </c>
      <c r="P220" s="2" t="s">
        <v>44</v>
      </c>
      <c r="Q220" s="2" t="s">
        <v>861</v>
      </c>
      <c r="R220" s="2" t="s">
        <v>71</v>
      </c>
      <c r="S220" s="2" t="s">
        <v>72</v>
      </c>
      <c r="T220" s="2" t="s">
        <v>862</v>
      </c>
      <c r="U220" s="2">
        <v>302.37599999999998</v>
      </c>
      <c r="V220" s="2">
        <v>3</v>
      </c>
      <c r="W220" s="2">
        <v>0.2</v>
      </c>
      <c r="X220" s="20">
        <v>7</v>
      </c>
      <c r="Y220" s="18">
        <v>1240.75</v>
      </c>
      <c r="Z220" s="2">
        <v>22.678200000000018</v>
      </c>
    </row>
    <row r="221" spans="1:26" x14ac:dyDescent="0.3">
      <c r="A221" s="2">
        <v>220</v>
      </c>
      <c r="B221" s="2" t="s">
        <v>863</v>
      </c>
      <c r="C221" s="2">
        <f>YEAR([1]Data!$D221)</f>
        <v>2012</v>
      </c>
      <c r="D221" s="3">
        <v>41267</v>
      </c>
      <c r="E221" s="3" t="str">
        <f>TEXT(Table1[[#This Row],[Order Date]],"mmm")</f>
        <v>Dec</v>
      </c>
      <c r="F221" s="3">
        <v>41270</v>
      </c>
      <c r="G221" s="8">
        <f>Table1[[#This Row],[Ship Date]]-Table1[[#This Row],[Order Date]]</f>
        <v>3</v>
      </c>
      <c r="H221" s="2" t="s">
        <v>188</v>
      </c>
      <c r="I221" s="2" t="s">
        <v>864</v>
      </c>
      <c r="J221" s="2" t="s">
        <v>865</v>
      </c>
      <c r="K221" s="2" t="s">
        <v>26</v>
      </c>
      <c r="L221" s="2" t="s">
        <v>27</v>
      </c>
      <c r="M221" s="2" t="s">
        <v>866</v>
      </c>
      <c r="N221" s="2" t="s">
        <v>498</v>
      </c>
      <c r="O221" s="2">
        <v>43017</v>
      </c>
      <c r="P221" s="2" t="s">
        <v>148</v>
      </c>
      <c r="Q221" s="2" t="s">
        <v>867</v>
      </c>
      <c r="R221" s="2" t="s">
        <v>46</v>
      </c>
      <c r="S221" s="2" t="s">
        <v>269</v>
      </c>
      <c r="T221" s="2" t="s">
        <v>868</v>
      </c>
      <c r="U221" s="2">
        <v>5.5840000000000005</v>
      </c>
      <c r="V221" s="2">
        <v>2</v>
      </c>
      <c r="W221" s="2">
        <v>0.2</v>
      </c>
      <c r="X221" s="20">
        <v>7</v>
      </c>
      <c r="Y221" s="18">
        <v>1238.7142857142901</v>
      </c>
      <c r="Z221" s="2">
        <v>1.8147999999999997</v>
      </c>
    </row>
    <row r="222" spans="1:26" x14ac:dyDescent="0.3">
      <c r="A222" s="2">
        <v>221</v>
      </c>
      <c r="B222" s="2" t="s">
        <v>863</v>
      </c>
      <c r="C222" s="2">
        <f>YEAR([1]Data!$D222)</f>
        <v>2012</v>
      </c>
      <c r="D222" s="3">
        <v>41267</v>
      </c>
      <c r="E222" s="3" t="str">
        <f>TEXT(Table1[[#This Row],[Order Date]],"mmm")</f>
        <v>Dec</v>
      </c>
      <c r="F222" s="3">
        <v>41270</v>
      </c>
      <c r="G222" s="8">
        <f>Table1[[#This Row],[Ship Date]]-Table1[[#This Row],[Order Date]]</f>
        <v>3</v>
      </c>
      <c r="H222" s="2" t="s">
        <v>188</v>
      </c>
      <c r="I222" s="2" t="s">
        <v>864</v>
      </c>
      <c r="J222" s="2" t="s">
        <v>865</v>
      </c>
      <c r="K222" s="2" t="s">
        <v>26</v>
      </c>
      <c r="L222" s="2" t="s">
        <v>27</v>
      </c>
      <c r="M222" s="2" t="s">
        <v>866</v>
      </c>
      <c r="N222" s="2" t="s">
        <v>498</v>
      </c>
      <c r="O222" s="2">
        <v>43017</v>
      </c>
      <c r="P222" s="2" t="s">
        <v>148</v>
      </c>
      <c r="Q222" s="2" t="s">
        <v>869</v>
      </c>
      <c r="R222" s="2" t="s">
        <v>46</v>
      </c>
      <c r="S222" s="2" t="s">
        <v>90</v>
      </c>
      <c r="T222" s="2" t="s">
        <v>870</v>
      </c>
      <c r="U222" s="2">
        <v>22.704000000000004</v>
      </c>
      <c r="V222" s="2">
        <v>6</v>
      </c>
      <c r="W222" s="2">
        <v>0.2</v>
      </c>
      <c r="X222" s="20">
        <v>7</v>
      </c>
      <c r="Y222" s="18">
        <v>1236.67857142857</v>
      </c>
      <c r="Z222" s="2">
        <v>8.2302</v>
      </c>
    </row>
    <row r="223" spans="1:26" x14ac:dyDescent="0.3">
      <c r="A223" s="2">
        <v>222</v>
      </c>
      <c r="B223" s="2" t="s">
        <v>863</v>
      </c>
      <c r="C223" s="2">
        <f>YEAR([1]Data!$D223)</f>
        <v>2012</v>
      </c>
      <c r="D223" s="3">
        <v>41267</v>
      </c>
      <c r="E223" s="3" t="str">
        <f>TEXT(Table1[[#This Row],[Order Date]],"mmm")</f>
        <v>Dec</v>
      </c>
      <c r="F223" s="3">
        <v>41270</v>
      </c>
      <c r="G223" s="8">
        <f>Table1[[#This Row],[Ship Date]]-Table1[[#This Row],[Order Date]]</f>
        <v>3</v>
      </c>
      <c r="H223" s="2" t="s">
        <v>188</v>
      </c>
      <c r="I223" s="2" t="s">
        <v>864</v>
      </c>
      <c r="J223" s="2" t="s">
        <v>865</v>
      </c>
      <c r="K223" s="2" t="s">
        <v>26</v>
      </c>
      <c r="L223" s="2" t="s">
        <v>27</v>
      </c>
      <c r="M223" s="2" t="s">
        <v>866</v>
      </c>
      <c r="N223" s="2" t="s">
        <v>498</v>
      </c>
      <c r="O223" s="2">
        <v>43017</v>
      </c>
      <c r="P223" s="2" t="s">
        <v>148</v>
      </c>
      <c r="Q223" s="2" t="s">
        <v>414</v>
      </c>
      <c r="R223" s="2" t="s">
        <v>46</v>
      </c>
      <c r="S223" s="2" t="s">
        <v>75</v>
      </c>
      <c r="T223" s="2" t="s">
        <v>415</v>
      </c>
      <c r="U223" s="2">
        <v>19.776000000000003</v>
      </c>
      <c r="V223" s="2">
        <v>4</v>
      </c>
      <c r="W223" s="2">
        <v>0.7</v>
      </c>
      <c r="X223" s="20">
        <v>7</v>
      </c>
      <c r="Y223" s="18">
        <v>1234.6428571428601</v>
      </c>
      <c r="Z223" s="2">
        <v>-13.843199999999996</v>
      </c>
    </row>
    <row r="224" spans="1:26" x14ac:dyDescent="0.3">
      <c r="A224" s="2">
        <v>223</v>
      </c>
      <c r="B224" s="2" t="s">
        <v>863</v>
      </c>
      <c r="C224" s="2">
        <f>YEAR([1]Data!$D224)</f>
        <v>2012</v>
      </c>
      <c r="D224" s="3">
        <v>41267</v>
      </c>
      <c r="E224" s="3" t="str">
        <f>TEXT(Table1[[#This Row],[Order Date]],"mmm")</f>
        <v>Dec</v>
      </c>
      <c r="F224" s="3">
        <v>41270</v>
      </c>
      <c r="G224" s="8">
        <f>Table1[[#This Row],[Ship Date]]-Table1[[#This Row],[Order Date]]</f>
        <v>3</v>
      </c>
      <c r="H224" s="2" t="s">
        <v>188</v>
      </c>
      <c r="I224" s="2" t="s">
        <v>864</v>
      </c>
      <c r="J224" s="2" t="s">
        <v>865</v>
      </c>
      <c r="K224" s="2" t="s">
        <v>26</v>
      </c>
      <c r="L224" s="2" t="s">
        <v>27</v>
      </c>
      <c r="M224" s="2" t="s">
        <v>866</v>
      </c>
      <c r="N224" s="2" t="s">
        <v>498</v>
      </c>
      <c r="O224" s="2">
        <v>43017</v>
      </c>
      <c r="P224" s="2" t="s">
        <v>148</v>
      </c>
      <c r="Q224" s="2" t="s">
        <v>871</v>
      </c>
      <c r="R224" s="2" t="s">
        <v>32</v>
      </c>
      <c r="S224" s="2" t="s">
        <v>65</v>
      </c>
      <c r="T224" s="2" t="s">
        <v>872</v>
      </c>
      <c r="U224" s="2">
        <v>72.703999999999994</v>
      </c>
      <c r="V224" s="2">
        <v>4</v>
      </c>
      <c r="W224" s="2">
        <v>0.2</v>
      </c>
      <c r="X224" s="20">
        <v>7</v>
      </c>
      <c r="Y224" s="18">
        <v>1232.6071428571399</v>
      </c>
      <c r="Z224" s="2">
        <v>19.084800000000005</v>
      </c>
    </row>
    <row r="225" spans="1:26" x14ac:dyDescent="0.3">
      <c r="A225" s="2">
        <v>224</v>
      </c>
      <c r="B225" s="2" t="s">
        <v>863</v>
      </c>
      <c r="C225" s="2">
        <f>YEAR([1]Data!$D225)</f>
        <v>2012</v>
      </c>
      <c r="D225" s="3">
        <v>41267</v>
      </c>
      <c r="E225" s="3" t="str">
        <f>TEXT(Table1[[#This Row],[Order Date]],"mmm")</f>
        <v>Dec</v>
      </c>
      <c r="F225" s="3">
        <v>41270</v>
      </c>
      <c r="G225" s="8">
        <f>Table1[[#This Row],[Ship Date]]-Table1[[#This Row],[Order Date]]</f>
        <v>3</v>
      </c>
      <c r="H225" s="2" t="s">
        <v>188</v>
      </c>
      <c r="I225" s="2" t="s">
        <v>864</v>
      </c>
      <c r="J225" s="2" t="s">
        <v>865</v>
      </c>
      <c r="K225" s="2" t="s">
        <v>26</v>
      </c>
      <c r="L225" s="2" t="s">
        <v>27</v>
      </c>
      <c r="M225" s="2" t="s">
        <v>866</v>
      </c>
      <c r="N225" s="2" t="s">
        <v>498</v>
      </c>
      <c r="O225" s="2">
        <v>43017</v>
      </c>
      <c r="P225" s="2" t="s">
        <v>148</v>
      </c>
      <c r="Q225" s="2" t="s">
        <v>873</v>
      </c>
      <c r="R225" s="2" t="s">
        <v>71</v>
      </c>
      <c r="S225" s="2" t="s">
        <v>682</v>
      </c>
      <c r="T225" s="2" t="s">
        <v>874</v>
      </c>
      <c r="U225" s="2">
        <v>479.98800000000006</v>
      </c>
      <c r="V225" s="2">
        <v>4</v>
      </c>
      <c r="W225" s="2">
        <v>0.7</v>
      </c>
      <c r="X225" s="20">
        <v>7</v>
      </c>
      <c r="Y225" s="18">
        <v>1230.57142857143</v>
      </c>
      <c r="Z225" s="2">
        <v>-383.99040000000002</v>
      </c>
    </row>
    <row r="226" spans="1:26" x14ac:dyDescent="0.3">
      <c r="A226" s="2">
        <v>225</v>
      </c>
      <c r="B226" s="2" t="s">
        <v>863</v>
      </c>
      <c r="C226" s="2">
        <f>YEAR([1]Data!$D226)</f>
        <v>2012</v>
      </c>
      <c r="D226" s="3">
        <v>41267</v>
      </c>
      <c r="E226" s="3" t="str">
        <f>TEXT(Table1[[#This Row],[Order Date]],"mmm")</f>
        <v>Dec</v>
      </c>
      <c r="F226" s="3">
        <v>41270</v>
      </c>
      <c r="G226" s="8">
        <f>Table1[[#This Row],[Ship Date]]-Table1[[#This Row],[Order Date]]</f>
        <v>3</v>
      </c>
      <c r="H226" s="2" t="s">
        <v>188</v>
      </c>
      <c r="I226" s="2" t="s">
        <v>864</v>
      </c>
      <c r="J226" s="2" t="s">
        <v>865</v>
      </c>
      <c r="K226" s="2" t="s">
        <v>26</v>
      </c>
      <c r="L226" s="2" t="s">
        <v>27</v>
      </c>
      <c r="M226" s="2" t="s">
        <v>866</v>
      </c>
      <c r="N226" s="2" t="s">
        <v>498</v>
      </c>
      <c r="O226" s="2">
        <v>43017</v>
      </c>
      <c r="P226" s="2" t="s">
        <v>148</v>
      </c>
      <c r="Q226" s="2" t="s">
        <v>875</v>
      </c>
      <c r="R226" s="2" t="s">
        <v>46</v>
      </c>
      <c r="S226" s="2" t="s">
        <v>68</v>
      </c>
      <c r="T226" s="2" t="s">
        <v>876</v>
      </c>
      <c r="U226" s="2">
        <v>27.168000000000003</v>
      </c>
      <c r="V226" s="2">
        <v>2</v>
      </c>
      <c r="W226" s="2">
        <v>0.2</v>
      </c>
      <c r="X226" s="20">
        <v>7</v>
      </c>
      <c r="Y226" s="18">
        <v>1228.5357142857099</v>
      </c>
      <c r="Z226" s="2">
        <v>2.7168000000000001</v>
      </c>
    </row>
    <row r="227" spans="1:26" x14ac:dyDescent="0.3">
      <c r="A227" s="2">
        <v>226</v>
      </c>
      <c r="B227" s="2" t="s">
        <v>877</v>
      </c>
      <c r="C227" s="2">
        <f>YEAR([1]Data!$D227)</f>
        <v>2012</v>
      </c>
      <c r="D227" s="3">
        <v>41130</v>
      </c>
      <c r="E227" s="3" t="str">
        <f>TEXT(Table1[[#This Row],[Order Date]],"mmm")</f>
        <v>Aug</v>
      </c>
      <c r="F227" s="3">
        <v>41137</v>
      </c>
      <c r="G227" s="8">
        <f>Table1[[#This Row],[Ship Date]]-Table1[[#This Row],[Order Date]]</f>
        <v>7</v>
      </c>
      <c r="H227" s="2" t="s">
        <v>50</v>
      </c>
      <c r="I227" s="2" t="s">
        <v>878</v>
      </c>
      <c r="J227" s="2" t="s">
        <v>879</v>
      </c>
      <c r="K227" s="2" t="s">
        <v>41</v>
      </c>
      <c r="L227" s="2" t="s">
        <v>27</v>
      </c>
      <c r="M227" s="2" t="s">
        <v>880</v>
      </c>
      <c r="N227" s="2" t="s">
        <v>238</v>
      </c>
      <c r="O227" s="2">
        <v>48227</v>
      </c>
      <c r="P227" s="2" t="s">
        <v>105</v>
      </c>
      <c r="Q227" s="2" t="s">
        <v>881</v>
      </c>
      <c r="R227" s="2" t="s">
        <v>46</v>
      </c>
      <c r="S227" s="2" t="s">
        <v>68</v>
      </c>
      <c r="T227" s="2" t="s">
        <v>882</v>
      </c>
      <c r="U227" s="2">
        <v>2.2000000000000002</v>
      </c>
      <c r="V227" s="2">
        <v>1</v>
      </c>
      <c r="W227" s="2">
        <v>0</v>
      </c>
      <c r="X227" s="20">
        <v>7</v>
      </c>
      <c r="Y227" s="18">
        <v>1226.5</v>
      </c>
      <c r="Z227" s="2">
        <v>0.96800000000000019</v>
      </c>
    </row>
    <row r="228" spans="1:26" x14ac:dyDescent="0.3">
      <c r="A228" s="2">
        <v>227</v>
      </c>
      <c r="B228" s="2" t="s">
        <v>877</v>
      </c>
      <c r="C228" s="2">
        <f>YEAR([1]Data!$D228)</f>
        <v>2012</v>
      </c>
      <c r="D228" s="3">
        <v>41130</v>
      </c>
      <c r="E228" s="3" t="str">
        <f>TEXT(Table1[[#This Row],[Order Date]],"mmm")</f>
        <v>Aug</v>
      </c>
      <c r="F228" s="3">
        <v>41137</v>
      </c>
      <c r="G228" s="8">
        <f>Table1[[#This Row],[Ship Date]]-Table1[[#This Row],[Order Date]]</f>
        <v>7</v>
      </c>
      <c r="H228" s="2" t="s">
        <v>50</v>
      </c>
      <c r="I228" s="2" t="s">
        <v>878</v>
      </c>
      <c r="J228" s="2" t="s">
        <v>879</v>
      </c>
      <c r="K228" s="2" t="s">
        <v>41</v>
      </c>
      <c r="L228" s="2" t="s">
        <v>27</v>
      </c>
      <c r="M228" s="2" t="s">
        <v>880</v>
      </c>
      <c r="N228" s="2" t="s">
        <v>238</v>
      </c>
      <c r="O228" s="2">
        <v>48227</v>
      </c>
      <c r="P228" s="2" t="s">
        <v>105</v>
      </c>
      <c r="Q228" s="2" t="s">
        <v>883</v>
      </c>
      <c r="R228" s="2" t="s">
        <v>32</v>
      </c>
      <c r="S228" s="2" t="s">
        <v>56</v>
      </c>
      <c r="T228" s="2" t="s">
        <v>884</v>
      </c>
      <c r="U228" s="2">
        <v>622.44999999999993</v>
      </c>
      <c r="V228" s="2">
        <v>5</v>
      </c>
      <c r="W228" s="2">
        <v>0</v>
      </c>
      <c r="X228" s="20">
        <v>7</v>
      </c>
      <c r="Y228" s="18">
        <v>1224.4642857142901</v>
      </c>
      <c r="Z228" s="2">
        <v>136.93899999999999</v>
      </c>
    </row>
    <row r="229" spans="1:26" x14ac:dyDescent="0.3">
      <c r="A229" s="2">
        <v>228</v>
      </c>
      <c r="B229" s="2" t="s">
        <v>877</v>
      </c>
      <c r="C229" s="2">
        <f>YEAR([1]Data!$D229)</f>
        <v>2012</v>
      </c>
      <c r="D229" s="3">
        <v>41130</v>
      </c>
      <c r="E229" s="3" t="str">
        <f>TEXT(Table1[[#This Row],[Order Date]],"mmm")</f>
        <v>Aug</v>
      </c>
      <c r="F229" s="3">
        <v>41137</v>
      </c>
      <c r="G229" s="8">
        <f>Table1[[#This Row],[Ship Date]]-Table1[[#This Row],[Order Date]]</f>
        <v>7</v>
      </c>
      <c r="H229" s="2" t="s">
        <v>50</v>
      </c>
      <c r="I229" s="2" t="s">
        <v>878</v>
      </c>
      <c r="J229" s="2" t="s">
        <v>879</v>
      </c>
      <c r="K229" s="2" t="s">
        <v>41</v>
      </c>
      <c r="L229" s="2" t="s">
        <v>27</v>
      </c>
      <c r="M229" s="2" t="s">
        <v>880</v>
      </c>
      <c r="N229" s="2" t="s">
        <v>238</v>
      </c>
      <c r="O229" s="2">
        <v>48227</v>
      </c>
      <c r="P229" s="2" t="s">
        <v>105</v>
      </c>
      <c r="Q229" s="2" t="s">
        <v>885</v>
      </c>
      <c r="R229" s="2" t="s">
        <v>46</v>
      </c>
      <c r="S229" s="2" t="s">
        <v>59</v>
      </c>
      <c r="T229" s="2" t="s">
        <v>886</v>
      </c>
      <c r="U229" s="2">
        <v>21.98</v>
      </c>
      <c r="V229" s="2">
        <v>1</v>
      </c>
      <c r="W229" s="2">
        <v>0</v>
      </c>
      <c r="X229" s="20">
        <v>7</v>
      </c>
      <c r="Y229" s="18">
        <v>1222.42857142857</v>
      </c>
      <c r="Z229" s="2">
        <v>0.21979999999999933</v>
      </c>
    </row>
    <row r="230" spans="1:26" x14ac:dyDescent="0.3">
      <c r="A230" s="2">
        <v>229</v>
      </c>
      <c r="B230" s="2" t="s">
        <v>887</v>
      </c>
      <c r="C230" s="2">
        <f>YEAR([1]Data!$D230)</f>
        <v>2012</v>
      </c>
      <c r="D230" s="3">
        <v>40967</v>
      </c>
      <c r="E230" s="3" t="str">
        <f>TEXT(Table1[[#This Row],[Order Date]],"mmm")</f>
        <v>Feb</v>
      </c>
      <c r="F230" s="3">
        <v>40972</v>
      </c>
      <c r="G230" s="8">
        <f>Table1[[#This Row],[Ship Date]]-Table1[[#This Row],[Order Date]]</f>
        <v>5</v>
      </c>
      <c r="H230" s="2" t="s">
        <v>50</v>
      </c>
      <c r="I230" s="2" t="s">
        <v>888</v>
      </c>
      <c r="J230" s="2" t="s">
        <v>889</v>
      </c>
      <c r="K230" s="2" t="s">
        <v>26</v>
      </c>
      <c r="L230" s="2" t="s">
        <v>27</v>
      </c>
      <c r="M230" s="2" t="s">
        <v>382</v>
      </c>
      <c r="N230" s="2" t="s">
        <v>335</v>
      </c>
      <c r="O230" s="2">
        <v>38401</v>
      </c>
      <c r="P230" s="2" t="s">
        <v>30</v>
      </c>
      <c r="Q230" s="2" t="s">
        <v>890</v>
      </c>
      <c r="R230" s="2" t="s">
        <v>32</v>
      </c>
      <c r="S230" s="2" t="s">
        <v>36</v>
      </c>
      <c r="T230" s="2" t="s">
        <v>891</v>
      </c>
      <c r="U230" s="2">
        <v>161.56800000000001</v>
      </c>
      <c r="V230" s="2">
        <v>2</v>
      </c>
      <c r="W230" s="2">
        <v>0.2</v>
      </c>
      <c r="X230" s="20">
        <v>7</v>
      </c>
      <c r="Y230" s="18">
        <v>1220.3928571428601</v>
      </c>
      <c r="Z230" s="2">
        <v>-28.274400000000021</v>
      </c>
    </row>
    <row r="231" spans="1:26" x14ac:dyDescent="0.3">
      <c r="A231" s="2">
        <v>230</v>
      </c>
      <c r="B231" s="2" t="s">
        <v>887</v>
      </c>
      <c r="C231" s="2">
        <f>YEAR([1]Data!$D231)</f>
        <v>2012</v>
      </c>
      <c r="D231" s="3">
        <v>40967</v>
      </c>
      <c r="E231" s="3" t="str">
        <f>TEXT(Table1[[#This Row],[Order Date]],"mmm")</f>
        <v>Feb</v>
      </c>
      <c r="F231" s="3">
        <v>40972</v>
      </c>
      <c r="G231" s="8">
        <f>Table1[[#This Row],[Ship Date]]-Table1[[#This Row],[Order Date]]</f>
        <v>5</v>
      </c>
      <c r="H231" s="2" t="s">
        <v>50</v>
      </c>
      <c r="I231" s="2" t="s">
        <v>888</v>
      </c>
      <c r="J231" s="2" t="s">
        <v>889</v>
      </c>
      <c r="K231" s="2" t="s">
        <v>26</v>
      </c>
      <c r="L231" s="2" t="s">
        <v>27</v>
      </c>
      <c r="M231" s="2" t="s">
        <v>382</v>
      </c>
      <c r="N231" s="2" t="s">
        <v>335</v>
      </c>
      <c r="O231" s="2">
        <v>38401</v>
      </c>
      <c r="P231" s="2" t="s">
        <v>30</v>
      </c>
      <c r="Q231" s="2" t="s">
        <v>892</v>
      </c>
      <c r="R231" s="2" t="s">
        <v>32</v>
      </c>
      <c r="S231" s="2" t="s">
        <v>36</v>
      </c>
      <c r="T231" s="2" t="s">
        <v>893</v>
      </c>
      <c r="U231" s="2">
        <v>389.69600000000003</v>
      </c>
      <c r="V231" s="2">
        <v>8</v>
      </c>
      <c r="W231" s="2">
        <v>0.2</v>
      </c>
      <c r="X231" s="20">
        <v>7</v>
      </c>
      <c r="Y231" s="18">
        <v>1218.3571428571399</v>
      </c>
      <c r="Z231" s="2">
        <v>43.840799999999973</v>
      </c>
    </row>
    <row r="232" spans="1:26" x14ac:dyDescent="0.3">
      <c r="A232" s="2">
        <v>231</v>
      </c>
      <c r="B232" s="2" t="s">
        <v>894</v>
      </c>
      <c r="C232" s="2">
        <f>YEAR([1]Data!$D232)</f>
        <v>2011</v>
      </c>
      <c r="D232" s="3">
        <v>40799</v>
      </c>
      <c r="E232" s="3" t="str">
        <f>TEXT(Table1[[#This Row],[Order Date]],"mmm")</f>
        <v>Sep</v>
      </c>
      <c r="F232" s="3">
        <v>40803</v>
      </c>
      <c r="G232" s="8">
        <f>Table1[[#This Row],[Ship Date]]-Table1[[#This Row],[Order Date]]</f>
        <v>4</v>
      </c>
      <c r="H232" s="2" t="s">
        <v>50</v>
      </c>
      <c r="I232" s="2" t="s">
        <v>895</v>
      </c>
      <c r="J232" s="2" t="s">
        <v>896</v>
      </c>
      <c r="K232" s="2" t="s">
        <v>41</v>
      </c>
      <c r="L232" s="2" t="s">
        <v>27</v>
      </c>
      <c r="M232" s="2" t="s">
        <v>467</v>
      </c>
      <c r="N232" s="2" t="s">
        <v>88</v>
      </c>
      <c r="O232" s="2">
        <v>28205</v>
      </c>
      <c r="P232" s="2" t="s">
        <v>30</v>
      </c>
      <c r="Q232" s="2" t="s">
        <v>897</v>
      </c>
      <c r="R232" s="2" t="s">
        <v>46</v>
      </c>
      <c r="S232" s="2" t="s">
        <v>75</v>
      </c>
      <c r="T232" s="2" t="s">
        <v>898</v>
      </c>
      <c r="U232" s="2">
        <v>18.648000000000003</v>
      </c>
      <c r="V232" s="2">
        <v>7</v>
      </c>
      <c r="W232" s="2">
        <v>0.7</v>
      </c>
      <c r="X232" s="20">
        <v>7</v>
      </c>
      <c r="Y232" s="18">
        <v>1216.32142857143</v>
      </c>
      <c r="Z232" s="2">
        <v>-12.431999999999999</v>
      </c>
    </row>
    <row r="233" spans="1:26" x14ac:dyDescent="0.3">
      <c r="A233" s="2">
        <v>232</v>
      </c>
      <c r="B233" s="2" t="s">
        <v>899</v>
      </c>
      <c r="C233" s="2">
        <f>YEAR([1]Data!$D233)</f>
        <v>2014</v>
      </c>
      <c r="D233" s="3">
        <v>41737</v>
      </c>
      <c r="E233" s="3" t="str">
        <f>TEXT(Table1[[#This Row],[Order Date]],"mmm")</f>
        <v>Apr</v>
      </c>
      <c r="F233" s="3">
        <v>41742</v>
      </c>
      <c r="G233" s="8">
        <f>Table1[[#This Row],[Ship Date]]-Table1[[#This Row],[Order Date]]</f>
        <v>5</v>
      </c>
      <c r="H233" s="2" t="s">
        <v>50</v>
      </c>
      <c r="I233" s="2" t="s">
        <v>377</v>
      </c>
      <c r="J233" s="2" t="s">
        <v>378</v>
      </c>
      <c r="K233" s="2" t="s">
        <v>102</v>
      </c>
      <c r="L233" s="2" t="s">
        <v>27</v>
      </c>
      <c r="M233" s="2" t="s">
        <v>900</v>
      </c>
      <c r="N233" s="2" t="s">
        <v>54</v>
      </c>
      <c r="O233" s="2">
        <v>33614</v>
      </c>
      <c r="P233" s="2" t="s">
        <v>30</v>
      </c>
      <c r="Q233" s="2" t="s">
        <v>901</v>
      </c>
      <c r="R233" s="2" t="s">
        <v>32</v>
      </c>
      <c r="S233" s="2" t="s">
        <v>56</v>
      </c>
      <c r="T233" s="2" t="s">
        <v>902</v>
      </c>
      <c r="U233" s="2">
        <v>233.86</v>
      </c>
      <c r="V233" s="2">
        <v>2</v>
      </c>
      <c r="W233" s="2">
        <v>0.45</v>
      </c>
      <c r="X233" s="20">
        <v>7</v>
      </c>
      <c r="Y233" s="18">
        <v>1214.2857142857099</v>
      </c>
      <c r="Z233" s="2">
        <v>-102.04800000000003</v>
      </c>
    </row>
    <row r="234" spans="1:26" x14ac:dyDescent="0.3">
      <c r="A234" s="2">
        <v>233</v>
      </c>
      <c r="B234" s="2" t="s">
        <v>899</v>
      </c>
      <c r="C234" s="2">
        <f>YEAR([1]Data!$D234)</f>
        <v>2014</v>
      </c>
      <c r="D234" s="3">
        <v>41737</v>
      </c>
      <c r="E234" s="3" t="str">
        <f>TEXT(Table1[[#This Row],[Order Date]],"mmm")</f>
        <v>Apr</v>
      </c>
      <c r="F234" s="3">
        <v>41742</v>
      </c>
      <c r="G234" s="8">
        <f>Table1[[#This Row],[Ship Date]]-Table1[[#This Row],[Order Date]]</f>
        <v>5</v>
      </c>
      <c r="H234" s="2" t="s">
        <v>50</v>
      </c>
      <c r="I234" s="2" t="s">
        <v>377</v>
      </c>
      <c r="J234" s="2" t="s">
        <v>378</v>
      </c>
      <c r="K234" s="2" t="s">
        <v>102</v>
      </c>
      <c r="L234" s="2" t="s">
        <v>27</v>
      </c>
      <c r="M234" s="2" t="s">
        <v>900</v>
      </c>
      <c r="N234" s="2" t="s">
        <v>54</v>
      </c>
      <c r="O234" s="2">
        <v>33614</v>
      </c>
      <c r="P234" s="2" t="s">
        <v>30</v>
      </c>
      <c r="Q234" s="2" t="s">
        <v>903</v>
      </c>
      <c r="R234" s="2" t="s">
        <v>32</v>
      </c>
      <c r="S234" s="2" t="s">
        <v>56</v>
      </c>
      <c r="T234" s="2" t="s">
        <v>904</v>
      </c>
      <c r="U234" s="2">
        <v>620.61450000000013</v>
      </c>
      <c r="V234" s="2">
        <v>3</v>
      </c>
      <c r="W234" s="2">
        <v>0.45</v>
      </c>
      <c r="X234" s="20">
        <v>7</v>
      </c>
      <c r="Y234" s="18">
        <v>1212.25</v>
      </c>
      <c r="Z234" s="2">
        <v>-248.24579999999992</v>
      </c>
    </row>
    <row r="235" spans="1:26" x14ac:dyDescent="0.3">
      <c r="A235" s="2">
        <v>234</v>
      </c>
      <c r="B235" s="2" t="s">
        <v>899</v>
      </c>
      <c r="C235" s="2">
        <f>YEAR([1]Data!$D235)</f>
        <v>2014</v>
      </c>
      <c r="D235" s="3">
        <v>41737</v>
      </c>
      <c r="E235" s="3" t="str">
        <f>TEXT(Table1[[#This Row],[Order Date]],"mmm")</f>
        <v>Apr</v>
      </c>
      <c r="F235" s="3">
        <v>41742</v>
      </c>
      <c r="G235" s="8">
        <f>Table1[[#This Row],[Ship Date]]-Table1[[#This Row],[Order Date]]</f>
        <v>5</v>
      </c>
      <c r="H235" s="2" t="s">
        <v>50</v>
      </c>
      <c r="I235" s="2" t="s">
        <v>377</v>
      </c>
      <c r="J235" s="2" t="s">
        <v>378</v>
      </c>
      <c r="K235" s="2" t="s">
        <v>102</v>
      </c>
      <c r="L235" s="2" t="s">
        <v>27</v>
      </c>
      <c r="M235" s="2" t="s">
        <v>900</v>
      </c>
      <c r="N235" s="2" t="s">
        <v>54</v>
      </c>
      <c r="O235" s="2">
        <v>33614</v>
      </c>
      <c r="P235" s="2" t="s">
        <v>30</v>
      </c>
      <c r="Q235" s="2" t="s">
        <v>897</v>
      </c>
      <c r="R235" s="2" t="s">
        <v>46</v>
      </c>
      <c r="S235" s="2" t="s">
        <v>75</v>
      </c>
      <c r="T235" s="2" t="s">
        <v>898</v>
      </c>
      <c r="U235" s="2">
        <v>5.3280000000000012</v>
      </c>
      <c r="V235" s="2">
        <v>2</v>
      </c>
      <c r="W235" s="2">
        <v>0.7</v>
      </c>
      <c r="X235" s="20">
        <v>7</v>
      </c>
      <c r="Y235" s="18">
        <v>1210.2142857142901</v>
      </c>
      <c r="Z235" s="2">
        <v>-3.5519999999999996</v>
      </c>
    </row>
    <row r="236" spans="1:26" x14ac:dyDescent="0.3">
      <c r="A236" s="2">
        <v>235</v>
      </c>
      <c r="B236" s="2" t="s">
        <v>899</v>
      </c>
      <c r="C236" s="2">
        <f>YEAR([1]Data!$D236)</f>
        <v>2014</v>
      </c>
      <c r="D236" s="3">
        <v>41737</v>
      </c>
      <c r="E236" s="3" t="str">
        <f>TEXT(Table1[[#This Row],[Order Date]],"mmm")</f>
        <v>Apr</v>
      </c>
      <c r="F236" s="3">
        <v>41742</v>
      </c>
      <c r="G236" s="8">
        <f>Table1[[#This Row],[Ship Date]]-Table1[[#This Row],[Order Date]]</f>
        <v>5</v>
      </c>
      <c r="H236" s="2" t="s">
        <v>50</v>
      </c>
      <c r="I236" s="2" t="s">
        <v>377</v>
      </c>
      <c r="J236" s="2" t="s">
        <v>378</v>
      </c>
      <c r="K236" s="2" t="s">
        <v>102</v>
      </c>
      <c r="L236" s="2" t="s">
        <v>27</v>
      </c>
      <c r="M236" s="2" t="s">
        <v>900</v>
      </c>
      <c r="N236" s="2" t="s">
        <v>54</v>
      </c>
      <c r="O236" s="2">
        <v>33614</v>
      </c>
      <c r="P236" s="2" t="s">
        <v>30</v>
      </c>
      <c r="Q236" s="2" t="s">
        <v>905</v>
      </c>
      <c r="R236" s="2" t="s">
        <v>32</v>
      </c>
      <c r="S236" s="2" t="s">
        <v>65</v>
      </c>
      <c r="T236" s="2" t="s">
        <v>906</v>
      </c>
      <c r="U236" s="2">
        <v>258.072</v>
      </c>
      <c r="V236" s="2">
        <v>3</v>
      </c>
      <c r="W236" s="2">
        <v>0.2</v>
      </c>
      <c r="X236" s="20">
        <v>7</v>
      </c>
      <c r="Y236" s="18">
        <v>1208.17857142857</v>
      </c>
      <c r="Z236" s="2">
        <v>0</v>
      </c>
    </row>
    <row r="237" spans="1:26" x14ac:dyDescent="0.3">
      <c r="A237" s="2">
        <v>236</v>
      </c>
      <c r="B237" s="2" t="s">
        <v>899</v>
      </c>
      <c r="C237" s="2">
        <f>YEAR([1]Data!$D237)</f>
        <v>2014</v>
      </c>
      <c r="D237" s="3">
        <v>41737</v>
      </c>
      <c r="E237" s="3" t="str">
        <f>TEXT(Table1[[#This Row],[Order Date]],"mmm")</f>
        <v>Apr</v>
      </c>
      <c r="F237" s="3">
        <v>41742</v>
      </c>
      <c r="G237" s="8">
        <f>Table1[[#This Row],[Ship Date]]-Table1[[#This Row],[Order Date]]</f>
        <v>5</v>
      </c>
      <c r="H237" s="2" t="s">
        <v>50</v>
      </c>
      <c r="I237" s="2" t="s">
        <v>377</v>
      </c>
      <c r="J237" s="2" t="s">
        <v>378</v>
      </c>
      <c r="K237" s="2" t="s">
        <v>102</v>
      </c>
      <c r="L237" s="2" t="s">
        <v>27</v>
      </c>
      <c r="M237" s="2" t="s">
        <v>900</v>
      </c>
      <c r="N237" s="2" t="s">
        <v>54</v>
      </c>
      <c r="O237" s="2">
        <v>33614</v>
      </c>
      <c r="P237" s="2" t="s">
        <v>30</v>
      </c>
      <c r="Q237" s="2" t="s">
        <v>907</v>
      </c>
      <c r="R237" s="2" t="s">
        <v>71</v>
      </c>
      <c r="S237" s="2" t="s">
        <v>161</v>
      </c>
      <c r="T237" s="2" t="s">
        <v>908</v>
      </c>
      <c r="U237" s="2">
        <v>617.97600000000011</v>
      </c>
      <c r="V237" s="2">
        <v>3</v>
      </c>
      <c r="W237" s="2">
        <v>0.2</v>
      </c>
      <c r="X237" s="20">
        <v>7</v>
      </c>
      <c r="Y237" s="18">
        <v>1206.1428571428601</v>
      </c>
      <c r="Z237" s="2">
        <v>-7.724700000000098</v>
      </c>
    </row>
    <row r="238" spans="1:26" x14ac:dyDescent="0.3">
      <c r="A238" s="2">
        <v>237</v>
      </c>
      <c r="B238" s="2" t="s">
        <v>909</v>
      </c>
      <c r="C238" s="2">
        <f>YEAR([1]Data!$D238)</f>
        <v>2014</v>
      </c>
      <c r="D238" s="3">
        <v>41956</v>
      </c>
      <c r="E238" s="3" t="str">
        <f>TEXT(Table1[[#This Row],[Order Date]],"mmm")</f>
        <v>Nov</v>
      </c>
      <c r="F238" s="3">
        <v>41960</v>
      </c>
      <c r="G238" s="8">
        <f>Table1[[#This Row],[Ship Date]]-Table1[[#This Row],[Order Date]]</f>
        <v>4</v>
      </c>
      <c r="H238" s="2" t="s">
        <v>50</v>
      </c>
      <c r="I238" s="2" t="s">
        <v>910</v>
      </c>
      <c r="J238" s="2" t="s">
        <v>911</v>
      </c>
      <c r="K238" s="2" t="s">
        <v>41</v>
      </c>
      <c r="L238" s="2" t="s">
        <v>27</v>
      </c>
      <c r="M238" s="2" t="s">
        <v>912</v>
      </c>
      <c r="N238" s="2" t="s">
        <v>43</v>
      </c>
      <c r="O238" s="2">
        <v>95051</v>
      </c>
      <c r="P238" s="2" t="s">
        <v>44</v>
      </c>
      <c r="Q238" s="2" t="s">
        <v>913</v>
      </c>
      <c r="R238" s="2" t="s">
        <v>46</v>
      </c>
      <c r="S238" s="2" t="s">
        <v>90</v>
      </c>
      <c r="T238" s="2" t="s">
        <v>914</v>
      </c>
      <c r="U238" s="2">
        <v>10.56</v>
      </c>
      <c r="V238" s="2">
        <v>2</v>
      </c>
      <c r="W238" s="2">
        <v>0</v>
      </c>
      <c r="X238" s="20">
        <v>7</v>
      </c>
      <c r="Y238" s="18">
        <v>1204.1071428571399</v>
      </c>
      <c r="Z238" s="2">
        <v>4.7519999999999998</v>
      </c>
    </row>
    <row r="239" spans="1:26" x14ac:dyDescent="0.3">
      <c r="A239" s="2">
        <v>238</v>
      </c>
      <c r="B239" s="2" t="s">
        <v>915</v>
      </c>
      <c r="C239" s="2">
        <f>YEAR([1]Data!$D239)</f>
        <v>2013</v>
      </c>
      <c r="D239" s="3">
        <v>41430</v>
      </c>
      <c r="E239" s="3" t="str">
        <f>TEXT(Table1[[#This Row],[Order Date]],"mmm")</f>
        <v>Jun</v>
      </c>
      <c r="F239" s="3">
        <v>41435</v>
      </c>
      <c r="G239" s="8">
        <f>Table1[[#This Row],[Ship Date]]-Table1[[#This Row],[Order Date]]</f>
        <v>5</v>
      </c>
      <c r="H239" s="2" t="s">
        <v>23</v>
      </c>
      <c r="I239" s="2" t="s">
        <v>916</v>
      </c>
      <c r="J239" s="2" t="s">
        <v>917</v>
      </c>
      <c r="K239" s="2" t="s">
        <v>26</v>
      </c>
      <c r="L239" s="2" t="s">
        <v>27</v>
      </c>
      <c r="M239" s="2" t="s">
        <v>303</v>
      </c>
      <c r="N239" s="2" t="s">
        <v>211</v>
      </c>
      <c r="O239" s="2">
        <v>60610</v>
      </c>
      <c r="P239" s="2" t="s">
        <v>105</v>
      </c>
      <c r="Q239" s="2" t="s">
        <v>918</v>
      </c>
      <c r="R239" s="2" t="s">
        <v>46</v>
      </c>
      <c r="S239" s="2" t="s">
        <v>90</v>
      </c>
      <c r="T239" s="2" t="s">
        <v>919</v>
      </c>
      <c r="U239" s="2">
        <v>25.920000000000005</v>
      </c>
      <c r="V239" s="2">
        <v>5</v>
      </c>
      <c r="W239" s="2">
        <v>0.2</v>
      </c>
      <c r="X239" s="20">
        <v>7</v>
      </c>
      <c r="Y239" s="18">
        <v>1202.07142857143</v>
      </c>
      <c r="Z239" s="2">
        <v>9.3960000000000008</v>
      </c>
    </row>
    <row r="240" spans="1:26" x14ac:dyDescent="0.3">
      <c r="A240" s="2">
        <v>239</v>
      </c>
      <c r="B240" s="2" t="s">
        <v>915</v>
      </c>
      <c r="C240" s="2">
        <f>YEAR([1]Data!$D240)</f>
        <v>2013</v>
      </c>
      <c r="D240" s="3">
        <v>41430</v>
      </c>
      <c r="E240" s="3" t="str">
        <f>TEXT(Table1[[#This Row],[Order Date]],"mmm")</f>
        <v>Jun</v>
      </c>
      <c r="F240" s="3">
        <v>41435</v>
      </c>
      <c r="G240" s="8">
        <f>Table1[[#This Row],[Ship Date]]-Table1[[#This Row],[Order Date]]</f>
        <v>5</v>
      </c>
      <c r="H240" s="2" t="s">
        <v>23</v>
      </c>
      <c r="I240" s="2" t="s">
        <v>916</v>
      </c>
      <c r="J240" s="2" t="s">
        <v>917</v>
      </c>
      <c r="K240" s="2" t="s">
        <v>26</v>
      </c>
      <c r="L240" s="2" t="s">
        <v>27</v>
      </c>
      <c r="M240" s="2" t="s">
        <v>303</v>
      </c>
      <c r="N240" s="2" t="s">
        <v>211</v>
      </c>
      <c r="O240" s="2">
        <v>60610</v>
      </c>
      <c r="P240" s="2" t="s">
        <v>105</v>
      </c>
      <c r="Q240" s="2" t="s">
        <v>920</v>
      </c>
      <c r="R240" s="2" t="s">
        <v>32</v>
      </c>
      <c r="S240" s="2" t="s">
        <v>65</v>
      </c>
      <c r="T240" s="2" t="s">
        <v>921</v>
      </c>
      <c r="U240" s="2">
        <v>419.68000000000006</v>
      </c>
      <c r="V240" s="2">
        <v>5</v>
      </c>
      <c r="W240" s="2">
        <v>0.6</v>
      </c>
      <c r="X240" s="20">
        <v>7</v>
      </c>
      <c r="Y240" s="18">
        <v>1200.0357142857099</v>
      </c>
      <c r="Z240" s="2">
        <v>-356.72799999999995</v>
      </c>
    </row>
    <row r="241" spans="1:26" x14ac:dyDescent="0.3">
      <c r="A241" s="2">
        <v>240</v>
      </c>
      <c r="B241" s="2" t="s">
        <v>915</v>
      </c>
      <c r="C241" s="2">
        <f>YEAR([1]Data!$D241)</f>
        <v>2013</v>
      </c>
      <c r="D241" s="3">
        <v>41430</v>
      </c>
      <c r="E241" s="3" t="str">
        <f>TEXT(Table1[[#This Row],[Order Date]],"mmm")</f>
        <v>Jun</v>
      </c>
      <c r="F241" s="3">
        <v>41435</v>
      </c>
      <c r="G241" s="8">
        <f>Table1[[#This Row],[Ship Date]]-Table1[[#This Row],[Order Date]]</f>
        <v>5</v>
      </c>
      <c r="H241" s="2" t="s">
        <v>23</v>
      </c>
      <c r="I241" s="2" t="s">
        <v>916</v>
      </c>
      <c r="J241" s="2" t="s">
        <v>917</v>
      </c>
      <c r="K241" s="2" t="s">
        <v>26</v>
      </c>
      <c r="L241" s="2" t="s">
        <v>27</v>
      </c>
      <c r="M241" s="2" t="s">
        <v>303</v>
      </c>
      <c r="N241" s="2" t="s">
        <v>211</v>
      </c>
      <c r="O241" s="2">
        <v>60610</v>
      </c>
      <c r="P241" s="2" t="s">
        <v>105</v>
      </c>
      <c r="Q241" s="2" t="s">
        <v>922</v>
      </c>
      <c r="R241" s="2" t="s">
        <v>32</v>
      </c>
      <c r="S241" s="2" t="s">
        <v>65</v>
      </c>
      <c r="T241" s="2" t="s">
        <v>186</v>
      </c>
      <c r="U241" s="2">
        <v>11.688000000000001</v>
      </c>
      <c r="V241" s="2">
        <v>3</v>
      </c>
      <c r="W241" s="2">
        <v>0.6</v>
      </c>
      <c r="X241" s="20">
        <v>7</v>
      </c>
      <c r="Y241" s="18">
        <v>1198</v>
      </c>
      <c r="Z241" s="2">
        <v>-4.6751999999999985</v>
      </c>
    </row>
    <row r="242" spans="1:26" x14ac:dyDescent="0.3">
      <c r="A242" s="2">
        <v>241</v>
      </c>
      <c r="B242" s="2" t="s">
        <v>915</v>
      </c>
      <c r="C242" s="2">
        <f>YEAR([1]Data!$D242)</f>
        <v>2013</v>
      </c>
      <c r="D242" s="3">
        <v>41430</v>
      </c>
      <c r="E242" s="3" t="str">
        <f>TEXT(Table1[[#This Row],[Order Date]],"mmm")</f>
        <v>Jun</v>
      </c>
      <c r="F242" s="3">
        <v>41435</v>
      </c>
      <c r="G242" s="8">
        <f>Table1[[#This Row],[Ship Date]]-Table1[[#This Row],[Order Date]]</f>
        <v>5</v>
      </c>
      <c r="H242" s="2" t="s">
        <v>23</v>
      </c>
      <c r="I242" s="2" t="s">
        <v>916</v>
      </c>
      <c r="J242" s="2" t="s">
        <v>917</v>
      </c>
      <c r="K242" s="2" t="s">
        <v>26</v>
      </c>
      <c r="L242" s="2" t="s">
        <v>27</v>
      </c>
      <c r="M242" s="2" t="s">
        <v>303</v>
      </c>
      <c r="N242" s="2" t="s">
        <v>211</v>
      </c>
      <c r="O242" s="2">
        <v>60610</v>
      </c>
      <c r="P242" s="2" t="s">
        <v>105</v>
      </c>
      <c r="Q242" s="2" t="s">
        <v>923</v>
      </c>
      <c r="R242" s="2" t="s">
        <v>71</v>
      </c>
      <c r="S242" s="2" t="s">
        <v>72</v>
      </c>
      <c r="T242" s="2" t="s">
        <v>924</v>
      </c>
      <c r="U242" s="2">
        <v>31.983999999999998</v>
      </c>
      <c r="V242" s="2">
        <v>2</v>
      </c>
      <c r="W242" s="2">
        <v>0.2</v>
      </c>
      <c r="X242" s="20">
        <v>7</v>
      </c>
      <c r="Y242" s="18">
        <v>1195.9642857142901</v>
      </c>
      <c r="Z242" s="2">
        <v>11.194399999999998</v>
      </c>
    </row>
    <row r="243" spans="1:26" x14ac:dyDescent="0.3">
      <c r="A243" s="2">
        <v>242</v>
      </c>
      <c r="B243" s="2" t="s">
        <v>915</v>
      </c>
      <c r="C243" s="2">
        <f>YEAR([1]Data!$D243)</f>
        <v>2013</v>
      </c>
      <c r="D243" s="3">
        <v>41430</v>
      </c>
      <c r="E243" s="3" t="str">
        <f>TEXT(Table1[[#This Row],[Order Date]],"mmm")</f>
        <v>Jun</v>
      </c>
      <c r="F243" s="3">
        <v>41435</v>
      </c>
      <c r="G243" s="8">
        <f>Table1[[#This Row],[Ship Date]]-Table1[[#This Row],[Order Date]]</f>
        <v>5</v>
      </c>
      <c r="H243" s="2" t="s">
        <v>23</v>
      </c>
      <c r="I243" s="2" t="s">
        <v>916</v>
      </c>
      <c r="J243" s="2" t="s">
        <v>917</v>
      </c>
      <c r="K243" s="2" t="s">
        <v>26</v>
      </c>
      <c r="L243" s="2" t="s">
        <v>27</v>
      </c>
      <c r="M243" s="2" t="s">
        <v>303</v>
      </c>
      <c r="N243" s="2" t="s">
        <v>211</v>
      </c>
      <c r="O243" s="2">
        <v>60610</v>
      </c>
      <c r="P243" s="2" t="s">
        <v>105</v>
      </c>
      <c r="Q243" s="2" t="s">
        <v>925</v>
      </c>
      <c r="R243" s="2" t="s">
        <v>32</v>
      </c>
      <c r="S243" s="2" t="s">
        <v>56</v>
      </c>
      <c r="T243" s="2" t="s">
        <v>926</v>
      </c>
      <c r="U243" s="2">
        <v>177.22499999999999</v>
      </c>
      <c r="V243" s="2">
        <v>5</v>
      </c>
      <c r="W243" s="2">
        <v>0.5</v>
      </c>
      <c r="X243" s="20">
        <v>7</v>
      </c>
      <c r="Y243" s="18">
        <v>1193.92857142857</v>
      </c>
      <c r="Z243" s="2">
        <v>-120.51299999999998</v>
      </c>
    </row>
    <row r="244" spans="1:26" x14ac:dyDescent="0.3">
      <c r="A244" s="2">
        <v>243</v>
      </c>
      <c r="B244" s="2" t="s">
        <v>915</v>
      </c>
      <c r="C244" s="2">
        <f>YEAR([1]Data!$D244)</f>
        <v>2013</v>
      </c>
      <c r="D244" s="3">
        <v>41430</v>
      </c>
      <c r="E244" s="3" t="str">
        <f>TEXT(Table1[[#This Row],[Order Date]],"mmm")</f>
        <v>Jun</v>
      </c>
      <c r="F244" s="3">
        <v>41435</v>
      </c>
      <c r="G244" s="8">
        <f>Table1[[#This Row],[Ship Date]]-Table1[[#This Row],[Order Date]]</f>
        <v>5</v>
      </c>
      <c r="H244" s="2" t="s">
        <v>23</v>
      </c>
      <c r="I244" s="2" t="s">
        <v>916</v>
      </c>
      <c r="J244" s="2" t="s">
        <v>917</v>
      </c>
      <c r="K244" s="2" t="s">
        <v>26</v>
      </c>
      <c r="L244" s="2" t="s">
        <v>27</v>
      </c>
      <c r="M244" s="2" t="s">
        <v>303</v>
      </c>
      <c r="N244" s="2" t="s">
        <v>211</v>
      </c>
      <c r="O244" s="2">
        <v>60610</v>
      </c>
      <c r="P244" s="2" t="s">
        <v>105</v>
      </c>
      <c r="Q244" s="2" t="s">
        <v>927</v>
      </c>
      <c r="R244" s="2" t="s">
        <v>32</v>
      </c>
      <c r="S244" s="2" t="s">
        <v>65</v>
      </c>
      <c r="T244" s="2" t="s">
        <v>928</v>
      </c>
      <c r="U244" s="2">
        <v>4.0440000000000005</v>
      </c>
      <c r="V244" s="2">
        <v>3</v>
      </c>
      <c r="W244" s="2">
        <v>0.6</v>
      </c>
      <c r="X244" s="20">
        <v>7</v>
      </c>
      <c r="Y244" s="18">
        <v>1191.8928571428601</v>
      </c>
      <c r="Z244" s="2">
        <v>-2.8307999999999995</v>
      </c>
    </row>
    <row r="245" spans="1:26" x14ac:dyDescent="0.3">
      <c r="A245" s="2">
        <v>244</v>
      </c>
      <c r="B245" s="2" t="s">
        <v>915</v>
      </c>
      <c r="C245" s="2">
        <f>YEAR([1]Data!$D245)</f>
        <v>2013</v>
      </c>
      <c r="D245" s="3">
        <v>41430</v>
      </c>
      <c r="E245" s="3" t="str">
        <f>TEXT(Table1[[#This Row],[Order Date]],"mmm")</f>
        <v>Jun</v>
      </c>
      <c r="F245" s="3">
        <v>41435</v>
      </c>
      <c r="G245" s="8">
        <f>Table1[[#This Row],[Ship Date]]-Table1[[#This Row],[Order Date]]</f>
        <v>5</v>
      </c>
      <c r="H245" s="2" t="s">
        <v>23</v>
      </c>
      <c r="I245" s="2" t="s">
        <v>916</v>
      </c>
      <c r="J245" s="2" t="s">
        <v>917</v>
      </c>
      <c r="K245" s="2" t="s">
        <v>26</v>
      </c>
      <c r="L245" s="2" t="s">
        <v>27</v>
      </c>
      <c r="M245" s="2" t="s">
        <v>303</v>
      </c>
      <c r="N245" s="2" t="s">
        <v>211</v>
      </c>
      <c r="O245" s="2">
        <v>60610</v>
      </c>
      <c r="P245" s="2" t="s">
        <v>105</v>
      </c>
      <c r="Q245" s="2" t="s">
        <v>780</v>
      </c>
      <c r="R245" s="2" t="s">
        <v>46</v>
      </c>
      <c r="S245" s="2" t="s">
        <v>68</v>
      </c>
      <c r="T245" s="2" t="s">
        <v>781</v>
      </c>
      <c r="U245" s="2">
        <v>7.4080000000000004</v>
      </c>
      <c r="V245" s="2">
        <v>2</v>
      </c>
      <c r="W245" s="2">
        <v>0.2</v>
      </c>
      <c r="X245" s="20">
        <v>7</v>
      </c>
      <c r="Y245" s="18">
        <v>1189.8571428571399</v>
      </c>
      <c r="Z245" s="2">
        <v>1.2037999999999995</v>
      </c>
    </row>
    <row r="246" spans="1:26" x14ac:dyDescent="0.3">
      <c r="A246" s="2">
        <v>245</v>
      </c>
      <c r="B246" s="2" t="s">
        <v>929</v>
      </c>
      <c r="C246" s="2">
        <f>YEAR([1]Data!$D246)</f>
        <v>2011</v>
      </c>
      <c r="D246" s="3">
        <v>40695</v>
      </c>
      <c r="E246" s="3" t="str">
        <f>TEXT(Table1[[#This Row],[Order Date]],"mmm")</f>
        <v>Jun</v>
      </c>
      <c r="F246" s="3">
        <v>40700</v>
      </c>
      <c r="G246" s="8">
        <f>Table1[[#This Row],[Ship Date]]-Table1[[#This Row],[Order Date]]</f>
        <v>5</v>
      </c>
      <c r="H246" s="2" t="s">
        <v>23</v>
      </c>
      <c r="I246" s="2" t="s">
        <v>930</v>
      </c>
      <c r="J246" s="2" t="s">
        <v>931</v>
      </c>
      <c r="K246" s="2" t="s">
        <v>102</v>
      </c>
      <c r="L246" s="2" t="s">
        <v>27</v>
      </c>
      <c r="M246" s="2" t="s">
        <v>932</v>
      </c>
      <c r="N246" s="2" t="s">
        <v>229</v>
      </c>
      <c r="O246" s="2">
        <v>55044</v>
      </c>
      <c r="P246" s="2" t="s">
        <v>105</v>
      </c>
      <c r="Q246" s="2" t="s">
        <v>533</v>
      </c>
      <c r="R246" s="2" t="s">
        <v>32</v>
      </c>
      <c r="S246" s="2" t="s">
        <v>36</v>
      </c>
      <c r="T246" s="2" t="s">
        <v>534</v>
      </c>
      <c r="U246" s="2">
        <v>2001.8600000000001</v>
      </c>
      <c r="V246" s="2">
        <v>7</v>
      </c>
      <c r="W246" s="2">
        <v>0</v>
      </c>
      <c r="X246" s="20">
        <v>7</v>
      </c>
      <c r="Y246" s="18">
        <v>1187.82142857143</v>
      </c>
      <c r="Z246" s="2">
        <v>580.53939999999989</v>
      </c>
    </row>
    <row r="247" spans="1:26" x14ac:dyDescent="0.3">
      <c r="A247" s="2">
        <v>246</v>
      </c>
      <c r="B247" s="2" t="s">
        <v>929</v>
      </c>
      <c r="C247" s="2">
        <f>YEAR([1]Data!$D247)</f>
        <v>2011</v>
      </c>
      <c r="D247" s="3">
        <v>40695</v>
      </c>
      <c r="E247" s="3" t="str">
        <f>TEXT(Table1[[#This Row],[Order Date]],"mmm")</f>
        <v>Jun</v>
      </c>
      <c r="F247" s="3">
        <v>40700</v>
      </c>
      <c r="G247" s="8">
        <f>Table1[[#This Row],[Ship Date]]-Table1[[#This Row],[Order Date]]</f>
        <v>5</v>
      </c>
      <c r="H247" s="2" t="s">
        <v>23</v>
      </c>
      <c r="I247" s="2" t="s">
        <v>930</v>
      </c>
      <c r="J247" s="2" t="s">
        <v>931</v>
      </c>
      <c r="K247" s="2" t="s">
        <v>102</v>
      </c>
      <c r="L247" s="2" t="s">
        <v>27</v>
      </c>
      <c r="M247" s="2" t="s">
        <v>932</v>
      </c>
      <c r="N247" s="2" t="s">
        <v>229</v>
      </c>
      <c r="O247" s="2">
        <v>55044</v>
      </c>
      <c r="P247" s="2" t="s">
        <v>105</v>
      </c>
      <c r="Q247" s="2" t="s">
        <v>933</v>
      </c>
      <c r="R247" s="2" t="s">
        <v>46</v>
      </c>
      <c r="S247" s="2" t="s">
        <v>59</v>
      </c>
      <c r="T247" s="2" t="s">
        <v>934</v>
      </c>
      <c r="U247" s="2">
        <v>166.72</v>
      </c>
      <c r="V247" s="2">
        <v>2</v>
      </c>
      <c r="W247" s="2">
        <v>0</v>
      </c>
      <c r="X247" s="20">
        <v>7</v>
      </c>
      <c r="Y247" s="18">
        <v>1185.7857142857099</v>
      </c>
      <c r="Z247" s="2">
        <v>41.680000000000007</v>
      </c>
    </row>
    <row r="248" spans="1:26" x14ac:dyDescent="0.3">
      <c r="A248" s="2">
        <v>247</v>
      </c>
      <c r="B248" s="2" t="s">
        <v>929</v>
      </c>
      <c r="C248" s="2">
        <f>YEAR([1]Data!$D248)</f>
        <v>2011</v>
      </c>
      <c r="D248" s="3">
        <v>40695</v>
      </c>
      <c r="E248" s="3" t="str">
        <f>TEXT(Table1[[#This Row],[Order Date]],"mmm")</f>
        <v>Jun</v>
      </c>
      <c r="F248" s="3">
        <v>40700</v>
      </c>
      <c r="G248" s="8">
        <f>Table1[[#This Row],[Ship Date]]-Table1[[#This Row],[Order Date]]</f>
        <v>5</v>
      </c>
      <c r="H248" s="2" t="s">
        <v>23</v>
      </c>
      <c r="I248" s="2" t="s">
        <v>930</v>
      </c>
      <c r="J248" s="2" t="s">
        <v>931</v>
      </c>
      <c r="K248" s="2" t="s">
        <v>102</v>
      </c>
      <c r="L248" s="2" t="s">
        <v>27</v>
      </c>
      <c r="M248" s="2" t="s">
        <v>932</v>
      </c>
      <c r="N248" s="2" t="s">
        <v>229</v>
      </c>
      <c r="O248" s="2">
        <v>55044</v>
      </c>
      <c r="P248" s="2" t="s">
        <v>105</v>
      </c>
      <c r="Q248" s="2" t="s">
        <v>935</v>
      </c>
      <c r="R248" s="2" t="s">
        <v>46</v>
      </c>
      <c r="S248" s="2" t="s">
        <v>90</v>
      </c>
      <c r="T248" s="2" t="s">
        <v>936</v>
      </c>
      <c r="U248" s="2">
        <v>47.88</v>
      </c>
      <c r="V248" s="2">
        <v>6</v>
      </c>
      <c r="W248" s="2">
        <v>0</v>
      </c>
      <c r="X248" s="20">
        <v>7</v>
      </c>
      <c r="Y248" s="18">
        <v>1183.75</v>
      </c>
      <c r="Z248" s="2">
        <v>23.94</v>
      </c>
    </row>
    <row r="249" spans="1:26" x14ac:dyDescent="0.3">
      <c r="A249" s="2">
        <v>248</v>
      </c>
      <c r="B249" s="2" t="s">
        <v>929</v>
      </c>
      <c r="C249" s="2">
        <f>YEAR([1]Data!$D249)</f>
        <v>2011</v>
      </c>
      <c r="D249" s="3">
        <v>40695</v>
      </c>
      <c r="E249" s="3" t="str">
        <f>TEXT(Table1[[#This Row],[Order Date]],"mmm")</f>
        <v>Jun</v>
      </c>
      <c r="F249" s="3">
        <v>40700</v>
      </c>
      <c r="G249" s="8">
        <f>Table1[[#This Row],[Ship Date]]-Table1[[#This Row],[Order Date]]</f>
        <v>5</v>
      </c>
      <c r="H249" s="2" t="s">
        <v>23</v>
      </c>
      <c r="I249" s="2" t="s">
        <v>930</v>
      </c>
      <c r="J249" s="2" t="s">
        <v>931</v>
      </c>
      <c r="K249" s="2" t="s">
        <v>102</v>
      </c>
      <c r="L249" s="2" t="s">
        <v>27</v>
      </c>
      <c r="M249" s="2" t="s">
        <v>932</v>
      </c>
      <c r="N249" s="2" t="s">
        <v>229</v>
      </c>
      <c r="O249" s="2">
        <v>55044</v>
      </c>
      <c r="P249" s="2" t="s">
        <v>105</v>
      </c>
      <c r="Q249" s="2" t="s">
        <v>937</v>
      </c>
      <c r="R249" s="2" t="s">
        <v>46</v>
      </c>
      <c r="S249" s="2" t="s">
        <v>78</v>
      </c>
      <c r="T249" s="2" t="s">
        <v>938</v>
      </c>
      <c r="U249" s="2">
        <v>1503.25</v>
      </c>
      <c r="V249" s="2">
        <v>5</v>
      </c>
      <c r="W249" s="2">
        <v>0</v>
      </c>
      <c r="X249" s="20">
        <v>7</v>
      </c>
      <c r="Y249" s="18">
        <v>1181.7142857142901</v>
      </c>
      <c r="Z249" s="2">
        <v>496.07249999999993</v>
      </c>
    </row>
    <row r="250" spans="1:26" x14ac:dyDescent="0.3">
      <c r="A250" s="2">
        <v>249</v>
      </c>
      <c r="B250" s="2" t="s">
        <v>929</v>
      </c>
      <c r="C250" s="2">
        <f>YEAR([1]Data!$D250)</f>
        <v>2011</v>
      </c>
      <c r="D250" s="3">
        <v>40695</v>
      </c>
      <c r="E250" s="3" t="str">
        <f>TEXT(Table1[[#This Row],[Order Date]],"mmm")</f>
        <v>Jun</v>
      </c>
      <c r="F250" s="3">
        <v>40700</v>
      </c>
      <c r="G250" s="8">
        <f>Table1[[#This Row],[Ship Date]]-Table1[[#This Row],[Order Date]]</f>
        <v>5</v>
      </c>
      <c r="H250" s="2" t="s">
        <v>23</v>
      </c>
      <c r="I250" s="2" t="s">
        <v>930</v>
      </c>
      <c r="J250" s="2" t="s">
        <v>931</v>
      </c>
      <c r="K250" s="2" t="s">
        <v>102</v>
      </c>
      <c r="L250" s="2" t="s">
        <v>27</v>
      </c>
      <c r="M250" s="2" t="s">
        <v>932</v>
      </c>
      <c r="N250" s="2" t="s">
        <v>229</v>
      </c>
      <c r="O250" s="2">
        <v>55044</v>
      </c>
      <c r="P250" s="2" t="s">
        <v>105</v>
      </c>
      <c r="Q250" s="2" t="s">
        <v>768</v>
      </c>
      <c r="R250" s="2" t="s">
        <v>46</v>
      </c>
      <c r="S250" s="2" t="s">
        <v>90</v>
      </c>
      <c r="T250" s="2" t="s">
        <v>769</v>
      </c>
      <c r="U250" s="2">
        <v>25.92</v>
      </c>
      <c r="V250" s="2">
        <v>4</v>
      </c>
      <c r="W250" s="2">
        <v>0</v>
      </c>
      <c r="X250" s="20">
        <v>7</v>
      </c>
      <c r="Y250" s="18">
        <v>1179.67857142857</v>
      </c>
      <c r="Z250" s="2">
        <v>12.441600000000001</v>
      </c>
    </row>
    <row r="251" spans="1:26" x14ac:dyDescent="0.3">
      <c r="A251" s="2">
        <v>250</v>
      </c>
      <c r="B251" s="2" t="s">
        <v>939</v>
      </c>
      <c r="C251" s="2">
        <f>YEAR([1]Data!$D251)</f>
        <v>2013</v>
      </c>
      <c r="D251" s="3">
        <v>41619</v>
      </c>
      <c r="E251" s="3" t="str">
        <f>TEXT(Table1[[#This Row],[Order Date]],"mmm")</f>
        <v>Dec</v>
      </c>
      <c r="F251" s="3">
        <v>41624</v>
      </c>
      <c r="G251" s="8">
        <f>Table1[[#This Row],[Ship Date]]-Table1[[#This Row],[Order Date]]</f>
        <v>5</v>
      </c>
      <c r="H251" s="2" t="s">
        <v>23</v>
      </c>
      <c r="I251" s="2" t="s">
        <v>940</v>
      </c>
      <c r="J251" s="2" t="s">
        <v>941</v>
      </c>
      <c r="K251" s="2" t="s">
        <v>26</v>
      </c>
      <c r="L251" s="2" t="s">
        <v>27</v>
      </c>
      <c r="M251" s="2" t="s">
        <v>127</v>
      </c>
      <c r="N251" s="2" t="s">
        <v>43</v>
      </c>
      <c r="O251" s="2">
        <v>94109</v>
      </c>
      <c r="P251" s="2" t="s">
        <v>44</v>
      </c>
      <c r="Q251" s="2" t="s">
        <v>942</v>
      </c>
      <c r="R251" s="2" t="s">
        <v>32</v>
      </c>
      <c r="S251" s="2" t="s">
        <v>36</v>
      </c>
      <c r="T251" s="2" t="s">
        <v>943</v>
      </c>
      <c r="U251" s="2">
        <v>321.56799999999998</v>
      </c>
      <c r="V251" s="2">
        <v>2</v>
      </c>
      <c r="W251" s="2">
        <v>0.2</v>
      </c>
      <c r="X251" s="20">
        <v>7</v>
      </c>
      <c r="Y251" s="18">
        <v>1177.6428571428601</v>
      </c>
      <c r="Z251" s="2">
        <v>28.137200000000007</v>
      </c>
    </row>
    <row r="252" spans="1:26" x14ac:dyDescent="0.3">
      <c r="A252" s="2">
        <v>251</v>
      </c>
      <c r="B252" s="2" t="s">
        <v>944</v>
      </c>
      <c r="C252" s="2">
        <f>YEAR([1]Data!$D252)</f>
        <v>2013</v>
      </c>
      <c r="D252" s="3">
        <v>41529</v>
      </c>
      <c r="E252" s="3" t="str">
        <f>TEXT(Table1[[#This Row],[Order Date]],"mmm")</f>
        <v>Sep</v>
      </c>
      <c r="F252" s="3">
        <v>41535</v>
      </c>
      <c r="G252" s="8">
        <f>Table1[[#This Row],[Ship Date]]-Table1[[#This Row],[Order Date]]</f>
        <v>6</v>
      </c>
      <c r="H252" s="2" t="s">
        <v>50</v>
      </c>
      <c r="I252" s="2" t="s">
        <v>945</v>
      </c>
      <c r="J252" s="2" t="s">
        <v>946</v>
      </c>
      <c r="K252" s="2" t="s">
        <v>26</v>
      </c>
      <c r="L252" s="2" t="s">
        <v>27</v>
      </c>
      <c r="M252" s="2" t="s">
        <v>947</v>
      </c>
      <c r="N252" s="2" t="s">
        <v>43</v>
      </c>
      <c r="O252" s="2">
        <v>92037</v>
      </c>
      <c r="P252" s="2" t="s">
        <v>44</v>
      </c>
      <c r="Q252" s="2" t="s">
        <v>948</v>
      </c>
      <c r="R252" s="2" t="s">
        <v>46</v>
      </c>
      <c r="S252" s="2" t="s">
        <v>90</v>
      </c>
      <c r="T252" s="2" t="s">
        <v>949</v>
      </c>
      <c r="U252" s="2">
        <v>7.61</v>
      </c>
      <c r="V252" s="2">
        <v>1</v>
      </c>
      <c r="W252" s="2">
        <v>0</v>
      </c>
      <c r="X252" s="20">
        <v>7</v>
      </c>
      <c r="Y252" s="18">
        <v>1175.6071428571399</v>
      </c>
      <c r="Z252" s="2">
        <v>3.5766999999999998</v>
      </c>
    </row>
    <row r="253" spans="1:26" x14ac:dyDescent="0.3">
      <c r="A253" s="2">
        <v>252</v>
      </c>
      <c r="B253" s="2" t="s">
        <v>944</v>
      </c>
      <c r="C253" s="2">
        <f>YEAR([1]Data!$D253)</f>
        <v>2013</v>
      </c>
      <c r="D253" s="3">
        <v>41529</v>
      </c>
      <c r="E253" s="3" t="str">
        <f>TEXT(Table1[[#This Row],[Order Date]],"mmm")</f>
        <v>Sep</v>
      </c>
      <c r="F253" s="3">
        <v>41535</v>
      </c>
      <c r="G253" s="8">
        <f>Table1[[#This Row],[Ship Date]]-Table1[[#This Row],[Order Date]]</f>
        <v>6</v>
      </c>
      <c r="H253" s="2" t="s">
        <v>50</v>
      </c>
      <c r="I253" s="2" t="s">
        <v>945</v>
      </c>
      <c r="J253" s="2" t="s">
        <v>946</v>
      </c>
      <c r="K253" s="2" t="s">
        <v>26</v>
      </c>
      <c r="L253" s="2" t="s">
        <v>27</v>
      </c>
      <c r="M253" s="2" t="s">
        <v>947</v>
      </c>
      <c r="N253" s="2" t="s">
        <v>43</v>
      </c>
      <c r="O253" s="2">
        <v>92037</v>
      </c>
      <c r="P253" s="2" t="s">
        <v>44</v>
      </c>
      <c r="Q253" s="2" t="s">
        <v>907</v>
      </c>
      <c r="R253" s="2" t="s">
        <v>71</v>
      </c>
      <c r="S253" s="2" t="s">
        <v>161</v>
      </c>
      <c r="T253" s="2" t="s">
        <v>908</v>
      </c>
      <c r="U253" s="2">
        <v>3347.37</v>
      </c>
      <c r="V253" s="2">
        <v>13</v>
      </c>
      <c r="W253" s="2">
        <v>0</v>
      </c>
      <c r="X253" s="20">
        <v>7</v>
      </c>
      <c r="Y253" s="18">
        <v>1173.57142857143</v>
      </c>
      <c r="Z253" s="2">
        <v>636.0002999999997</v>
      </c>
    </row>
    <row r="254" spans="1:26" x14ac:dyDescent="0.3">
      <c r="A254" s="2">
        <v>253</v>
      </c>
      <c r="B254" s="2" t="s">
        <v>950</v>
      </c>
      <c r="C254" s="2">
        <f>YEAR([1]Data!$D254)</f>
        <v>2013</v>
      </c>
      <c r="D254" s="3">
        <v>41619</v>
      </c>
      <c r="E254" s="3" t="str">
        <f>TEXT(Table1[[#This Row],[Order Date]],"mmm")</f>
        <v>Dec</v>
      </c>
      <c r="F254" s="3">
        <v>41622</v>
      </c>
      <c r="G254" s="8">
        <f>Table1[[#This Row],[Ship Date]]-Table1[[#This Row],[Order Date]]</f>
        <v>3</v>
      </c>
      <c r="H254" s="2" t="s">
        <v>188</v>
      </c>
      <c r="I254" s="2" t="s">
        <v>951</v>
      </c>
      <c r="J254" s="2" t="s">
        <v>952</v>
      </c>
      <c r="K254" s="2" t="s">
        <v>26</v>
      </c>
      <c r="L254" s="2" t="s">
        <v>27</v>
      </c>
      <c r="M254" s="2" t="s">
        <v>266</v>
      </c>
      <c r="N254" s="2" t="s">
        <v>267</v>
      </c>
      <c r="O254" s="2">
        <v>10024</v>
      </c>
      <c r="P254" s="2" t="s">
        <v>148</v>
      </c>
      <c r="Q254" s="2" t="s">
        <v>953</v>
      </c>
      <c r="R254" s="2" t="s">
        <v>46</v>
      </c>
      <c r="S254" s="2" t="s">
        <v>59</v>
      </c>
      <c r="T254" s="2" t="s">
        <v>954</v>
      </c>
      <c r="U254" s="2">
        <v>80.58</v>
      </c>
      <c r="V254" s="2">
        <v>6</v>
      </c>
      <c r="W254" s="2">
        <v>0</v>
      </c>
      <c r="X254" s="20">
        <v>7</v>
      </c>
      <c r="Y254" s="18">
        <v>1171.5357142857099</v>
      </c>
      <c r="Z254" s="2">
        <v>22.562400000000004</v>
      </c>
    </row>
    <row r="255" spans="1:26" x14ac:dyDescent="0.3">
      <c r="A255" s="2">
        <v>254</v>
      </c>
      <c r="B255" s="2" t="s">
        <v>950</v>
      </c>
      <c r="C255" s="2">
        <f>YEAR([1]Data!$D255)</f>
        <v>2013</v>
      </c>
      <c r="D255" s="3">
        <v>41619</v>
      </c>
      <c r="E255" s="3" t="str">
        <f>TEXT(Table1[[#This Row],[Order Date]],"mmm")</f>
        <v>Dec</v>
      </c>
      <c r="F255" s="3">
        <v>41622</v>
      </c>
      <c r="G255" s="8">
        <f>Table1[[#This Row],[Ship Date]]-Table1[[#This Row],[Order Date]]</f>
        <v>3</v>
      </c>
      <c r="H255" s="2" t="s">
        <v>188</v>
      </c>
      <c r="I255" s="2" t="s">
        <v>951</v>
      </c>
      <c r="J255" s="2" t="s">
        <v>952</v>
      </c>
      <c r="K255" s="2" t="s">
        <v>26</v>
      </c>
      <c r="L255" s="2" t="s">
        <v>27</v>
      </c>
      <c r="M255" s="2" t="s">
        <v>266</v>
      </c>
      <c r="N255" s="2" t="s">
        <v>267</v>
      </c>
      <c r="O255" s="2">
        <v>10024</v>
      </c>
      <c r="P255" s="2" t="s">
        <v>148</v>
      </c>
      <c r="Q255" s="2" t="s">
        <v>955</v>
      </c>
      <c r="R255" s="2" t="s">
        <v>46</v>
      </c>
      <c r="S255" s="2" t="s">
        <v>173</v>
      </c>
      <c r="T255" s="2" t="s">
        <v>956</v>
      </c>
      <c r="U255" s="2">
        <v>361.92</v>
      </c>
      <c r="V255" s="2">
        <v>4</v>
      </c>
      <c r="W255" s="2">
        <v>0</v>
      </c>
      <c r="X255" s="20">
        <v>7</v>
      </c>
      <c r="Y255" s="18">
        <v>1169.5</v>
      </c>
      <c r="Z255" s="2">
        <v>162.864</v>
      </c>
    </row>
    <row r="256" spans="1:26" x14ac:dyDescent="0.3">
      <c r="A256" s="2">
        <v>255</v>
      </c>
      <c r="B256" s="2" t="s">
        <v>957</v>
      </c>
      <c r="C256" s="2">
        <f>YEAR([1]Data!$D256)</f>
        <v>2012</v>
      </c>
      <c r="D256" s="3">
        <v>41241</v>
      </c>
      <c r="E256" s="3" t="str">
        <f>TEXT(Table1[[#This Row],[Order Date]],"mmm")</f>
        <v>Nov</v>
      </c>
      <c r="F256" s="3">
        <v>41247</v>
      </c>
      <c r="G256" s="8">
        <f>Table1[[#This Row],[Ship Date]]-Table1[[#This Row],[Order Date]]</f>
        <v>6</v>
      </c>
      <c r="H256" s="2" t="s">
        <v>50</v>
      </c>
      <c r="I256" s="2" t="s">
        <v>958</v>
      </c>
      <c r="J256" s="2" t="s">
        <v>959</v>
      </c>
      <c r="K256" s="2" t="s">
        <v>41</v>
      </c>
      <c r="L256" s="2" t="s">
        <v>27</v>
      </c>
      <c r="M256" s="2" t="s">
        <v>303</v>
      </c>
      <c r="N256" s="2" t="s">
        <v>211</v>
      </c>
      <c r="O256" s="2">
        <v>60623</v>
      </c>
      <c r="P256" s="2" t="s">
        <v>105</v>
      </c>
      <c r="Q256" s="2" t="s">
        <v>927</v>
      </c>
      <c r="R256" s="2" t="s">
        <v>32</v>
      </c>
      <c r="S256" s="2" t="s">
        <v>65</v>
      </c>
      <c r="T256" s="2" t="s">
        <v>928</v>
      </c>
      <c r="U256" s="2">
        <v>12.132000000000001</v>
      </c>
      <c r="V256" s="2">
        <v>9</v>
      </c>
      <c r="W256" s="2">
        <v>0.6</v>
      </c>
      <c r="X256" s="20">
        <v>7</v>
      </c>
      <c r="Y256" s="18">
        <v>1167.4642857142901</v>
      </c>
      <c r="Z256" s="2">
        <v>-8.4923999999999982</v>
      </c>
    </row>
    <row r="257" spans="1:26" x14ac:dyDescent="0.3">
      <c r="A257" s="2">
        <v>256</v>
      </c>
      <c r="B257" s="2" t="s">
        <v>957</v>
      </c>
      <c r="C257" s="2">
        <f>YEAR([1]Data!$D257)</f>
        <v>2012</v>
      </c>
      <c r="D257" s="3">
        <v>41241</v>
      </c>
      <c r="E257" s="3" t="str">
        <f>TEXT(Table1[[#This Row],[Order Date]],"mmm")</f>
        <v>Nov</v>
      </c>
      <c r="F257" s="3">
        <v>41247</v>
      </c>
      <c r="G257" s="8">
        <f>Table1[[#This Row],[Ship Date]]-Table1[[#This Row],[Order Date]]</f>
        <v>6</v>
      </c>
      <c r="H257" s="2" t="s">
        <v>50</v>
      </c>
      <c r="I257" s="2" t="s">
        <v>958</v>
      </c>
      <c r="J257" s="2" t="s">
        <v>959</v>
      </c>
      <c r="K257" s="2" t="s">
        <v>41</v>
      </c>
      <c r="L257" s="2" t="s">
        <v>27</v>
      </c>
      <c r="M257" s="2" t="s">
        <v>303</v>
      </c>
      <c r="N257" s="2" t="s">
        <v>211</v>
      </c>
      <c r="O257" s="2">
        <v>60623</v>
      </c>
      <c r="P257" s="2" t="s">
        <v>105</v>
      </c>
      <c r="Q257" s="2" t="s">
        <v>960</v>
      </c>
      <c r="R257" s="2" t="s">
        <v>46</v>
      </c>
      <c r="S257" s="2" t="s">
        <v>59</v>
      </c>
      <c r="T257" s="2" t="s">
        <v>961</v>
      </c>
      <c r="U257" s="2">
        <v>82.367999999999995</v>
      </c>
      <c r="V257" s="2">
        <v>2</v>
      </c>
      <c r="W257" s="2">
        <v>0.2</v>
      </c>
      <c r="X257" s="20">
        <v>7</v>
      </c>
      <c r="Y257" s="18">
        <v>1165.42857142857</v>
      </c>
      <c r="Z257" s="2">
        <v>-19.562399999999997</v>
      </c>
    </row>
    <row r="258" spans="1:26" x14ac:dyDescent="0.3">
      <c r="A258" s="2">
        <v>257</v>
      </c>
      <c r="B258" s="2" t="s">
        <v>957</v>
      </c>
      <c r="C258" s="2">
        <f>YEAR([1]Data!$D258)</f>
        <v>2012</v>
      </c>
      <c r="D258" s="3">
        <v>41241</v>
      </c>
      <c r="E258" s="3" t="str">
        <f>TEXT(Table1[[#This Row],[Order Date]],"mmm")</f>
        <v>Nov</v>
      </c>
      <c r="F258" s="3">
        <v>41247</v>
      </c>
      <c r="G258" s="8">
        <f>Table1[[#This Row],[Ship Date]]-Table1[[#This Row],[Order Date]]</f>
        <v>6</v>
      </c>
      <c r="H258" s="2" t="s">
        <v>50</v>
      </c>
      <c r="I258" s="2" t="s">
        <v>958</v>
      </c>
      <c r="J258" s="2" t="s">
        <v>959</v>
      </c>
      <c r="K258" s="2" t="s">
        <v>41</v>
      </c>
      <c r="L258" s="2" t="s">
        <v>27</v>
      </c>
      <c r="M258" s="2" t="s">
        <v>303</v>
      </c>
      <c r="N258" s="2" t="s">
        <v>211</v>
      </c>
      <c r="O258" s="2">
        <v>60623</v>
      </c>
      <c r="P258" s="2" t="s">
        <v>105</v>
      </c>
      <c r="Q258" s="2" t="s">
        <v>635</v>
      </c>
      <c r="R258" s="2" t="s">
        <v>46</v>
      </c>
      <c r="S258" s="2" t="s">
        <v>59</v>
      </c>
      <c r="T258" s="2" t="s">
        <v>636</v>
      </c>
      <c r="U258" s="2">
        <v>53.92</v>
      </c>
      <c r="V258" s="2">
        <v>5</v>
      </c>
      <c r="W258" s="2">
        <v>0.2</v>
      </c>
      <c r="X258" s="20">
        <v>7</v>
      </c>
      <c r="Y258" s="18">
        <v>1163.3928571428601</v>
      </c>
      <c r="Z258" s="2">
        <v>4.0439999999999969</v>
      </c>
    </row>
    <row r="259" spans="1:26" x14ac:dyDescent="0.3">
      <c r="A259" s="2">
        <v>258</v>
      </c>
      <c r="B259" s="2" t="s">
        <v>957</v>
      </c>
      <c r="C259" s="2">
        <f>YEAR([1]Data!$D259)</f>
        <v>2012</v>
      </c>
      <c r="D259" s="3">
        <v>41241</v>
      </c>
      <c r="E259" s="3" t="str">
        <f>TEXT(Table1[[#This Row],[Order Date]],"mmm")</f>
        <v>Nov</v>
      </c>
      <c r="F259" s="3">
        <v>41247</v>
      </c>
      <c r="G259" s="8">
        <f>Table1[[#This Row],[Ship Date]]-Table1[[#This Row],[Order Date]]</f>
        <v>6</v>
      </c>
      <c r="H259" s="2" t="s">
        <v>50</v>
      </c>
      <c r="I259" s="2" t="s">
        <v>958</v>
      </c>
      <c r="J259" s="2" t="s">
        <v>959</v>
      </c>
      <c r="K259" s="2" t="s">
        <v>41</v>
      </c>
      <c r="L259" s="2" t="s">
        <v>27</v>
      </c>
      <c r="M259" s="2" t="s">
        <v>303</v>
      </c>
      <c r="N259" s="2" t="s">
        <v>211</v>
      </c>
      <c r="O259" s="2">
        <v>60623</v>
      </c>
      <c r="P259" s="2" t="s">
        <v>105</v>
      </c>
      <c r="Q259" s="2" t="s">
        <v>962</v>
      </c>
      <c r="R259" s="2" t="s">
        <v>71</v>
      </c>
      <c r="S259" s="2" t="s">
        <v>72</v>
      </c>
      <c r="T259" s="2" t="s">
        <v>963</v>
      </c>
      <c r="U259" s="2">
        <v>647.904</v>
      </c>
      <c r="V259" s="2">
        <v>6</v>
      </c>
      <c r="W259" s="2">
        <v>0.2</v>
      </c>
      <c r="X259" s="20">
        <v>7</v>
      </c>
      <c r="Y259" s="18">
        <v>1161.3571428571399</v>
      </c>
      <c r="Z259" s="2">
        <v>56.691599999999966</v>
      </c>
    </row>
    <row r="260" spans="1:26" x14ac:dyDescent="0.3">
      <c r="A260" s="2">
        <v>259</v>
      </c>
      <c r="B260" s="2" t="s">
        <v>964</v>
      </c>
      <c r="C260" s="2">
        <f>YEAR([1]Data!$D260)</f>
        <v>2014</v>
      </c>
      <c r="D260" s="3">
        <v>41975</v>
      </c>
      <c r="E260" s="3" t="str">
        <f>TEXT(Table1[[#This Row],[Order Date]],"mmm")</f>
        <v>Dec</v>
      </c>
      <c r="F260" s="3">
        <v>41977</v>
      </c>
      <c r="G260" s="8">
        <f>Table1[[#This Row],[Ship Date]]-Table1[[#This Row],[Order Date]]</f>
        <v>2</v>
      </c>
      <c r="H260" s="2" t="s">
        <v>23</v>
      </c>
      <c r="I260" s="2" t="s">
        <v>965</v>
      </c>
      <c r="J260" s="2" t="s">
        <v>966</v>
      </c>
      <c r="K260" s="2" t="s">
        <v>26</v>
      </c>
      <c r="L260" s="2" t="s">
        <v>27</v>
      </c>
      <c r="M260" s="2" t="s">
        <v>266</v>
      </c>
      <c r="N260" s="2" t="s">
        <v>267</v>
      </c>
      <c r="O260" s="2">
        <v>10009</v>
      </c>
      <c r="P260" s="2" t="s">
        <v>148</v>
      </c>
      <c r="Q260" s="2" t="s">
        <v>967</v>
      </c>
      <c r="R260" s="2" t="s">
        <v>71</v>
      </c>
      <c r="S260" s="2" t="s">
        <v>161</v>
      </c>
      <c r="T260" s="2" t="s">
        <v>968</v>
      </c>
      <c r="U260" s="2">
        <v>20.37</v>
      </c>
      <c r="V260" s="2">
        <v>3</v>
      </c>
      <c r="W260" s="2">
        <v>0</v>
      </c>
      <c r="X260" s="20">
        <v>7</v>
      </c>
      <c r="Y260" s="18">
        <v>1159.32142857143</v>
      </c>
      <c r="Z260" s="2">
        <v>6.9258000000000006</v>
      </c>
    </row>
    <row r="261" spans="1:26" x14ac:dyDescent="0.3">
      <c r="A261" s="2">
        <v>260</v>
      </c>
      <c r="B261" s="2" t="s">
        <v>964</v>
      </c>
      <c r="C261" s="2">
        <f>YEAR([1]Data!$D261)</f>
        <v>2014</v>
      </c>
      <c r="D261" s="3">
        <v>41975</v>
      </c>
      <c r="E261" s="3" t="str">
        <f>TEXT(Table1[[#This Row],[Order Date]],"mmm")</f>
        <v>Dec</v>
      </c>
      <c r="F261" s="3">
        <v>41977</v>
      </c>
      <c r="G261" s="8">
        <f>Table1[[#This Row],[Ship Date]]-Table1[[#This Row],[Order Date]]</f>
        <v>2</v>
      </c>
      <c r="H261" s="2" t="s">
        <v>23</v>
      </c>
      <c r="I261" s="2" t="s">
        <v>965</v>
      </c>
      <c r="J261" s="2" t="s">
        <v>966</v>
      </c>
      <c r="K261" s="2" t="s">
        <v>26</v>
      </c>
      <c r="L261" s="2" t="s">
        <v>27</v>
      </c>
      <c r="M261" s="2" t="s">
        <v>266</v>
      </c>
      <c r="N261" s="2" t="s">
        <v>267</v>
      </c>
      <c r="O261" s="2">
        <v>10009</v>
      </c>
      <c r="P261" s="2" t="s">
        <v>148</v>
      </c>
      <c r="Q261" s="2" t="s">
        <v>969</v>
      </c>
      <c r="R261" s="2" t="s">
        <v>46</v>
      </c>
      <c r="S261" s="2" t="s">
        <v>59</v>
      </c>
      <c r="T261" s="2" t="s">
        <v>970</v>
      </c>
      <c r="U261" s="2">
        <v>221.54999999999998</v>
      </c>
      <c r="V261" s="2">
        <v>3</v>
      </c>
      <c r="W261" s="2">
        <v>0</v>
      </c>
      <c r="X261" s="20">
        <v>7</v>
      </c>
      <c r="Y261" s="18">
        <v>1157.2857142857099</v>
      </c>
      <c r="Z261" s="2">
        <v>6.6465000000000174</v>
      </c>
    </row>
    <row r="262" spans="1:26" x14ac:dyDescent="0.3">
      <c r="A262" s="2">
        <v>261</v>
      </c>
      <c r="B262" s="2" t="s">
        <v>964</v>
      </c>
      <c r="C262" s="2">
        <f>YEAR([1]Data!$D262)</f>
        <v>2014</v>
      </c>
      <c r="D262" s="3">
        <v>41975</v>
      </c>
      <c r="E262" s="3" t="str">
        <f>TEXT(Table1[[#This Row],[Order Date]],"mmm")</f>
        <v>Dec</v>
      </c>
      <c r="F262" s="3">
        <v>41977</v>
      </c>
      <c r="G262" s="8">
        <f>Table1[[#This Row],[Ship Date]]-Table1[[#This Row],[Order Date]]</f>
        <v>2</v>
      </c>
      <c r="H262" s="2" t="s">
        <v>23</v>
      </c>
      <c r="I262" s="2" t="s">
        <v>965</v>
      </c>
      <c r="J262" s="2" t="s">
        <v>966</v>
      </c>
      <c r="K262" s="2" t="s">
        <v>26</v>
      </c>
      <c r="L262" s="2" t="s">
        <v>27</v>
      </c>
      <c r="M262" s="2" t="s">
        <v>266</v>
      </c>
      <c r="N262" s="2" t="s">
        <v>267</v>
      </c>
      <c r="O262" s="2">
        <v>10009</v>
      </c>
      <c r="P262" s="2" t="s">
        <v>148</v>
      </c>
      <c r="Q262" s="2" t="s">
        <v>971</v>
      </c>
      <c r="R262" s="2" t="s">
        <v>46</v>
      </c>
      <c r="S262" s="2" t="s">
        <v>75</v>
      </c>
      <c r="T262" s="2" t="s">
        <v>972</v>
      </c>
      <c r="U262" s="2">
        <v>17.52</v>
      </c>
      <c r="V262" s="2">
        <v>5</v>
      </c>
      <c r="W262" s="2">
        <v>0.2</v>
      </c>
      <c r="X262" s="20">
        <v>7</v>
      </c>
      <c r="Y262" s="18">
        <v>1155.25</v>
      </c>
      <c r="Z262" s="2">
        <v>6.1319999999999988</v>
      </c>
    </row>
    <row r="263" spans="1:26" x14ac:dyDescent="0.3">
      <c r="A263" s="2">
        <v>262</v>
      </c>
      <c r="B263" s="2" t="s">
        <v>973</v>
      </c>
      <c r="C263" s="2">
        <f>YEAR([1]Data!$D263)</f>
        <v>2014</v>
      </c>
      <c r="D263" s="3">
        <v>41799</v>
      </c>
      <c r="E263" s="3" t="str">
        <f>TEXT(Table1[[#This Row],[Order Date]],"mmm")</f>
        <v>Jun</v>
      </c>
      <c r="F263" s="3">
        <v>41803</v>
      </c>
      <c r="G263" s="8">
        <f>Table1[[#This Row],[Ship Date]]-Table1[[#This Row],[Order Date]]</f>
        <v>4</v>
      </c>
      <c r="H263" s="2" t="s">
        <v>50</v>
      </c>
      <c r="I263" s="2" t="s">
        <v>974</v>
      </c>
      <c r="J263" s="2" t="s">
        <v>975</v>
      </c>
      <c r="K263" s="2" t="s">
        <v>41</v>
      </c>
      <c r="L263" s="2" t="s">
        <v>27</v>
      </c>
      <c r="M263" s="2" t="s">
        <v>602</v>
      </c>
      <c r="N263" s="2" t="s">
        <v>104</v>
      </c>
      <c r="O263" s="2">
        <v>77506</v>
      </c>
      <c r="P263" s="2" t="s">
        <v>105</v>
      </c>
      <c r="Q263" s="2" t="s">
        <v>976</v>
      </c>
      <c r="R263" s="2" t="s">
        <v>46</v>
      </c>
      <c r="S263" s="2" t="s">
        <v>78</v>
      </c>
      <c r="T263" s="2" t="s">
        <v>977</v>
      </c>
      <c r="U263" s="2">
        <v>1.6239999999999994</v>
      </c>
      <c r="V263" s="2">
        <v>2</v>
      </c>
      <c r="W263" s="2">
        <v>0.8</v>
      </c>
      <c r="X263" s="20">
        <v>7</v>
      </c>
      <c r="Y263" s="18">
        <v>1153.2142857142901</v>
      </c>
      <c r="Z263" s="2">
        <v>-4.4660000000000002</v>
      </c>
    </row>
    <row r="264" spans="1:26" x14ac:dyDescent="0.3">
      <c r="A264" s="2">
        <v>263</v>
      </c>
      <c r="B264" s="2" t="s">
        <v>978</v>
      </c>
      <c r="C264" s="2">
        <f>YEAR([1]Data!$D264)</f>
        <v>2011</v>
      </c>
      <c r="D264" s="3">
        <v>40805</v>
      </c>
      <c r="E264" s="3" t="str">
        <f>TEXT(Table1[[#This Row],[Order Date]],"mmm")</f>
        <v>Sep</v>
      </c>
      <c r="F264" s="3">
        <v>40807</v>
      </c>
      <c r="G264" s="8">
        <f>Table1[[#This Row],[Ship Date]]-Table1[[#This Row],[Order Date]]</f>
        <v>2</v>
      </c>
      <c r="H264" s="2" t="s">
        <v>23</v>
      </c>
      <c r="I264" s="2" t="s">
        <v>979</v>
      </c>
      <c r="J264" s="2" t="s">
        <v>980</v>
      </c>
      <c r="K264" s="2" t="s">
        <v>41</v>
      </c>
      <c r="L264" s="2" t="s">
        <v>27</v>
      </c>
      <c r="M264" s="2" t="s">
        <v>184</v>
      </c>
      <c r="N264" s="2" t="s">
        <v>104</v>
      </c>
      <c r="O264" s="2">
        <v>77036</v>
      </c>
      <c r="P264" s="2" t="s">
        <v>105</v>
      </c>
      <c r="Q264" s="2" t="s">
        <v>681</v>
      </c>
      <c r="R264" s="2" t="s">
        <v>71</v>
      </c>
      <c r="S264" s="2" t="s">
        <v>682</v>
      </c>
      <c r="T264" s="2" t="s">
        <v>683</v>
      </c>
      <c r="U264" s="2">
        <v>3059.982</v>
      </c>
      <c r="V264" s="2">
        <v>3</v>
      </c>
      <c r="W264" s="2">
        <v>0.4</v>
      </c>
      <c r="X264" s="20">
        <v>7</v>
      </c>
      <c r="Y264" s="18">
        <v>1151.17857142857</v>
      </c>
      <c r="Z264" s="2">
        <v>-509.99700000000075</v>
      </c>
    </row>
    <row r="265" spans="1:26" x14ac:dyDescent="0.3">
      <c r="A265" s="2">
        <v>264</v>
      </c>
      <c r="B265" s="2" t="s">
        <v>978</v>
      </c>
      <c r="C265" s="2">
        <f>YEAR([1]Data!$D265)</f>
        <v>2011</v>
      </c>
      <c r="D265" s="3">
        <v>40805</v>
      </c>
      <c r="E265" s="3" t="str">
        <f>TEXT(Table1[[#This Row],[Order Date]],"mmm")</f>
        <v>Sep</v>
      </c>
      <c r="F265" s="3">
        <v>40807</v>
      </c>
      <c r="G265" s="8">
        <f>Table1[[#This Row],[Ship Date]]-Table1[[#This Row],[Order Date]]</f>
        <v>2</v>
      </c>
      <c r="H265" s="2" t="s">
        <v>23</v>
      </c>
      <c r="I265" s="2" t="s">
        <v>979</v>
      </c>
      <c r="J265" s="2" t="s">
        <v>980</v>
      </c>
      <c r="K265" s="2" t="s">
        <v>41</v>
      </c>
      <c r="L265" s="2" t="s">
        <v>27</v>
      </c>
      <c r="M265" s="2" t="s">
        <v>184</v>
      </c>
      <c r="N265" s="2" t="s">
        <v>104</v>
      </c>
      <c r="O265" s="2">
        <v>77036</v>
      </c>
      <c r="P265" s="2" t="s">
        <v>105</v>
      </c>
      <c r="Q265" s="2" t="s">
        <v>981</v>
      </c>
      <c r="R265" s="2" t="s">
        <v>71</v>
      </c>
      <c r="S265" s="2" t="s">
        <v>682</v>
      </c>
      <c r="T265" s="2" t="s">
        <v>982</v>
      </c>
      <c r="U265" s="2">
        <v>2519.9579999999996</v>
      </c>
      <c r="V265" s="2">
        <v>7</v>
      </c>
      <c r="W265" s="2">
        <v>0.4</v>
      </c>
      <c r="X265" s="20">
        <v>7</v>
      </c>
      <c r="Y265" s="18">
        <v>1149.1428571428601</v>
      </c>
      <c r="Z265" s="2">
        <v>-251.99579999999992</v>
      </c>
    </row>
    <row r="266" spans="1:26" x14ac:dyDescent="0.3">
      <c r="A266" s="2">
        <v>265</v>
      </c>
      <c r="B266" s="2" t="s">
        <v>983</v>
      </c>
      <c r="C266" s="2">
        <f>YEAR([1]Data!$D266)</f>
        <v>2013</v>
      </c>
      <c r="D266" s="3">
        <v>41432</v>
      </c>
      <c r="E266" s="3" t="str">
        <f>TEXT(Table1[[#This Row],[Order Date]],"mmm")</f>
        <v>Jun</v>
      </c>
      <c r="F266" s="3">
        <v>41439</v>
      </c>
      <c r="G266" s="8">
        <f>Table1[[#This Row],[Ship Date]]-Table1[[#This Row],[Order Date]]</f>
        <v>7</v>
      </c>
      <c r="H266" s="2" t="s">
        <v>50</v>
      </c>
      <c r="I266" s="2" t="s">
        <v>984</v>
      </c>
      <c r="J266" s="2" t="s">
        <v>985</v>
      </c>
      <c r="K266" s="2" t="s">
        <v>26</v>
      </c>
      <c r="L266" s="2" t="s">
        <v>27</v>
      </c>
      <c r="M266" s="2" t="s">
        <v>303</v>
      </c>
      <c r="N266" s="2" t="s">
        <v>211</v>
      </c>
      <c r="O266" s="2">
        <v>60610</v>
      </c>
      <c r="P266" s="2" t="s">
        <v>105</v>
      </c>
      <c r="Q266" s="2" t="s">
        <v>986</v>
      </c>
      <c r="R266" s="2" t="s">
        <v>71</v>
      </c>
      <c r="S266" s="2" t="s">
        <v>72</v>
      </c>
      <c r="T266" s="2" t="s">
        <v>987</v>
      </c>
      <c r="U266" s="2">
        <v>328.22399999999999</v>
      </c>
      <c r="V266" s="2">
        <v>4</v>
      </c>
      <c r="W266" s="2">
        <v>0.2</v>
      </c>
      <c r="X266" s="20">
        <v>7</v>
      </c>
      <c r="Y266" s="18">
        <v>1147.1071428571399</v>
      </c>
      <c r="Z266" s="2">
        <v>28.7196</v>
      </c>
    </row>
    <row r="267" spans="1:26" x14ac:dyDescent="0.3">
      <c r="A267" s="2">
        <v>266</v>
      </c>
      <c r="B267" s="2" t="s">
        <v>988</v>
      </c>
      <c r="C267" s="2">
        <f>YEAR([1]Data!$D267)</f>
        <v>2012</v>
      </c>
      <c r="D267" s="3">
        <v>41223</v>
      </c>
      <c r="E267" s="3" t="str">
        <f>TEXT(Table1[[#This Row],[Order Date]],"mmm")</f>
        <v>Nov</v>
      </c>
      <c r="F267" s="3">
        <v>41228</v>
      </c>
      <c r="G267" s="8">
        <f>Table1[[#This Row],[Ship Date]]-Table1[[#This Row],[Order Date]]</f>
        <v>5</v>
      </c>
      <c r="H267" s="2" t="s">
        <v>50</v>
      </c>
      <c r="I267" s="2" t="s">
        <v>989</v>
      </c>
      <c r="J267" s="2" t="s">
        <v>990</v>
      </c>
      <c r="K267" s="2" t="s">
        <v>26</v>
      </c>
      <c r="L267" s="2" t="s">
        <v>27</v>
      </c>
      <c r="M267" s="2" t="s">
        <v>991</v>
      </c>
      <c r="N267" s="2" t="s">
        <v>43</v>
      </c>
      <c r="O267" s="2">
        <v>94513</v>
      </c>
      <c r="P267" s="2" t="s">
        <v>44</v>
      </c>
      <c r="Q267" s="2" t="s">
        <v>992</v>
      </c>
      <c r="R267" s="2" t="s">
        <v>71</v>
      </c>
      <c r="S267" s="2" t="s">
        <v>161</v>
      </c>
      <c r="T267" s="2" t="s">
        <v>993</v>
      </c>
      <c r="U267" s="2">
        <v>79.900000000000006</v>
      </c>
      <c r="V267" s="2">
        <v>2</v>
      </c>
      <c r="W267" s="2">
        <v>0</v>
      </c>
      <c r="X267" s="20">
        <v>7</v>
      </c>
      <c r="Y267" s="18">
        <v>1145.07142857143</v>
      </c>
      <c r="Z267" s="2">
        <v>35.156000000000006</v>
      </c>
    </row>
    <row r="268" spans="1:26" x14ac:dyDescent="0.3">
      <c r="A268" s="2">
        <v>267</v>
      </c>
      <c r="B268" s="2" t="s">
        <v>994</v>
      </c>
      <c r="C268" s="2">
        <f>YEAR([1]Data!$D268)</f>
        <v>2014</v>
      </c>
      <c r="D268" s="3">
        <v>41807</v>
      </c>
      <c r="E268" s="3" t="str">
        <f>TEXT(Table1[[#This Row],[Order Date]],"mmm")</f>
        <v>Jun</v>
      </c>
      <c r="F268" s="3">
        <v>41811</v>
      </c>
      <c r="G268" s="8">
        <f>Table1[[#This Row],[Ship Date]]-Table1[[#This Row],[Order Date]]</f>
        <v>4</v>
      </c>
      <c r="H268" s="2" t="s">
        <v>50</v>
      </c>
      <c r="I268" s="2" t="s">
        <v>995</v>
      </c>
      <c r="J268" s="2" t="s">
        <v>996</v>
      </c>
      <c r="K268" s="2" t="s">
        <v>41</v>
      </c>
      <c r="L268" s="2" t="s">
        <v>27</v>
      </c>
      <c r="M268" s="2" t="s">
        <v>997</v>
      </c>
      <c r="N268" s="2" t="s">
        <v>88</v>
      </c>
      <c r="O268" s="2">
        <v>27514</v>
      </c>
      <c r="P268" s="2" t="s">
        <v>30</v>
      </c>
      <c r="Q268" s="2" t="s">
        <v>998</v>
      </c>
      <c r="R268" s="2" t="s">
        <v>46</v>
      </c>
      <c r="S268" s="2" t="s">
        <v>68</v>
      </c>
      <c r="T268" s="2" t="s">
        <v>999</v>
      </c>
      <c r="U268" s="2">
        <v>14.015999999999998</v>
      </c>
      <c r="V268" s="2">
        <v>3</v>
      </c>
      <c r="W268" s="2">
        <v>0.2</v>
      </c>
      <c r="X268" s="20">
        <v>7</v>
      </c>
      <c r="Y268" s="18">
        <v>1143.0357142857099</v>
      </c>
      <c r="Z268" s="2">
        <v>4.7303999999999995</v>
      </c>
    </row>
    <row r="269" spans="1:26" x14ac:dyDescent="0.3">
      <c r="A269" s="2">
        <v>268</v>
      </c>
      <c r="B269" s="2" t="s">
        <v>1000</v>
      </c>
      <c r="C269" s="2">
        <f>YEAR([1]Data!$D269)</f>
        <v>2013</v>
      </c>
      <c r="D269" s="3">
        <v>41296</v>
      </c>
      <c r="E269" s="3" t="str">
        <f>TEXT(Table1[[#This Row],[Order Date]],"mmm")</f>
        <v>Jan</v>
      </c>
      <c r="F269" s="3">
        <v>41302</v>
      </c>
      <c r="G269" s="8">
        <f>Table1[[#This Row],[Ship Date]]-Table1[[#This Row],[Order Date]]</f>
        <v>6</v>
      </c>
      <c r="H269" s="2" t="s">
        <v>50</v>
      </c>
      <c r="I269" s="2" t="s">
        <v>387</v>
      </c>
      <c r="J269" s="2" t="s">
        <v>388</v>
      </c>
      <c r="K269" s="2" t="s">
        <v>26</v>
      </c>
      <c r="L269" s="2" t="s">
        <v>27</v>
      </c>
      <c r="M269" s="2" t="s">
        <v>1001</v>
      </c>
      <c r="N269" s="2" t="s">
        <v>788</v>
      </c>
      <c r="O269" s="2">
        <v>7960</v>
      </c>
      <c r="P269" s="2" t="s">
        <v>148</v>
      </c>
      <c r="Q269" s="2" t="s">
        <v>1002</v>
      </c>
      <c r="R269" s="2" t="s">
        <v>46</v>
      </c>
      <c r="S269" s="2" t="s">
        <v>269</v>
      </c>
      <c r="T269" s="2" t="s">
        <v>1003</v>
      </c>
      <c r="U269" s="2">
        <v>7.5600000000000005</v>
      </c>
      <c r="V269" s="2">
        <v>6</v>
      </c>
      <c r="W269" s="2">
        <v>0</v>
      </c>
      <c r="X269" s="20">
        <v>7</v>
      </c>
      <c r="Y269" s="18">
        <v>1141</v>
      </c>
      <c r="Z269" s="2">
        <v>0.3024</v>
      </c>
    </row>
    <row r="270" spans="1:26" x14ac:dyDescent="0.3">
      <c r="A270" s="2">
        <v>269</v>
      </c>
      <c r="B270" s="2" t="s">
        <v>1004</v>
      </c>
      <c r="C270" s="2">
        <f>YEAR([1]Data!$D270)</f>
        <v>2014</v>
      </c>
      <c r="D270" s="3">
        <v>41983</v>
      </c>
      <c r="E270" s="3" t="str">
        <f>TEXT(Table1[[#This Row],[Order Date]],"mmm")</f>
        <v>Dec</v>
      </c>
      <c r="F270" s="3">
        <v>41987</v>
      </c>
      <c r="G270" s="8">
        <f>Table1[[#This Row],[Ship Date]]-Table1[[#This Row],[Order Date]]</f>
        <v>4</v>
      </c>
      <c r="H270" s="2" t="s">
        <v>50</v>
      </c>
      <c r="I270" s="2" t="s">
        <v>1005</v>
      </c>
      <c r="J270" s="2" t="s">
        <v>1006</v>
      </c>
      <c r="K270" s="2" t="s">
        <v>41</v>
      </c>
      <c r="L270" s="2" t="s">
        <v>27</v>
      </c>
      <c r="M270" s="2" t="s">
        <v>1007</v>
      </c>
      <c r="N270" s="2" t="s">
        <v>498</v>
      </c>
      <c r="O270" s="2">
        <v>45231</v>
      </c>
      <c r="P270" s="2" t="s">
        <v>148</v>
      </c>
      <c r="Q270" s="2" t="s">
        <v>1008</v>
      </c>
      <c r="R270" s="2" t="s">
        <v>46</v>
      </c>
      <c r="S270" s="2" t="s">
        <v>59</v>
      </c>
      <c r="T270" s="2" t="s">
        <v>1009</v>
      </c>
      <c r="U270" s="2">
        <v>37.207999999999998</v>
      </c>
      <c r="V270" s="2">
        <v>1</v>
      </c>
      <c r="W270" s="2">
        <v>0.2</v>
      </c>
      <c r="X270" s="20">
        <v>7</v>
      </c>
      <c r="Y270" s="18">
        <v>1138.9642857142901</v>
      </c>
      <c r="Z270" s="2">
        <v>-7.4416000000000011</v>
      </c>
    </row>
    <row r="271" spans="1:26" x14ac:dyDescent="0.3">
      <c r="A271" s="2">
        <v>270</v>
      </c>
      <c r="B271" s="2" t="s">
        <v>1004</v>
      </c>
      <c r="C271" s="2">
        <f>YEAR([1]Data!$D271)</f>
        <v>2014</v>
      </c>
      <c r="D271" s="3">
        <v>41983</v>
      </c>
      <c r="E271" s="3" t="str">
        <f>TEXT(Table1[[#This Row],[Order Date]],"mmm")</f>
        <v>Dec</v>
      </c>
      <c r="F271" s="3">
        <v>41987</v>
      </c>
      <c r="G271" s="8">
        <f>Table1[[#This Row],[Ship Date]]-Table1[[#This Row],[Order Date]]</f>
        <v>4</v>
      </c>
      <c r="H271" s="2" t="s">
        <v>50</v>
      </c>
      <c r="I271" s="2" t="s">
        <v>1005</v>
      </c>
      <c r="J271" s="2" t="s">
        <v>1006</v>
      </c>
      <c r="K271" s="2" t="s">
        <v>41</v>
      </c>
      <c r="L271" s="2" t="s">
        <v>27</v>
      </c>
      <c r="M271" s="2" t="s">
        <v>1007</v>
      </c>
      <c r="N271" s="2" t="s">
        <v>498</v>
      </c>
      <c r="O271" s="2">
        <v>45231</v>
      </c>
      <c r="P271" s="2" t="s">
        <v>148</v>
      </c>
      <c r="Q271" s="2" t="s">
        <v>1010</v>
      </c>
      <c r="R271" s="2" t="s">
        <v>46</v>
      </c>
      <c r="S271" s="2" t="s">
        <v>173</v>
      </c>
      <c r="T271" s="2" t="s">
        <v>1011</v>
      </c>
      <c r="U271" s="2">
        <v>57.576000000000001</v>
      </c>
      <c r="V271" s="2">
        <v>3</v>
      </c>
      <c r="W271" s="2">
        <v>0.2</v>
      </c>
      <c r="X271" s="20">
        <v>7</v>
      </c>
      <c r="Y271" s="18">
        <v>1136.92857142857</v>
      </c>
      <c r="Z271" s="2">
        <v>21.591000000000001</v>
      </c>
    </row>
    <row r="272" spans="1:26" x14ac:dyDescent="0.3">
      <c r="A272" s="2">
        <v>271</v>
      </c>
      <c r="B272" s="2" t="s">
        <v>1012</v>
      </c>
      <c r="C272" s="2">
        <f>YEAR([1]Data!$D272)</f>
        <v>2014</v>
      </c>
      <c r="D272" s="3">
        <v>42002</v>
      </c>
      <c r="E272" s="3" t="str">
        <f>TEXT(Table1[[#This Row],[Order Date]],"mmm")</f>
        <v>Dec</v>
      </c>
      <c r="F272" s="3">
        <v>42007</v>
      </c>
      <c r="G272" s="8">
        <f>Table1[[#This Row],[Ship Date]]-Table1[[#This Row],[Order Date]]</f>
        <v>5</v>
      </c>
      <c r="H272" s="2" t="s">
        <v>23</v>
      </c>
      <c r="I272" s="2" t="s">
        <v>1013</v>
      </c>
      <c r="J272" s="2" t="s">
        <v>1014</v>
      </c>
      <c r="K272" s="2" t="s">
        <v>41</v>
      </c>
      <c r="L272" s="2" t="s">
        <v>27</v>
      </c>
      <c r="M272" s="2" t="s">
        <v>127</v>
      </c>
      <c r="N272" s="2" t="s">
        <v>43</v>
      </c>
      <c r="O272" s="2">
        <v>94110</v>
      </c>
      <c r="P272" s="2" t="s">
        <v>44</v>
      </c>
      <c r="Q272" s="2" t="s">
        <v>1015</v>
      </c>
      <c r="R272" s="2" t="s">
        <v>46</v>
      </c>
      <c r="S272" s="2" t="s">
        <v>59</v>
      </c>
      <c r="T272" s="2" t="s">
        <v>1016</v>
      </c>
      <c r="U272" s="2">
        <v>725.84</v>
      </c>
      <c r="V272" s="2">
        <v>4</v>
      </c>
      <c r="W272" s="2">
        <v>0</v>
      </c>
      <c r="X272" s="20">
        <v>7</v>
      </c>
      <c r="Y272" s="18">
        <v>1134.8928571428601</v>
      </c>
      <c r="Z272" s="2">
        <v>210.4935999999999</v>
      </c>
    </row>
    <row r="273" spans="1:26" x14ac:dyDescent="0.3">
      <c r="A273" s="2">
        <v>272</v>
      </c>
      <c r="B273" s="2" t="s">
        <v>1017</v>
      </c>
      <c r="C273" s="2">
        <f>YEAR([1]Data!$D273)</f>
        <v>2012</v>
      </c>
      <c r="D273" s="3">
        <v>41120</v>
      </c>
      <c r="E273" s="3" t="str">
        <f>TEXT(Table1[[#This Row],[Order Date]],"mmm")</f>
        <v>Jul</v>
      </c>
      <c r="F273" s="3">
        <v>41121</v>
      </c>
      <c r="G273" s="8">
        <f>Table1[[#This Row],[Ship Date]]-Table1[[#This Row],[Order Date]]</f>
        <v>1</v>
      </c>
      <c r="H273" s="2" t="s">
        <v>188</v>
      </c>
      <c r="I273" s="2" t="s">
        <v>600</v>
      </c>
      <c r="J273" s="2" t="s">
        <v>601</v>
      </c>
      <c r="K273" s="2" t="s">
        <v>26</v>
      </c>
      <c r="L273" s="2" t="s">
        <v>27</v>
      </c>
      <c r="M273" s="2" t="s">
        <v>127</v>
      </c>
      <c r="N273" s="2" t="s">
        <v>43</v>
      </c>
      <c r="O273" s="2">
        <v>94109</v>
      </c>
      <c r="P273" s="2" t="s">
        <v>44</v>
      </c>
      <c r="Q273" s="2" t="s">
        <v>1018</v>
      </c>
      <c r="R273" s="2" t="s">
        <v>71</v>
      </c>
      <c r="S273" s="2" t="s">
        <v>161</v>
      </c>
      <c r="T273" s="2" t="s">
        <v>1019</v>
      </c>
      <c r="U273" s="2">
        <v>209.92999999999998</v>
      </c>
      <c r="V273" s="2">
        <v>7</v>
      </c>
      <c r="W273" s="2">
        <v>0</v>
      </c>
      <c r="X273" s="20">
        <v>7</v>
      </c>
      <c r="Y273" s="18">
        <v>1132.8571428571399</v>
      </c>
      <c r="Z273" s="2">
        <v>92.369200000000021</v>
      </c>
    </row>
    <row r="274" spans="1:26" x14ac:dyDescent="0.3">
      <c r="A274" s="2">
        <v>273</v>
      </c>
      <c r="B274" s="2" t="s">
        <v>1017</v>
      </c>
      <c r="C274" s="2">
        <f>YEAR([1]Data!$D274)</f>
        <v>2012</v>
      </c>
      <c r="D274" s="3">
        <v>41120</v>
      </c>
      <c r="E274" s="3" t="str">
        <f>TEXT(Table1[[#This Row],[Order Date]],"mmm")</f>
        <v>Jul</v>
      </c>
      <c r="F274" s="3">
        <v>41121</v>
      </c>
      <c r="G274" s="8">
        <f>Table1[[#This Row],[Ship Date]]-Table1[[#This Row],[Order Date]]</f>
        <v>1</v>
      </c>
      <c r="H274" s="2" t="s">
        <v>188</v>
      </c>
      <c r="I274" s="2" t="s">
        <v>600</v>
      </c>
      <c r="J274" s="2" t="s">
        <v>601</v>
      </c>
      <c r="K274" s="2" t="s">
        <v>26</v>
      </c>
      <c r="L274" s="2" t="s">
        <v>27</v>
      </c>
      <c r="M274" s="2" t="s">
        <v>127</v>
      </c>
      <c r="N274" s="2" t="s">
        <v>43</v>
      </c>
      <c r="O274" s="2">
        <v>94109</v>
      </c>
      <c r="P274" s="2" t="s">
        <v>44</v>
      </c>
      <c r="Q274" s="2" t="s">
        <v>1020</v>
      </c>
      <c r="R274" s="2" t="s">
        <v>32</v>
      </c>
      <c r="S274" s="2" t="s">
        <v>65</v>
      </c>
      <c r="T274" s="2" t="s">
        <v>1021</v>
      </c>
      <c r="U274" s="2">
        <v>5.28</v>
      </c>
      <c r="V274" s="2">
        <v>3</v>
      </c>
      <c r="W274" s="2">
        <v>0</v>
      </c>
      <c r="X274" s="20">
        <v>7</v>
      </c>
      <c r="Y274" s="18">
        <v>1130.82142857143</v>
      </c>
      <c r="Z274" s="2">
        <v>2.3232000000000004</v>
      </c>
    </row>
    <row r="275" spans="1:26" x14ac:dyDescent="0.3">
      <c r="A275" s="2">
        <v>274</v>
      </c>
      <c r="B275" s="2" t="s">
        <v>1017</v>
      </c>
      <c r="C275" s="2">
        <f>YEAR([1]Data!$D275)</f>
        <v>2012</v>
      </c>
      <c r="D275" s="3">
        <v>41120</v>
      </c>
      <c r="E275" s="3" t="str">
        <f>TEXT(Table1[[#This Row],[Order Date]],"mmm")</f>
        <v>Jul</v>
      </c>
      <c r="F275" s="3">
        <v>41121</v>
      </c>
      <c r="G275" s="8">
        <f>Table1[[#This Row],[Ship Date]]-Table1[[#This Row],[Order Date]]</f>
        <v>1</v>
      </c>
      <c r="H275" s="2" t="s">
        <v>188</v>
      </c>
      <c r="I275" s="2" t="s">
        <v>600</v>
      </c>
      <c r="J275" s="2" t="s">
        <v>601</v>
      </c>
      <c r="K275" s="2" t="s">
        <v>26</v>
      </c>
      <c r="L275" s="2" t="s">
        <v>27</v>
      </c>
      <c r="M275" s="2" t="s">
        <v>127</v>
      </c>
      <c r="N275" s="2" t="s">
        <v>43</v>
      </c>
      <c r="O275" s="2">
        <v>94109</v>
      </c>
      <c r="P275" s="2" t="s">
        <v>44</v>
      </c>
      <c r="Q275" s="2" t="s">
        <v>1022</v>
      </c>
      <c r="R275" s="2" t="s">
        <v>46</v>
      </c>
      <c r="S275" s="2" t="s">
        <v>75</v>
      </c>
      <c r="T275" s="2" t="s">
        <v>1023</v>
      </c>
      <c r="U275" s="2">
        <v>10.92</v>
      </c>
      <c r="V275" s="2">
        <v>3</v>
      </c>
      <c r="W275" s="2">
        <v>0.2</v>
      </c>
      <c r="X275" s="20">
        <v>7</v>
      </c>
      <c r="Y275" s="18">
        <v>1128.7857142857099</v>
      </c>
      <c r="Z275" s="2">
        <v>4.0949999999999989</v>
      </c>
    </row>
    <row r="276" spans="1:26" x14ac:dyDescent="0.3">
      <c r="A276" s="2">
        <v>275</v>
      </c>
      <c r="B276" s="2" t="s">
        <v>1024</v>
      </c>
      <c r="C276" s="2">
        <f>YEAR([1]Data!$D276)</f>
        <v>2014</v>
      </c>
      <c r="D276" s="3">
        <v>41899</v>
      </c>
      <c r="E276" s="3" t="str">
        <f>TEXT(Table1[[#This Row],[Order Date]],"mmm")</f>
        <v>Sep</v>
      </c>
      <c r="F276" s="3">
        <v>41900</v>
      </c>
      <c r="G276" s="8">
        <f>Table1[[#This Row],[Ship Date]]-Table1[[#This Row],[Order Date]]</f>
        <v>1</v>
      </c>
      <c r="H276" s="2" t="s">
        <v>188</v>
      </c>
      <c r="I276" s="2" t="s">
        <v>1025</v>
      </c>
      <c r="J276" s="2" t="s">
        <v>1026</v>
      </c>
      <c r="K276" s="2" t="s">
        <v>41</v>
      </c>
      <c r="L276" s="2" t="s">
        <v>27</v>
      </c>
      <c r="M276" s="2" t="s">
        <v>1027</v>
      </c>
      <c r="N276" s="2" t="s">
        <v>43</v>
      </c>
      <c r="O276" s="2">
        <v>90301</v>
      </c>
      <c r="P276" s="2" t="s">
        <v>44</v>
      </c>
      <c r="Q276" s="2" t="s">
        <v>1028</v>
      </c>
      <c r="R276" s="2" t="s">
        <v>46</v>
      </c>
      <c r="S276" s="2" t="s">
        <v>90</v>
      </c>
      <c r="T276" s="2" t="s">
        <v>1029</v>
      </c>
      <c r="U276" s="2">
        <v>8.82</v>
      </c>
      <c r="V276" s="2">
        <v>2</v>
      </c>
      <c r="W276" s="2">
        <v>0</v>
      </c>
      <c r="X276" s="20">
        <v>7</v>
      </c>
      <c r="Y276" s="18">
        <v>1126.75</v>
      </c>
      <c r="Z276" s="2">
        <v>4.0571999999999999</v>
      </c>
    </row>
    <row r="277" spans="1:26" x14ac:dyDescent="0.3">
      <c r="A277" s="2">
        <v>276</v>
      </c>
      <c r="B277" s="2" t="s">
        <v>1024</v>
      </c>
      <c r="C277" s="2">
        <f>YEAR([1]Data!$D277)</f>
        <v>2014</v>
      </c>
      <c r="D277" s="3">
        <v>41899</v>
      </c>
      <c r="E277" s="3" t="str">
        <f>TEXT(Table1[[#This Row],[Order Date]],"mmm")</f>
        <v>Sep</v>
      </c>
      <c r="F277" s="3">
        <v>41900</v>
      </c>
      <c r="G277" s="8">
        <f>Table1[[#This Row],[Ship Date]]-Table1[[#This Row],[Order Date]]</f>
        <v>1</v>
      </c>
      <c r="H277" s="2" t="s">
        <v>188</v>
      </c>
      <c r="I277" s="2" t="s">
        <v>1025</v>
      </c>
      <c r="J277" s="2" t="s">
        <v>1026</v>
      </c>
      <c r="K277" s="2" t="s">
        <v>41</v>
      </c>
      <c r="L277" s="2" t="s">
        <v>27</v>
      </c>
      <c r="M277" s="2" t="s">
        <v>1027</v>
      </c>
      <c r="N277" s="2" t="s">
        <v>43</v>
      </c>
      <c r="O277" s="2">
        <v>90301</v>
      </c>
      <c r="P277" s="2" t="s">
        <v>44</v>
      </c>
      <c r="Q277" s="2" t="s">
        <v>1030</v>
      </c>
      <c r="R277" s="2" t="s">
        <v>46</v>
      </c>
      <c r="S277" s="2" t="s">
        <v>68</v>
      </c>
      <c r="T277" s="2" t="s">
        <v>1031</v>
      </c>
      <c r="U277" s="2">
        <v>5.98</v>
      </c>
      <c r="V277" s="2">
        <v>1</v>
      </c>
      <c r="W277" s="2">
        <v>0</v>
      </c>
      <c r="X277" s="20">
        <v>7</v>
      </c>
      <c r="Y277" s="18">
        <v>1124.7142857142901</v>
      </c>
      <c r="Z277" s="2">
        <v>1.5548000000000002</v>
      </c>
    </row>
    <row r="278" spans="1:26" x14ac:dyDescent="0.3">
      <c r="A278" s="2">
        <v>277</v>
      </c>
      <c r="B278" s="2" t="s">
        <v>1032</v>
      </c>
      <c r="C278" s="2">
        <f>YEAR([1]Data!$D278)</f>
        <v>2014</v>
      </c>
      <c r="D278" s="3">
        <v>41926</v>
      </c>
      <c r="E278" s="3" t="str">
        <f>TEXT(Table1[[#This Row],[Order Date]],"mmm")</f>
        <v>Oct</v>
      </c>
      <c r="F278" s="3">
        <v>41930</v>
      </c>
      <c r="G278" s="8">
        <f>Table1[[#This Row],[Ship Date]]-Table1[[#This Row],[Order Date]]</f>
        <v>4</v>
      </c>
      <c r="H278" s="2" t="s">
        <v>50</v>
      </c>
      <c r="I278" s="2" t="s">
        <v>1033</v>
      </c>
      <c r="J278" s="2" t="s">
        <v>1034</v>
      </c>
      <c r="K278" s="2" t="s">
        <v>41</v>
      </c>
      <c r="L278" s="2" t="s">
        <v>27</v>
      </c>
      <c r="M278" s="2" t="s">
        <v>146</v>
      </c>
      <c r="N278" s="2" t="s">
        <v>147</v>
      </c>
      <c r="O278" s="2">
        <v>19140</v>
      </c>
      <c r="P278" s="2" t="s">
        <v>148</v>
      </c>
      <c r="Q278" s="2" t="s">
        <v>1035</v>
      </c>
      <c r="R278" s="2" t="s">
        <v>46</v>
      </c>
      <c r="S278" s="2" t="s">
        <v>90</v>
      </c>
      <c r="T278" s="2" t="s">
        <v>1036</v>
      </c>
      <c r="U278" s="2">
        <v>11.648000000000001</v>
      </c>
      <c r="V278" s="2">
        <v>2</v>
      </c>
      <c r="W278" s="2">
        <v>0.2</v>
      </c>
      <c r="X278" s="20">
        <v>7</v>
      </c>
      <c r="Y278" s="18">
        <v>1122.67857142857</v>
      </c>
      <c r="Z278" s="2">
        <v>4.0768000000000004</v>
      </c>
    </row>
    <row r="279" spans="1:26" x14ac:dyDescent="0.3">
      <c r="A279" s="2">
        <v>278</v>
      </c>
      <c r="B279" s="2" t="s">
        <v>1032</v>
      </c>
      <c r="C279" s="2">
        <f>YEAR([1]Data!$D279)</f>
        <v>2014</v>
      </c>
      <c r="D279" s="3">
        <v>41926</v>
      </c>
      <c r="E279" s="3" t="str">
        <f>TEXT(Table1[[#This Row],[Order Date]],"mmm")</f>
        <v>Oct</v>
      </c>
      <c r="F279" s="3">
        <v>41930</v>
      </c>
      <c r="G279" s="8">
        <f>Table1[[#This Row],[Ship Date]]-Table1[[#This Row],[Order Date]]</f>
        <v>4</v>
      </c>
      <c r="H279" s="2" t="s">
        <v>50</v>
      </c>
      <c r="I279" s="2" t="s">
        <v>1033</v>
      </c>
      <c r="J279" s="2" t="s">
        <v>1034</v>
      </c>
      <c r="K279" s="2" t="s">
        <v>41</v>
      </c>
      <c r="L279" s="2" t="s">
        <v>27</v>
      </c>
      <c r="M279" s="2" t="s">
        <v>146</v>
      </c>
      <c r="N279" s="2" t="s">
        <v>147</v>
      </c>
      <c r="O279" s="2">
        <v>19140</v>
      </c>
      <c r="P279" s="2" t="s">
        <v>148</v>
      </c>
      <c r="Q279" s="2" t="s">
        <v>1037</v>
      </c>
      <c r="R279" s="2" t="s">
        <v>46</v>
      </c>
      <c r="S279" s="2" t="s">
        <v>90</v>
      </c>
      <c r="T279" s="2" t="s">
        <v>1038</v>
      </c>
      <c r="U279" s="2">
        <v>18.175999999999998</v>
      </c>
      <c r="V279" s="2">
        <v>4</v>
      </c>
      <c r="W279" s="2">
        <v>0.2</v>
      </c>
      <c r="X279" s="20">
        <v>7</v>
      </c>
      <c r="Y279" s="18">
        <v>1120.6428571428601</v>
      </c>
      <c r="Z279" s="2">
        <v>5.9071999999999987</v>
      </c>
    </row>
    <row r="280" spans="1:26" x14ac:dyDescent="0.3">
      <c r="A280" s="2">
        <v>279</v>
      </c>
      <c r="B280" s="2" t="s">
        <v>1032</v>
      </c>
      <c r="C280" s="2">
        <f>YEAR([1]Data!$D280)</f>
        <v>2014</v>
      </c>
      <c r="D280" s="3">
        <v>41926</v>
      </c>
      <c r="E280" s="3" t="str">
        <f>TEXT(Table1[[#This Row],[Order Date]],"mmm")</f>
        <v>Oct</v>
      </c>
      <c r="F280" s="3">
        <v>41930</v>
      </c>
      <c r="G280" s="8">
        <f>Table1[[#This Row],[Ship Date]]-Table1[[#This Row],[Order Date]]</f>
        <v>4</v>
      </c>
      <c r="H280" s="2" t="s">
        <v>50</v>
      </c>
      <c r="I280" s="2" t="s">
        <v>1033</v>
      </c>
      <c r="J280" s="2" t="s">
        <v>1034</v>
      </c>
      <c r="K280" s="2" t="s">
        <v>41</v>
      </c>
      <c r="L280" s="2" t="s">
        <v>27</v>
      </c>
      <c r="M280" s="2" t="s">
        <v>146</v>
      </c>
      <c r="N280" s="2" t="s">
        <v>147</v>
      </c>
      <c r="O280" s="2">
        <v>19140</v>
      </c>
      <c r="P280" s="2" t="s">
        <v>148</v>
      </c>
      <c r="Q280" s="2" t="s">
        <v>1039</v>
      </c>
      <c r="R280" s="2" t="s">
        <v>46</v>
      </c>
      <c r="S280" s="2" t="s">
        <v>59</v>
      </c>
      <c r="T280" s="2" t="s">
        <v>1040</v>
      </c>
      <c r="U280" s="2">
        <v>59.712000000000003</v>
      </c>
      <c r="V280" s="2">
        <v>6</v>
      </c>
      <c r="W280" s="2">
        <v>0.2</v>
      </c>
      <c r="X280" s="20">
        <v>7</v>
      </c>
      <c r="Y280" s="18">
        <v>1118.6071428571399</v>
      </c>
      <c r="Z280" s="2">
        <v>5.9711999999999996</v>
      </c>
    </row>
    <row r="281" spans="1:26" x14ac:dyDescent="0.3">
      <c r="A281" s="2">
        <v>280</v>
      </c>
      <c r="B281" s="2" t="s">
        <v>1032</v>
      </c>
      <c r="C281" s="2">
        <f>YEAR([1]Data!$D281)</f>
        <v>2014</v>
      </c>
      <c r="D281" s="3">
        <v>41926</v>
      </c>
      <c r="E281" s="3" t="str">
        <f>TEXT(Table1[[#This Row],[Order Date]],"mmm")</f>
        <v>Oct</v>
      </c>
      <c r="F281" s="3">
        <v>41930</v>
      </c>
      <c r="G281" s="8">
        <f>Table1[[#This Row],[Ship Date]]-Table1[[#This Row],[Order Date]]</f>
        <v>4</v>
      </c>
      <c r="H281" s="2" t="s">
        <v>50</v>
      </c>
      <c r="I281" s="2" t="s">
        <v>1033</v>
      </c>
      <c r="J281" s="2" t="s">
        <v>1034</v>
      </c>
      <c r="K281" s="2" t="s">
        <v>41</v>
      </c>
      <c r="L281" s="2" t="s">
        <v>27</v>
      </c>
      <c r="M281" s="2" t="s">
        <v>146</v>
      </c>
      <c r="N281" s="2" t="s">
        <v>147</v>
      </c>
      <c r="O281" s="2">
        <v>19140</v>
      </c>
      <c r="P281" s="2" t="s">
        <v>148</v>
      </c>
      <c r="Q281" s="2" t="s">
        <v>1041</v>
      </c>
      <c r="R281" s="2" t="s">
        <v>46</v>
      </c>
      <c r="S281" s="2" t="s">
        <v>47</v>
      </c>
      <c r="T281" s="2" t="s">
        <v>1042</v>
      </c>
      <c r="U281" s="2">
        <v>24.839999999999996</v>
      </c>
      <c r="V281" s="2">
        <v>3</v>
      </c>
      <c r="W281" s="2">
        <v>0.2</v>
      </c>
      <c r="X281" s="20">
        <v>7</v>
      </c>
      <c r="Y281" s="18">
        <v>1116.57142857143</v>
      </c>
      <c r="Z281" s="2">
        <v>8.6940000000000008</v>
      </c>
    </row>
    <row r="282" spans="1:26" x14ac:dyDescent="0.3">
      <c r="A282" s="2">
        <v>281</v>
      </c>
      <c r="B282" s="2" t="s">
        <v>1043</v>
      </c>
      <c r="C282" s="2">
        <f>YEAR([1]Data!$D282)</f>
        <v>2012</v>
      </c>
      <c r="D282" s="3">
        <v>41178</v>
      </c>
      <c r="E282" s="3" t="str">
        <f>TEXT(Table1[[#This Row],[Order Date]],"mmm")</f>
        <v>Sep</v>
      </c>
      <c r="F282" s="3">
        <v>41180</v>
      </c>
      <c r="G282" s="8">
        <f>Table1[[#This Row],[Ship Date]]-Table1[[#This Row],[Order Date]]</f>
        <v>2</v>
      </c>
      <c r="H282" s="2" t="s">
        <v>23</v>
      </c>
      <c r="I282" s="2" t="s">
        <v>519</v>
      </c>
      <c r="J282" s="2" t="s">
        <v>520</v>
      </c>
      <c r="K282" s="2" t="s">
        <v>26</v>
      </c>
      <c r="L282" s="2" t="s">
        <v>27</v>
      </c>
      <c r="M282" s="2" t="s">
        <v>184</v>
      </c>
      <c r="N282" s="2" t="s">
        <v>104</v>
      </c>
      <c r="O282" s="2">
        <v>77070</v>
      </c>
      <c r="P282" s="2" t="s">
        <v>105</v>
      </c>
      <c r="Q282" s="2" t="s">
        <v>1044</v>
      </c>
      <c r="R282" s="2" t="s">
        <v>46</v>
      </c>
      <c r="S282" s="2" t="s">
        <v>75</v>
      </c>
      <c r="T282" s="2" t="s">
        <v>1045</v>
      </c>
      <c r="U282" s="2">
        <v>2.0799999999999996</v>
      </c>
      <c r="V282" s="2">
        <v>5</v>
      </c>
      <c r="W282" s="2">
        <v>0.8</v>
      </c>
      <c r="X282" s="20">
        <v>7</v>
      </c>
      <c r="Y282" s="18">
        <v>1114.5357142857099</v>
      </c>
      <c r="Z282" s="2">
        <v>-3.4320000000000004</v>
      </c>
    </row>
    <row r="283" spans="1:26" x14ac:dyDescent="0.3">
      <c r="A283" s="2">
        <v>282</v>
      </c>
      <c r="B283" s="2" t="s">
        <v>1043</v>
      </c>
      <c r="C283" s="2">
        <f>YEAR([1]Data!$D283)</f>
        <v>2012</v>
      </c>
      <c r="D283" s="3">
        <v>41178</v>
      </c>
      <c r="E283" s="3" t="str">
        <f>TEXT(Table1[[#This Row],[Order Date]],"mmm")</f>
        <v>Sep</v>
      </c>
      <c r="F283" s="3">
        <v>41180</v>
      </c>
      <c r="G283" s="8">
        <f>Table1[[#This Row],[Ship Date]]-Table1[[#This Row],[Order Date]]</f>
        <v>2</v>
      </c>
      <c r="H283" s="2" t="s">
        <v>23</v>
      </c>
      <c r="I283" s="2" t="s">
        <v>519</v>
      </c>
      <c r="J283" s="2" t="s">
        <v>520</v>
      </c>
      <c r="K283" s="2" t="s">
        <v>26</v>
      </c>
      <c r="L283" s="2" t="s">
        <v>27</v>
      </c>
      <c r="M283" s="2" t="s">
        <v>184</v>
      </c>
      <c r="N283" s="2" t="s">
        <v>104</v>
      </c>
      <c r="O283" s="2">
        <v>77070</v>
      </c>
      <c r="P283" s="2" t="s">
        <v>105</v>
      </c>
      <c r="Q283" s="2" t="s">
        <v>1046</v>
      </c>
      <c r="R283" s="2" t="s">
        <v>71</v>
      </c>
      <c r="S283" s="2" t="s">
        <v>72</v>
      </c>
      <c r="T283" s="2" t="s">
        <v>1047</v>
      </c>
      <c r="U283" s="2">
        <v>1114.4000000000001</v>
      </c>
      <c r="V283" s="2">
        <v>7</v>
      </c>
      <c r="W283" s="2">
        <v>0.2</v>
      </c>
      <c r="X283" s="20">
        <v>7</v>
      </c>
      <c r="Y283" s="18">
        <v>1112.5</v>
      </c>
      <c r="Z283" s="2">
        <v>376.11</v>
      </c>
    </row>
    <row r="284" spans="1:26" x14ac:dyDescent="0.3">
      <c r="A284" s="2">
        <v>283</v>
      </c>
      <c r="B284" s="2" t="s">
        <v>1048</v>
      </c>
      <c r="C284" s="2">
        <f>YEAR([1]Data!$D284)</f>
        <v>2012</v>
      </c>
      <c r="D284" s="3">
        <v>41215</v>
      </c>
      <c r="E284" s="3" t="str">
        <f>TEXT(Table1[[#This Row],[Order Date]],"mmm")</f>
        <v>Nov</v>
      </c>
      <c r="F284" s="3">
        <v>41219</v>
      </c>
      <c r="G284" s="8">
        <f>Table1[[#This Row],[Ship Date]]-Table1[[#This Row],[Order Date]]</f>
        <v>4</v>
      </c>
      <c r="H284" s="2" t="s">
        <v>50</v>
      </c>
      <c r="I284" s="2" t="s">
        <v>1049</v>
      </c>
      <c r="J284" s="2" t="s">
        <v>1050</v>
      </c>
      <c r="K284" s="2" t="s">
        <v>26</v>
      </c>
      <c r="L284" s="2" t="s">
        <v>27</v>
      </c>
      <c r="M284" s="2" t="s">
        <v>42</v>
      </c>
      <c r="N284" s="2" t="s">
        <v>43</v>
      </c>
      <c r="O284" s="2">
        <v>90004</v>
      </c>
      <c r="P284" s="2" t="s">
        <v>44</v>
      </c>
      <c r="Q284" s="2" t="s">
        <v>1051</v>
      </c>
      <c r="R284" s="2" t="s">
        <v>32</v>
      </c>
      <c r="S284" s="2" t="s">
        <v>56</v>
      </c>
      <c r="T284" s="2" t="s">
        <v>1052</v>
      </c>
      <c r="U284" s="2">
        <v>1038.8399999999999</v>
      </c>
      <c r="V284" s="2">
        <v>5</v>
      </c>
      <c r="W284" s="2">
        <v>0.2</v>
      </c>
      <c r="X284" s="20">
        <v>7</v>
      </c>
      <c r="Y284" s="18">
        <v>1110.4642857142901</v>
      </c>
      <c r="Z284" s="2">
        <v>51.942000000000007</v>
      </c>
    </row>
    <row r="285" spans="1:26" x14ac:dyDescent="0.3">
      <c r="A285" s="2">
        <v>284</v>
      </c>
      <c r="B285" s="2" t="s">
        <v>1053</v>
      </c>
      <c r="C285" s="2">
        <f>YEAR([1]Data!$D285)</f>
        <v>2012</v>
      </c>
      <c r="D285" s="3">
        <v>41178</v>
      </c>
      <c r="E285" s="3" t="str">
        <f>TEXT(Table1[[#This Row],[Order Date]],"mmm")</f>
        <v>Sep</v>
      </c>
      <c r="F285" s="3">
        <v>41184</v>
      </c>
      <c r="G285" s="8">
        <f>Table1[[#This Row],[Ship Date]]-Table1[[#This Row],[Order Date]]</f>
        <v>6</v>
      </c>
      <c r="H285" s="2" t="s">
        <v>50</v>
      </c>
      <c r="I285" s="2" t="s">
        <v>164</v>
      </c>
      <c r="J285" s="2" t="s">
        <v>165</v>
      </c>
      <c r="K285" s="2" t="s">
        <v>26</v>
      </c>
      <c r="L285" s="2" t="s">
        <v>27</v>
      </c>
      <c r="M285" s="2" t="s">
        <v>419</v>
      </c>
      <c r="N285" s="2" t="s">
        <v>420</v>
      </c>
      <c r="O285" s="2">
        <v>97206</v>
      </c>
      <c r="P285" s="2" t="s">
        <v>44</v>
      </c>
      <c r="Q285" s="2" t="s">
        <v>1054</v>
      </c>
      <c r="R285" s="2" t="s">
        <v>46</v>
      </c>
      <c r="S285" s="2" t="s">
        <v>90</v>
      </c>
      <c r="T285" s="2" t="s">
        <v>186</v>
      </c>
      <c r="U285" s="2">
        <v>141.76</v>
      </c>
      <c r="V285" s="2">
        <v>5</v>
      </c>
      <c r="W285" s="2">
        <v>0.2</v>
      </c>
      <c r="X285" s="20">
        <v>7</v>
      </c>
      <c r="Y285" s="18">
        <v>1108.42857142857</v>
      </c>
      <c r="Z285" s="2">
        <v>47.843999999999994</v>
      </c>
    </row>
    <row r="286" spans="1:26" x14ac:dyDescent="0.3">
      <c r="A286" s="2">
        <v>285</v>
      </c>
      <c r="B286" s="2" t="s">
        <v>1053</v>
      </c>
      <c r="C286" s="2">
        <f>YEAR([1]Data!$D286)</f>
        <v>2012</v>
      </c>
      <c r="D286" s="3">
        <v>41178</v>
      </c>
      <c r="E286" s="3" t="str">
        <f>TEXT(Table1[[#This Row],[Order Date]],"mmm")</f>
        <v>Sep</v>
      </c>
      <c r="F286" s="3">
        <v>41184</v>
      </c>
      <c r="G286" s="8">
        <f>Table1[[#This Row],[Ship Date]]-Table1[[#This Row],[Order Date]]</f>
        <v>6</v>
      </c>
      <c r="H286" s="2" t="s">
        <v>50</v>
      </c>
      <c r="I286" s="2" t="s">
        <v>164</v>
      </c>
      <c r="J286" s="2" t="s">
        <v>165</v>
      </c>
      <c r="K286" s="2" t="s">
        <v>26</v>
      </c>
      <c r="L286" s="2" t="s">
        <v>27</v>
      </c>
      <c r="M286" s="2" t="s">
        <v>419</v>
      </c>
      <c r="N286" s="2" t="s">
        <v>420</v>
      </c>
      <c r="O286" s="2">
        <v>97206</v>
      </c>
      <c r="P286" s="2" t="s">
        <v>44</v>
      </c>
      <c r="Q286" s="2" t="s">
        <v>1055</v>
      </c>
      <c r="R286" s="2" t="s">
        <v>71</v>
      </c>
      <c r="S286" s="2" t="s">
        <v>161</v>
      </c>
      <c r="T286" s="2" t="s">
        <v>1056</v>
      </c>
      <c r="U286" s="2">
        <v>239.80000000000004</v>
      </c>
      <c r="V286" s="2">
        <v>5</v>
      </c>
      <c r="W286" s="2">
        <v>0.2</v>
      </c>
      <c r="X286" s="20">
        <v>7</v>
      </c>
      <c r="Y286" s="18">
        <v>1106.3928571428601</v>
      </c>
      <c r="Z286" s="2">
        <v>47.959999999999987</v>
      </c>
    </row>
    <row r="287" spans="1:26" x14ac:dyDescent="0.3">
      <c r="A287" s="2">
        <v>286</v>
      </c>
      <c r="B287" s="2" t="s">
        <v>1053</v>
      </c>
      <c r="C287" s="2">
        <f>YEAR([1]Data!$D287)</f>
        <v>2012</v>
      </c>
      <c r="D287" s="3">
        <v>41178</v>
      </c>
      <c r="E287" s="3" t="str">
        <f>TEXT(Table1[[#This Row],[Order Date]],"mmm")</f>
        <v>Sep</v>
      </c>
      <c r="F287" s="3">
        <v>41184</v>
      </c>
      <c r="G287" s="8">
        <f>Table1[[#This Row],[Ship Date]]-Table1[[#This Row],[Order Date]]</f>
        <v>6</v>
      </c>
      <c r="H287" s="2" t="s">
        <v>50</v>
      </c>
      <c r="I287" s="2" t="s">
        <v>164</v>
      </c>
      <c r="J287" s="2" t="s">
        <v>165</v>
      </c>
      <c r="K287" s="2" t="s">
        <v>26</v>
      </c>
      <c r="L287" s="2" t="s">
        <v>27</v>
      </c>
      <c r="M287" s="2" t="s">
        <v>419</v>
      </c>
      <c r="N287" s="2" t="s">
        <v>420</v>
      </c>
      <c r="O287" s="2">
        <v>97206</v>
      </c>
      <c r="P287" s="2" t="s">
        <v>44</v>
      </c>
      <c r="Q287" s="2" t="s">
        <v>1057</v>
      </c>
      <c r="R287" s="2" t="s">
        <v>46</v>
      </c>
      <c r="S287" s="2" t="s">
        <v>90</v>
      </c>
      <c r="T287" s="2" t="s">
        <v>1058</v>
      </c>
      <c r="U287" s="2">
        <v>31.104000000000006</v>
      </c>
      <c r="V287" s="2">
        <v>6</v>
      </c>
      <c r="W287" s="2">
        <v>0.2</v>
      </c>
      <c r="X287" s="20">
        <v>7</v>
      </c>
      <c r="Y287" s="18">
        <v>1104.3571428571399</v>
      </c>
      <c r="Z287" s="2">
        <v>1110.8864000000001</v>
      </c>
    </row>
    <row r="288" spans="1:26" x14ac:dyDescent="0.3">
      <c r="A288" s="2">
        <v>287</v>
      </c>
      <c r="B288" s="2" t="s">
        <v>1059</v>
      </c>
      <c r="C288" s="2">
        <f>YEAR([1]Data!$D288)</f>
        <v>2013</v>
      </c>
      <c r="D288" s="3">
        <v>41627</v>
      </c>
      <c r="E288" s="3" t="str">
        <f>TEXT(Table1[[#This Row],[Order Date]],"mmm")</f>
        <v>Dec</v>
      </c>
      <c r="F288" s="3">
        <v>41629</v>
      </c>
      <c r="G288" s="8">
        <f>Table1[[#This Row],[Ship Date]]-Table1[[#This Row],[Order Date]]</f>
        <v>2</v>
      </c>
      <c r="H288" s="2" t="s">
        <v>23</v>
      </c>
      <c r="I288" s="2" t="s">
        <v>1060</v>
      </c>
      <c r="J288" s="2" t="s">
        <v>1061</v>
      </c>
      <c r="K288" s="2" t="s">
        <v>41</v>
      </c>
      <c r="L288" s="2" t="s">
        <v>27</v>
      </c>
      <c r="M288" s="2" t="s">
        <v>1062</v>
      </c>
      <c r="N288" s="2" t="s">
        <v>54</v>
      </c>
      <c r="O288" s="2">
        <v>33319</v>
      </c>
      <c r="P288" s="2" t="s">
        <v>30</v>
      </c>
      <c r="Q288" s="2" t="s">
        <v>1063</v>
      </c>
      <c r="R288" s="2" t="s">
        <v>46</v>
      </c>
      <c r="S288" s="2" t="s">
        <v>75</v>
      </c>
      <c r="T288" s="2" t="s">
        <v>1064</v>
      </c>
      <c r="U288" s="2">
        <v>254.05800000000002</v>
      </c>
      <c r="V288" s="2">
        <v>7</v>
      </c>
      <c r="W288" s="2">
        <v>0.7</v>
      </c>
      <c r="X288" s="20">
        <v>7</v>
      </c>
      <c r="Y288" s="18">
        <v>1102.32142857143</v>
      </c>
      <c r="Z288" s="2">
        <v>-169.3719999999999</v>
      </c>
    </row>
    <row r="289" spans="1:26" x14ac:dyDescent="0.3">
      <c r="A289" s="2">
        <v>288</v>
      </c>
      <c r="B289" s="2" t="s">
        <v>1059</v>
      </c>
      <c r="C289" s="2">
        <f>YEAR([1]Data!$D289)</f>
        <v>2013</v>
      </c>
      <c r="D289" s="3">
        <v>41627</v>
      </c>
      <c r="E289" s="3" t="str">
        <f>TEXT(Table1[[#This Row],[Order Date]],"mmm")</f>
        <v>Dec</v>
      </c>
      <c r="F289" s="3">
        <v>41629</v>
      </c>
      <c r="G289" s="8">
        <f>Table1[[#This Row],[Ship Date]]-Table1[[#This Row],[Order Date]]</f>
        <v>2</v>
      </c>
      <c r="H289" s="2" t="s">
        <v>23</v>
      </c>
      <c r="I289" s="2" t="s">
        <v>1060</v>
      </c>
      <c r="J289" s="2" t="s">
        <v>1061</v>
      </c>
      <c r="K289" s="2" t="s">
        <v>41</v>
      </c>
      <c r="L289" s="2" t="s">
        <v>27</v>
      </c>
      <c r="M289" s="2" t="s">
        <v>1062</v>
      </c>
      <c r="N289" s="2" t="s">
        <v>54</v>
      </c>
      <c r="O289" s="2">
        <v>33319</v>
      </c>
      <c r="P289" s="2" t="s">
        <v>30</v>
      </c>
      <c r="Q289" s="2" t="s">
        <v>713</v>
      </c>
      <c r="R289" s="2" t="s">
        <v>46</v>
      </c>
      <c r="S289" s="2" t="s">
        <v>78</v>
      </c>
      <c r="T289" s="2" t="s">
        <v>714</v>
      </c>
      <c r="U289" s="2">
        <v>194.52800000000002</v>
      </c>
      <c r="V289" s="2">
        <v>2</v>
      </c>
      <c r="W289" s="2">
        <v>0.2</v>
      </c>
      <c r="X289" s="20">
        <v>7</v>
      </c>
      <c r="Y289" s="18">
        <v>1100.2857142857099</v>
      </c>
      <c r="Z289" s="2">
        <v>24.315999999999974</v>
      </c>
    </row>
    <row r="290" spans="1:26" x14ac:dyDescent="0.3">
      <c r="A290" s="2">
        <v>289</v>
      </c>
      <c r="B290" s="2" t="s">
        <v>1059</v>
      </c>
      <c r="C290" s="2">
        <f>YEAR([1]Data!$D290)</f>
        <v>2013</v>
      </c>
      <c r="D290" s="3">
        <v>41627</v>
      </c>
      <c r="E290" s="3" t="str">
        <f>TEXT(Table1[[#This Row],[Order Date]],"mmm")</f>
        <v>Dec</v>
      </c>
      <c r="F290" s="3">
        <v>41629</v>
      </c>
      <c r="G290" s="8">
        <f>Table1[[#This Row],[Ship Date]]-Table1[[#This Row],[Order Date]]</f>
        <v>2</v>
      </c>
      <c r="H290" s="2" t="s">
        <v>23</v>
      </c>
      <c r="I290" s="2" t="s">
        <v>1060</v>
      </c>
      <c r="J290" s="2" t="s">
        <v>1061</v>
      </c>
      <c r="K290" s="2" t="s">
        <v>41</v>
      </c>
      <c r="L290" s="2" t="s">
        <v>27</v>
      </c>
      <c r="M290" s="2" t="s">
        <v>1062</v>
      </c>
      <c r="N290" s="2" t="s">
        <v>54</v>
      </c>
      <c r="O290" s="2">
        <v>33319</v>
      </c>
      <c r="P290" s="2" t="s">
        <v>30</v>
      </c>
      <c r="Q290" s="2" t="s">
        <v>1065</v>
      </c>
      <c r="R290" s="2" t="s">
        <v>46</v>
      </c>
      <c r="S290" s="2" t="s">
        <v>578</v>
      </c>
      <c r="T290" s="2" t="s">
        <v>1066</v>
      </c>
      <c r="U290" s="2">
        <v>961.48000000000013</v>
      </c>
      <c r="V290" s="2">
        <v>5</v>
      </c>
      <c r="W290" s="2">
        <v>0.2</v>
      </c>
      <c r="X290" s="20">
        <v>7</v>
      </c>
      <c r="Y290" s="18">
        <v>1098.25</v>
      </c>
      <c r="Z290" s="2">
        <v>-204.31449999999995</v>
      </c>
    </row>
    <row r="291" spans="1:26" x14ac:dyDescent="0.3">
      <c r="A291" s="2">
        <v>290</v>
      </c>
      <c r="B291" s="2" t="s">
        <v>1067</v>
      </c>
      <c r="C291" s="2">
        <f>YEAR([1]Data!$D291)</f>
        <v>2013</v>
      </c>
      <c r="D291" s="3">
        <v>41599</v>
      </c>
      <c r="E291" s="3" t="str">
        <f>TEXT(Table1[[#This Row],[Order Date]],"mmm")</f>
        <v>Nov</v>
      </c>
      <c r="F291" s="3">
        <v>41603</v>
      </c>
      <c r="G291" s="8">
        <f>Table1[[#This Row],[Ship Date]]-Table1[[#This Row],[Order Date]]</f>
        <v>4</v>
      </c>
      <c r="H291" s="2" t="s">
        <v>23</v>
      </c>
      <c r="I291" s="2" t="s">
        <v>1068</v>
      </c>
      <c r="J291" s="2" t="s">
        <v>1069</v>
      </c>
      <c r="K291" s="2" t="s">
        <v>102</v>
      </c>
      <c r="L291" s="2" t="s">
        <v>27</v>
      </c>
      <c r="M291" s="2" t="s">
        <v>497</v>
      </c>
      <c r="N291" s="2" t="s">
        <v>498</v>
      </c>
      <c r="O291" s="2">
        <v>43229</v>
      </c>
      <c r="P291" s="2" t="s">
        <v>148</v>
      </c>
      <c r="Q291" s="2" t="s">
        <v>1070</v>
      </c>
      <c r="R291" s="2" t="s">
        <v>46</v>
      </c>
      <c r="S291" s="2" t="s">
        <v>269</v>
      </c>
      <c r="T291" s="2" t="s">
        <v>1071</v>
      </c>
      <c r="U291" s="2">
        <v>19.096</v>
      </c>
      <c r="V291" s="2">
        <v>7</v>
      </c>
      <c r="W291" s="2">
        <v>0.2</v>
      </c>
      <c r="X291" s="20">
        <v>7</v>
      </c>
      <c r="Y291" s="18">
        <v>1096.2142857142901</v>
      </c>
      <c r="Z291" s="2">
        <v>6.6835999999999993</v>
      </c>
    </row>
    <row r="292" spans="1:26" x14ac:dyDescent="0.3">
      <c r="A292" s="2">
        <v>291</v>
      </c>
      <c r="B292" s="2" t="s">
        <v>1067</v>
      </c>
      <c r="C292" s="2">
        <f>YEAR([1]Data!$D292)</f>
        <v>2013</v>
      </c>
      <c r="D292" s="3">
        <v>41599</v>
      </c>
      <c r="E292" s="3" t="str">
        <f>TEXT(Table1[[#This Row],[Order Date]],"mmm")</f>
        <v>Nov</v>
      </c>
      <c r="F292" s="3">
        <v>41603</v>
      </c>
      <c r="G292" s="8">
        <f>Table1[[#This Row],[Ship Date]]-Table1[[#This Row],[Order Date]]</f>
        <v>4</v>
      </c>
      <c r="H292" s="2" t="s">
        <v>23</v>
      </c>
      <c r="I292" s="2" t="s">
        <v>1068</v>
      </c>
      <c r="J292" s="2" t="s">
        <v>1069</v>
      </c>
      <c r="K292" s="2" t="s">
        <v>102</v>
      </c>
      <c r="L292" s="2" t="s">
        <v>27</v>
      </c>
      <c r="M292" s="2" t="s">
        <v>497</v>
      </c>
      <c r="N292" s="2" t="s">
        <v>498</v>
      </c>
      <c r="O292" s="2">
        <v>43229</v>
      </c>
      <c r="P292" s="2" t="s">
        <v>148</v>
      </c>
      <c r="Q292" s="2" t="s">
        <v>1072</v>
      </c>
      <c r="R292" s="2" t="s">
        <v>46</v>
      </c>
      <c r="S292" s="2" t="s">
        <v>47</v>
      </c>
      <c r="T292" s="2" t="s">
        <v>1073</v>
      </c>
      <c r="U292" s="2">
        <v>18.496000000000002</v>
      </c>
      <c r="V292" s="2">
        <v>8</v>
      </c>
      <c r="W292" s="2">
        <v>0.2</v>
      </c>
      <c r="X292" s="20">
        <v>7</v>
      </c>
      <c r="Y292" s="18">
        <v>1094.17857142857</v>
      </c>
      <c r="Z292" s="2">
        <v>6.2423999999999999</v>
      </c>
    </row>
    <row r="293" spans="1:26" x14ac:dyDescent="0.3">
      <c r="A293" s="2">
        <v>292</v>
      </c>
      <c r="B293" s="2" t="s">
        <v>1067</v>
      </c>
      <c r="C293" s="2">
        <f>YEAR([1]Data!$D293)</f>
        <v>2013</v>
      </c>
      <c r="D293" s="3">
        <v>41599</v>
      </c>
      <c r="E293" s="3" t="str">
        <f>TEXT(Table1[[#This Row],[Order Date]],"mmm")</f>
        <v>Nov</v>
      </c>
      <c r="F293" s="3">
        <v>41603</v>
      </c>
      <c r="G293" s="8">
        <f>Table1[[#This Row],[Ship Date]]-Table1[[#This Row],[Order Date]]</f>
        <v>4</v>
      </c>
      <c r="H293" s="2" t="s">
        <v>23</v>
      </c>
      <c r="I293" s="2" t="s">
        <v>1068</v>
      </c>
      <c r="J293" s="2" t="s">
        <v>1069</v>
      </c>
      <c r="K293" s="2" t="s">
        <v>102</v>
      </c>
      <c r="L293" s="2" t="s">
        <v>27</v>
      </c>
      <c r="M293" s="2" t="s">
        <v>497</v>
      </c>
      <c r="N293" s="2" t="s">
        <v>498</v>
      </c>
      <c r="O293" s="2">
        <v>43229</v>
      </c>
      <c r="P293" s="2" t="s">
        <v>148</v>
      </c>
      <c r="Q293" s="2" t="s">
        <v>1074</v>
      </c>
      <c r="R293" s="2" t="s">
        <v>71</v>
      </c>
      <c r="S293" s="2" t="s">
        <v>161</v>
      </c>
      <c r="T293" s="2" t="s">
        <v>1075</v>
      </c>
      <c r="U293" s="2">
        <v>255.98400000000004</v>
      </c>
      <c r="V293" s="2">
        <v>2</v>
      </c>
      <c r="W293" s="2">
        <v>0.2</v>
      </c>
      <c r="X293" s="20">
        <v>7</v>
      </c>
      <c r="Y293" s="18">
        <v>1092.1428571428601</v>
      </c>
      <c r="Z293" s="2">
        <v>54.396600000000007</v>
      </c>
    </row>
    <row r="294" spans="1:26" x14ac:dyDescent="0.3">
      <c r="A294" s="2">
        <v>293</v>
      </c>
      <c r="B294" s="2" t="s">
        <v>1067</v>
      </c>
      <c r="C294" s="2">
        <f>YEAR([1]Data!$D294)</f>
        <v>2013</v>
      </c>
      <c r="D294" s="3">
        <v>41599</v>
      </c>
      <c r="E294" s="3" t="str">
        <f>TEXT(Table1[[#This Row],[Order Date]],"mmm")</f>
        <v>Nov</v>
      </c>
      <c r="F294" s="3">
        <v>41603</v>
      </c>
      <c r="G294" s="8">
        <f>Table1[[#This Row],[Ship Date]]-Table1[[#This Row],[Order Date]]</f>
        <v>4</v>
      </c>
      <c r="H294" s="2" t="s">
        <v>23</v>
      </c>
      <c r="I294" s="2" t="s">
        <v>1068</v>
      </c>
      <c r="J294" s="2" t="s">
        <v>1069</v>
      </c>
      <c r="K294" s="2" t="s">
        <v>102</v>
      </c>
      <c r="L294" s="2" t="s">
        <v>27</v>
      </c>
      <c r="M294" s="2" t="s">
        <v>497</v>
      </c>
      <c r="N294" s="2" t="s">
        <v>498</v>
      </c>
      <c r="O294" s="2">
        <v>43229</v>
      </c>
      <c r="P294" s="2" t="s">
        <v>148</v>
      </c>
      <c r="Q294" s="2" t="s">
        <v>1076</v>
      </c>
      <c r="R294" s="2" t="s">
        <v>32</v>
      </c>
      <c r="S294" s="2" t="s">
        <v>33</v>
      </c>
      <c r="T294" s="2" t="s">
        <v>1077</v>
      </c>
      <c r="U294" s="2">
        <v>86.97</v>
      </c>
      <c r="V294" s="2">
        <v>3</v>
      </c>
      <c r="W294" s="2">
        <v>0.5</v>
      </c>
      <c r="X294" s="20">
        <v>7</v>
      </c>
      <c r="Y294" s="18">
        <v>1090.1071428571399</v>
      </c>
      <c r="Z294" s="2">
        <v>-48.703199999999995</v>
      </c>
    </row>
    <row r="295" spans="1:26" x14ac:dyDescent="0.3">
      <c r="A295" s="2">
        <v>294</v>
      </c>
      <c r="B295" s="2" t="s">
        <v>1078</v>
      </c>
      <c r="C295" s="2">
        <f>YEAR([1]Data!$D295)</f>
        <v>2011</v>
      </c>
      <c r="D295" s="3">
        <v>40903</v>
      </c>
      <c r="E295" s="3" t="str">
        <f>TEXT(Table1[[#This Row],[Order Date]],"mmm")</f>
        <v>Dec</v>
      </c>
      <c r="F295" s="3">
        <v>40905</v>
      </c>
      <c r="G295" s="8">
        <f>Table1[[#This Row],[Ship Date]]-Table1[[#This Row],[Order Date]]</f>
        <v>2</v>
      </c>
      <c r="H295" s="2" t="s">
        <v>188</v>
      </c>
      <c r="I295" s="2" t="s">
        <v>1079</v>
      </c>
      <c r="J295" s="2" t="s">
        <v>1080</v>
      </c>
      <c r="K295" s="2" t="s">
        <v>41</v>
      </c>
      <c r="L295" s="2" t="s">
        <v>27</v>
      </c>
      <c r="M295" s="2" t="s">
        <v>1081</v>
      </c>
      <c r="N295" s="2" t="s">
        <v>457</v>
      </c>
      <c r="O295" s="2">
        <v>80906</v>
      </c>
      <c r="P295" s="2" t="s">
        <v>44</v>
      </c>
      <c r="Q295" s="2" t="s">
        <v>1082</v>
      </c>
      <c r="R295" s="2" t="s">
        <v>32</v>
      </c>
      <c r="S295" s="2" t="s">
        <v>65</v>
      </c>
      <c r="T295" s="2" t="s">
        <v>1083</v>
      </c>
      <c r="U295" s="2">
        <v>300.416</v>
      </c>
      <c r="V295" s="2">
        <v>8</v>
      </c>
      <c r="W295" s="2">
        <v>0.2</v>
      </c>
      <c r="X295" s="20">
        <v>7</v>
      </c>
      <c r="Y295" s="18">
        <v>1088.07142857143</v>
      </c>
      <c r="Z295" s="2">
        <v>78.859200000000001</v>
      </c>
    </row>
    <row r="296" spans="1:26" x14ac:dyDescent="0.3">
      <c r="A296" s="2">
        <v>295</v>
      </c>
      <c r="B296" s="2" t="s">
        <v>1078</v>
      </c>
      <c r="C296" s="2">
        <f>YEAR([1]Data!$D296)</f>
        <v>2011</v>
      </c>
      <c r="D296" s="3">
        <v>40903</v>
      </c>
      <c r="E296" s="3" t="str">
        <f>TEXT(Table1[[#This Row],[Order Date]],"mmm")</f>
        <v>Dec</v>
      </c>
      <c r="F296" s="3">
        <v>40905</v>
      </c>
      <c r="G296" s="8">
        <f>Table1[[#This Row],[Ship Date]]-Table1[[#This Row],[Order Date]]</f>
        <v>2</v>
      </c>
      <c r="H296" s="2" t="s">
        <v>188</v>
      </c>
      <c r="I296" s="2" t="s">
        <v>1079</v>
      </c>
      <c r="J296" s="2" t="s">
        <v>1080</v>
      </c>
      <c r="K296" s="2" t="s">
        <v>41</v>
      </c>
      <c r="L296" s="2" t="s">
        <v>27</v>
      </c>
      <c r="M296" s="2" t="s">
        <v>1081</v>
      </c>
      <c r="N296" s="2" t="s">
        <v>457</v>
      </c>
      <c r="O296" s="2">
        <v>80906</v>
      </c>
      <c r="P296" s="2" t="s">
        <v>44</v>
      </c>
      <c r="Q296" s="2" t="s">
        <v>1084</v>
      </c>
      <c r="R296" s="2" t="s">
        <v>32</v>
      </c>
      <c r="S296" s="2" t="s">
        <v>36</v>
      </c>
      <c r="T296" s="2" t="s">
        <v>1085</v>
      </c>
      <c r="U296" s="2">
        <v>230.35200000000003</v>
      </c>
      <c r="V296" s="2">
        <v>3</v>
      </c>
      <c r="W296" s="2">
        <v>0.2</v>
      </c>
      <c r="X296" s="20">
        <v>7</v>
      </c>
      <c r="Y296" s="18">
        <v>1086.0357142857099</v>
      </c>
      <c r="Z296" s="2">
        <v>20.155800000000013</v>
      </c>
    </row>
    <row r="297" spans="1:26" x14ac:dyDescent="0.3">
      <c r="A297" s="2">
        <v>296</v>
      </c>
      <c r="B297" s="2" t="s">
        <v>1078</v>
      </c>
      <c r="C297" s="2">
        <f>YEAR([1]Data!$D297)</f>
        <v>2011</v>
      </c>
      <c r="D297" s="3">
        <v>40903</v>
      </c>
      <c r="E297" s="3" t="str">
        <f>TEXT(Table1[[#This Row],[Order Date]],"mmm")</f>
        <v>Dec</v>
      </c>
      <c r="F297" s="3">
        <v>40905</v>
      </c>
      <c r="G297" s="8">
        <f>Table1[[#This Row],[Ship Date]]-Table1[[#This Row],[Order Date]]</f>
        <v>2</v>
      </c>
      <c r="H297" s="2" t="s">
        <v>188</v>
      </c>
      <c r="I297" s="2" t="s">
        <v>1079</v>
      </c>
      <c r="J297" s="2" t="s">
        <v>1080</v>
      </c>
      <c r="K297" s="2" t="s">
        <v>41</v>
      </c>
      <c r="L297" s="2" t="s">
        <v>27</v>
      </c>
      <c r="M297" s="2" t="s">
        <v>1081</v>
      </c>
      <c r="N297" s="2" t="s">
        <v>457</v>
      </c>
      <c r="O297" s="2">
        <v>80906</v>
      </c>
      <c r="P297" s="2" t="s">
        <v>44</v>
      </c>
      <c r="Q297" s="2" t="s">
        <v>1086</v>
      </c>
      <c r="R297" s="2" t="s">
        <v>32</v>
      </c>
      <c r="S297" s="2" t="s">
        <v>65</v>
      </c>
      <c r="T297" s="2" t="s">
        <v>1087</v>
      </c>
      <c r="U297" s="2">
        <v>218.35200000000003</v>
      </c>
      <c r="V297" s="2">
        <v>3</v>
      </c>
      <c r="W297" s="2">
        <v>0.2</v>
      </c>
      <c r="X297" s="20">
        <v>7</v>
      </c>
      <c r="Y297" s="18">
        <v>1084</v>
      </c>
      <c r="Z297" s="2">
        <v>-24.564599999999999</v>
      </c>
    </row>
    <row r="298" spans="1:26" x14ac:dyDescent="0.3">
      <c r="A298" s="2">
        <v>297</v>
      </c>
      <c r="B298" s="2" t="s">
        <v>1078</v>
      </c>
      <c r="C298" s="2">
        <f>YEAR([1]Data!$D298)</f>
        <v>2011</v>
      </c>
      <c r="D298" s="3">
        <v>40903</v>
      </c>
      <c r="E298" s="3" t="str">
        <f>TEXT(Table1[[#This Row],[Order Date]],"mmm")</f>
        <v>Dec</v>
      </c>
      <c r="F298" s="3">
        <v>40905</v>
      </c>
      <c r="G298" s="8">
        <f>Table1[[#This Row],[Ship Date]]-Table1[[#This Row],[Order Date]]</f>
        <v>2</v>
      </c>
      <c r="H298" s="2" t="s">
        <v>188</v>
      </c>
      <c r="I298" s="2" t="s">
        <v>1079</v>
      </c>
      <c r="J298" s="2" t="s">
        <v>1080</v>
      </c>
      <c r="K298" s="2" t="s">
        <v>41</v>
      </c>
      <c r="L298" s="2" t="s">
        <v>27</v>
      </c>
      <c r="M298" s="2" t="s">
        <v>1081</v>
      </c>
      <c r="N298" s="2" t="s">
        <v>457</v>
      </c>
      <c r="O298" s="2">
        <v>80906</v>
      </c>
      <c r="P298" s="2" t="s">
        <v>44</v>
      </c>
      <c r="Q298" s="2" t="s">
        <v>1088</v>
      </c>
      <c r="R298" s="2" t="s">
        <v>46</v>
      </c>
      <c r="S298" s="2" t="s">
        <v>75</v>
      </c>
      <c r="T298" s="2" t="s">
        <v>1089</v>
      </c>
      <c r="U298" s="2">
        <v>78.600000000000009</v>
      </c>
      <c r="V298" s="2">
        <v>5</v>
      </c>
      <c r="W298" s="2">
        <v>0.7</v>
      </c>
      <c r="X298" s="20">
        <v>7</v>
      </c>
      <c r="Y298" s="18">
        <v>1081.9642857142901</v>
      </c>
      <c r="Z298" s="2">
        <v>-62.88000000000001</v>
      </c>
    </row>
    <row r="299" spans="1:26" x14ac:dyDescent="0.3">
      <c r="A299" s="2">
        <v>298</v>
      </c>
      <c r="B299" s="2" t="s">
        <v>1078</v>
      </c>
      <c r="C299" s="2">
        <f>YEAR([1]Data!$D299)</f>
        <v>2011</v>
      </c>
      <c r="D299" s="3">
        <v>40903</v>
      </c>
      <c r="E299" s="3" t="str">
        <f>TEXT(Table1[[#This Row],[Order Date]],"mmm")</f>
        <v>Dec</v>
      </c>
      <c r="F299" s="3">
        <v>40905</v>
      </c>
      <c r="G299" s="8">
        <f>Table1[[#This Row],[Ship Date]]-Table1[[#This Row],[Order Date]]</f>
        <v>2</v>
      </c>
      <c r="H299" s="2" t="s">
        <v>188</v>
      </c>
      <c r="I299" s="2" t="s">
        <v>1079</v>
      </c>
      <c r="J299" s="2" t="s">
        <v>1080</v>
      </c>
      <c r="K299" s="2" t="s">
        <v>41</v>
      </c>
      <c r="L299" s="2" t="s">
        <v>27</v>
      </c>
      <c r="M299" s="2" t="s">
        <v>1081</v>
      </c>
      <c r="N299" s="2" t="s">
        <v>457</v>
      </c>
      <c r="O299" s="2">
        <v>80906</v>
      </c>
      <c r="P299" s="2" t="s">
        <v>44</v>
      </c>
      <c r="Q299" s="2" t="s">
        <v>1090</v>
      </c>
      <c r="R299" s="2" t="s">
        <v>46</v>
      </c>
      <c r="S299" s="2" t="s">
        <v>269</v>
      </c>
      <c r="T299" s="2" t="s">
        <v>1091</v>
      </c>
      <c r="U299" s="2">
        <v>27.552000000000003</v>
      </c>
      <c r="V299" s="2">
        <v>3</v>
      </c>
      <c r="W299" s="2">
        <v>0.2</v>
      </c>
      <c r="X299" s="20">
        <v>7</v>
      </c>
      <c r="Y299" s="18">
        <v>1079.92857142857</v>
      </c>
      <c r="Z299" s="2">
        <v>9.2987999999999964</v>
      </c>
    </row>
    <row r="300" spans="1:26" x14ac:dyDescent="0.3">
      <c r="A300" s="2">
        <v>299</v>
      </c>
      <c r="B300" s="2" t="s">
        <v>1092</v>
      </c>
      <c r="C300" s="2">
        <f>YEAR([1]Data!$D300)</f>
        <v>2013</v>
      </c>
      <c r="D300" s="3">
        <v>41576</v>
      </c>
      <c r="E300" s="3" t="str">
        <f>TEXT(Table1[[#This Row],[Order Date]],"mmm")</f>
        <v>Oct</v>
      </c>
      <c r="F300" s="3">
        <v>41582</v>
      </c>
      <c r="G300" s="8">
        <f>Table1[[#This Row],[Ship Date]]-Table1[[#This Row],[Order Date]]</f>
        <v>6</v>
      </c>
      <c r="H300" s="2" t="s">
        <v>50</v>
      </c>
      <c r="I300" s="2" t="s">
        <v>581</v>
      </c>
      <c r="J300" s="2" t="s">
        <v>582</v>
      </c>
      <c r="K300" s="2" t="s">
        <v>41</v>
      </c>
      <c r="L300" s="2" t="s">
        <v>27</v>
      </c>
      <c r="M300" s="2" t="s">
        <v>1093</v>
      </c>
      <c r="N300" s="2" t="s">
        <v>788</v>
      </c>
      <c r="O300" s="2">
        <v>7109</v>
      </c>
      <c r="P300" s="2" t="s">
        <v>148</v>
      </c>
      <c r="Q300" s="2" t="s">
        <v>1094</v>
      </c>
      <c r="R300" s="2" t="s">
        <v>46</v>
      </c>
      <c r="S300" s="2" t="s">
        <v>90</v>
      </c>
      <c r="T300" s="2" t="s">
        <v>1095</v>
      </c>
      <c r="U300" s="2">
        <v>32.400000000000006</v>
      </c>
      <c r="V300" s="2">
        <v>5</v>
      </c>
      <c r="W300" s="2">
        <v>0</v>
      </c>
      <c r="X300" s="20">
        <v>7</v>
      </c>
      <c r="Y300" s="18">
        <v>1077.8928571428601</v>
      </c>
      <c r="Z300" s="2">
        <v>15.552000000000001</v>
      </c>
    </row>
    <row r="301" spans="1:26" x14ac:dyDescent="0.3">
      <c r="A301" s="2">
        <v>300</v>
      </c>
      <c r="B301" s="2" t="s">
        <v>1092</v>
      </c>
      <c r="C301" s="2">
        <f>YEAR([1]Data!$D301)</f>
        <v>2013</v>
      </c>
      <c r="D301" s="3">
        <v>41576</v>
      </c>
      <c r="E301" s="3" t="str">
        <f>TEXT(Table1[[#This Row],[Order Date]],"mmm")</f>
        <v>Oct</v>
      </c>
      <c r="F301" s="3">
        <v>41582</v>
      </c>
      <c r="G301" s="8">
        <f>Table1[[#This Row],[Ship Date]]-Table1[[#This Row],[Order Date]]</f>
        <v>6</v>
      </c>
      <c r="H301" s="2" t="s">
        <v>50</v>
      </c>
      <c r="I301" s="2" t="s">
        <v>581</v>
      </c>
      <c r="J301" s="2" t="s">
        <v>582</v>
      </c>
      <c r="K301" s="2" t="s">
        <v>41</v>
      </c>
      <c r="L301" s="2" t="s">
        <v>27</v>
      </c>
      <c r="M301" s="2" t="s">
        <v>1093</v>
      </c>
      <c r="N301" s="2" t="s">
        <v>788</v>
      </c>
      <c r="O301" s="2">
        <v>7109</v>
      </c>
      <c r="P301" s="2" t="s">
        <v>148</v>
      </c>
      <c r="Q301" s="2" t="s">
        <v>1096</v>
      </c>
      <c r="R301" s="2" t="s">
        <v>46</v>
      </c>
      <c r="S301" s="2" t="s">
        <v>59</v>
      </c>
      <c r="T301" s="2" t="s">
        <v>1097</v>
      </c>
      <c r="U301" s="2">
        <v>1082.48</v>
      </c>
      <c r="V301" s="2">
        <v>8</v>
      </c>
      <c r="W301" s="2">
        <v>0</v>
      </c>
      <c r="X301" s="20">
        <v>7</v>
      </c>
      <c r="Y301" s="18">
        <v>1075.8571428571399</v>
      </c>
      <c r="Z301" s="2">
        <v>10.824800000000096</v>
      </c>
    </row>
    <row r="302" spans="1:26" x14ac:dyDescent="0.3">
      <c r="A302" s="2">
        <v>301</v>
      </c>
      <c r="B302" s="2" t="s">
        <v>1092</v>
      </c>
      <c r="C302" s="2">
        <f>YEAR([1]Data!$D302)</f>
        <v>2013</v>
      </c>
      <c r="D302" s="3">
        <v>41576</v>
      </c>
      <c r="E302" s="3" t="str">
        <f>TEXT(Table1[[#This Row],[Order Date]],"mmm")</f>
        <v>Oct</v>
      </c>
      <c r="F302" s="3">
        <v>41582</v>
      </c>
      <c r="G302" s="8">
        <f>Table1[[#This Row],[Ship Date]]-Table1[[#This Row],[Order Date]]</f>
        <v>6</v>
      </c>
      <c r="H302" s="2" t="s">
        <v>50</v>
      </c>
      <c r="I302" s="2" t="s">
        <v>581</v>
      </c>
      <c r="J302" s="2" t="s">
        <v>582</v>
      </c>
      <c r="K302" s="2" t="s">
        <v>41</v>
      </c>
      <c r="L302" s="2" t="s">
        <v>27</v>
      </c>
      <c r="M302" s="2" t="s">
        <v>1093</v>
      </c>
      <c r="N302" s="2" t="s">
        <v>788</v>
      </c>
      <c r="O302" s="2">
        <v>7109</v>
      </c>
      <c r="P302" s="2" t="s">
        <v>148</v>
      </c>
      <c r="Q302" s="2" t="s">
        <v>1098</v>
      </c>
      <c r="R302" s="2" t="s">
        <v>46</v>
      </c>
      <c r="S302" s="2" t="s">
        <v>90</v>
      </c>
      <c r="T302" s="2" t="s">
        <v>1099</v>
      </c>
      <c r="U302" s="2">
        <v>56.91</v>
      </c>
      <c r="V302" s="2">
        <v>3</v>
      </c>
      <c r="W302" s="2">
        <v>0</v>
      </c>
      <c r="X302" s="20">
        <v>7</v>
      </c>
      <c r="Y302" s="18">
        <v>1073.82142857143</v>
      </c>
      <c r="Z302" s="2">
        <v>27.316799999999997</v>
      </c>
    </row>
    <row r="303" spans="1:26" x14ac:dyDescent="0.3">
      <c r="A303" s="2">
        <v>302</v>
      </c>
      <c r="B303" s="2" t="s">
        <v>1092</v>
      </c>
      <c r="C303" s="2">
        <f>YEAR([1]Data!$D303)</f>
        <v>2013</v>
      </c>
      <c r="D303" s="3">
        <v>41576</v>
      </c>
      <c r="E303" s="3" t="str">
        <f>TEXT(Table1[[#This Row],[Order Date]],"mmm")</f>
        <v>Oct</v>
      </c>
      <c r="F303" s="3">
        <v>41582</v>
      </c>
      <c r="G303" s="8">
        <f>Table1[[#This Row],[Ship Date]]-Table1[[#This Row],[Order Date]]</f>
        <v>6</v>
      </c>
      <c r="H303" s="2" t="s">
        <v>50</v>
      </c>
      <c r="I303" s="2" t="s">
        <v>581</v>
      </c>
      <c r="J303" s="2" t="s">
        <v>582</v>
      </c>
      <c r="K303" s="2" t="s">
        <v>41</v>
      </c>
      <c r="L303" s="2" t="s">
        <v>27</v>
      </c>
      <c r="M303" s="2" t="s">
        <v>1093</v>
      </c>
      <c r="N303" s="2" t="s">
        <v>788</v>
      </c>
      <c r="O303" s="2">
        <v>7109</v>
      </c>
      <c r="P303" s="2" t="s">
        <v>148</v>
      </c>
      <c r="Q303" s="2" t="s">
        <v>1100</v>
      </c>
      <c r="R303" s="2" t="s">
        <v>32</v>
      </c>
      <c r="S303" s="2" t="s">
        <v>65</v>
      </c>
      <c r="T303" s="2" t="s">
        <v>1101</v>
      </c>
      <c r="U303" s="2">
        <v>77.599999999999994</v>
      </c>
      <c r="V303" s="2">
        <v>4</v>
      </c>
      <c r="W303" s="2">
        <v>0</v>
      </c>
      <c r="X303" s="20">
        <v>7</v>
      </c>
      <c r="Y303" s="18">
        <v>1071.7857142857099</v>
      </c>
      <c r="Z303" s="2">
        <v>38.023999999999994</v>
      </c>
    </row>
    <row r="304" spans="1:26" x14ac:dyDescent="0.3">
      <c r="A304" s="2">
        <v>303</v>
      </c>
      <c r="B304" s="2" t="s">
        <v>1092</v>
      </c>
      <c r="C304" s="2">
        <f>YEAR([1]Data!$D304)</f>
        <v>2013</v>
      </c>
      <c r="D304" s="3">
        <v>41576</v>
      </c>
      <c r="E304" s="3" t="str">
        <f>TEXT(Table1[[#This Row],[Order Date]],"mmm")</f>
        <v>Oct</v>
      </c>
      <c r="F304" s="3">
        <v>41582</v>
      </c>
      <c r="G304" s="8">
        <f>Table1[[#This Row],[Ship Date]]-Table1[[#This Row],[Order Date]]</f>
        <v>6</v>
      </c>
      <c r="H304" s="2" t="s">
        <v>50</v>
      </c>
      <c r="I304" s="2" t="s">
        <v>581</v>
      </c>
      <c r="J304" s="2" t="s">
        <v>582</v>
      </c>
      <c r="K304" s="2" t="s">
        <v>41</v>
      </c>
      <c r="L304" s="2" t="s">
        <v>27</v>
      </c>
      <c r="M304" s="2" t="s">
        <v>1093</v>
      </c>
      <c r="N304" s="2" t="s">
        <v>788</v>
      </c>
      <c r="O304" s="2">
        <v>7109</v>
      </c>
      <c r="P304" s="2" t="s">
        <v>148</v>
      </c>
      <c r="Q304" s="2" t="s">
        <v>1102</v>
      </c>
      <c r="R304" s="2" t="s">
        <v>46</v>
      </c>
      <c r="S304" s="2" t="s">
        <v>75</v>
      </c>
      <c r="T304" s="2" t="s">
        <v>1103</v>
      </c>
      <c r="U304" s="2">
        <v>14.28</v>
      </c>
      <c r="V304" s="2">
        <v>1</v>
      </c>
      <c r="W304" s="2">
        <v>0</v>
      </c>
      <c r="X304" s="20">
        <v>7</v>
      </c>
      <c r="Y304" s="18">
        <v>1069.75</v>
      </c>
      <c r="Z304" s="2">
        <v>6.5687999999999995</v>
      </c>
    </row>
    <row r="305" spans="1:26" x14ac:dyDescent="0.3">
      <c r="A305" s="2">
        <v>304</v>
      </c>
      <c r="B305" s="2" t="s">
        <v>1104</v>
      </c>
      <c r="C305" s="2">
        <f>YEAR([1]Data!$D305)</f>
        <v>2014</v>
      </c>
      <c r="D305" s="3">
        <v>41963</v>
      </c>
      <c r="E305" s="3" t="str">
        <f>TEXT(Table1[[#This Row],[Order Date]],"mmm")</f>
        <v>Nov</v>
      </c>
      <c r="F305" s="3">
        <v>41967</v>
      </c>
      <c r="G305" s="8">
        <f>Table1[[#This Row],[Ship Date]]-Table1[[#This Row],[Order Date]]</f>
        <v>4</v>
      </c>
      <c r="H305" s="2" t="s">
        <v>50</v>
      </c>
      <c r="I305" s="2" t="s">
        <v>859</v>
      </c>
      <c r="J305" s="2" t="s">
        <v>860</v>
      </c>
      <c r="K305" s="2" t="s">
        <v>26</v>
      </c>
      <c r="L305" s="2" t="s">
        <v>27</v>
      </c>
      <c r="M305" s="2" t="s">
        <v>303</v>
      </c>
      <c r="N305" s="2" t="s">
        <v>211</v>
      </c>
      <c r="O305" s="2">
        <v>60623</v>
      </c>
      <c r="P305" s="2" t="s">
        <v>105</v>
      </c>
      <c r="Q305" s="2" t="s">
        <v>1105</v>
      </c>
      <c r="R305" s="2" t="s">
        <v>32</v>
      </c>
      <c r="S305" s="2" t="s">
        <v>56</v>
      </c>
      <c r="T305" s="2" t="s">
        <v>1106</v>
      </c>
      <c r="U305" s="2">
        <v>219.07500000000002</v>
      </c>
      <c r="V305" s="2">
        <v>3</v>
      </c>
      <c r="W305" s="2">
        <v>0.5</v>
      </c>
      <c r="X305" s="20">
        <v>7</v>
      </c>
      <c r="Y305" s="18">
        <v>1067.7142857142901</v>
      </c>
      <c r="Z305" s="2">
        <v>-131.44500000000005</v>
      </c>
    </row>
    <row r="306" spans="1:26" x14ac:dyDescent="0.3">
      <c r="A306" s="2">
        <v>305</v>
      </c>
      <c r="B306" s="2" t="s">
        <v>1107</v>
      </c>
      <c r="C306" s="2">
        <f>YEAR([1]Data!$D306)</f>
        <v>2012</v>
      </c>
      <c r="D306" s="3">
        <v>41033</v>
      </c>
      <c r="E306" s="3" t="str">
        <f>TEXT(Table1[[#This Row],[Order Date]],"mmm")</f>
        <v>May</v>
      </c>
      <c r="F306" s="3">
        <v>41038</v>
      </c>
      <c r="G306" s="8">
        <f>Table1[[#This Row],[Ship Date]]-Table1[[#This Row],[Order Date]]</f>
        <v>5</v>
      </c>
      <c r="H306" s="2" t="s">
        <v>23</v>
      </c>
      <c r="I306" s="2" t="s">
        <v>1108</v>
      </c>
      <c r="J306" s="2" t="s">
        <v>1109</v>
      </c>
      <c r="K306" s="2" t="s">
        <v>41</v>
      </c>
      <c r="L306" s="2" t="s">
        <v>27</v>
      </c>
      <c r="M306" s="2" t="s">
        <v>266</v>
      </c>
      <c r="N306" s="2" t="s">
        <v>267</v>
      </c>
      <c r="O306" s="2">
        <v>10024</v>
      </c>
      <c r="P306" s="2" t="s">
        <v>148</v>
      </c>
      <c r="Q306" s="2" t="s">
        <v>1110</v>
      </c>
      <c r="R306" s="2" t="s">
        <v>32</v>
      </c>
      <c r="S306" s="2" t="s">
        <v>65</v>
      </c>
      <c r="T306" s="2" t="s">
        <v>1111</v>
      </c>
      <c r="U306" s="2">
        <v>26.8</v>
      </c>
      <c r="V306" s="2">
        <v>2</v>
      </c>
      <c r="W306" s="2">
        <v>0</v>
      </c>
      <c r="X306" s="20">
        <v>7</v>
      </c>
      <c r="Y306" s="18">
        <v>1065.67857142857</v>
      </c>
      <c r="Z306" s="2">
        <v>12.863999999999999</v>
      </c>
    </row>
    <row r="307" spans="1:26" x14ac:dyDescent="0.3">
      <c r="A307" s="2">
        <v>306</v>
      </c>
      <c r="B307" s="2" t="s">
        <v>1112</v>
      </c>
      <c r="C307" s="2">
        <f>YEAR([1]Data!$D307)</f>
        <v>2011</v>
      </c>
      <c r="D307" s="3">
        <v>40907</v>
      </c>
      <c r="E307" s="3" t="str">
        <f>TEXT(Table1[[#This Row],[Order Date]],"mmm")</f>
        <v>Dec</v>
      </c>
      <c r="F307" s="3">
        <v>40912</v>
      </c>
      <c r="G307" s="8">
        <f>Table1[[#This Row],[Ship Date]]-Table1[[#This Row],[Order Date]]</f>
        <v>5</v>
      </c>
      <c r="H307" s="2" t="s">
        <v>50</v>
      </c>
      <c r="I307" s="2" t="s">
        <v>343</v>
      </c>
      <c r="J307" s="2" t="s">
        <v>344</v>
      </c>
      <c r="K307" s="2" t="s">
        <v>41</v>
      </c>
      <c r="L307" s="2" t="s">
        <v>27</v>
      </c>
      <c r="M307" s="2" t="s">
        <v>1113</v>
      </c>
      <c r="N307" s="2" t="s">
        <v>238</v>
      </c>
      <c r="O307" s="2">
        <v>48180</v>
      </c>
      <c r="P307" s="2" t="s">
        <v>105</v>
      </c>
      <c r="Q307" s="2" t="s">
        <v>1114</v>
      </c>
      <c r="R307" s="2" t="s">
        <v>46</v>
      </c>
      <c r="S307" s="2" t="s">
        <v>68</v>
      </c>
      <c r="T307" s="2" t="s">
        <v>1115</v>
      </c>
      <c r="U307" s="2">
        <v>9.84</v>
      </c>
      <c r="V307" s="2">
        <v>3</v>
      </c>
      <c r="W307" s="2">
        <v>0</v>
      </c>
      <c r="X307" s="20">
        <v>7</v>
      </c>
      <c r="Y307" s="18">
        <v>1063.6428571428601</v>
      </c>
      <c r="Z307" s="2">
        <v>2.8535999999999988</v>
      </c>
    </row>
    <row r="308" spans="1:26" x14ac:dyDescent="0.3">
      <c r="A308" s="2">
        <v>307</v>
      </c>
      <c r="B308" s="2" t="s">
        <v>1116</v>
      </c>
      <c r="C308" s="2">
        <f>YEAR([1]Data!$D308)</f>
        <v>2011</v>
      </c>
      <c r="D308" s="3">
        <v>40695</v>
      </c>
      <c r="E308" s="3" t="str">
        <f>TEXT(Table1[[#This Row],[Order Date]],"mmm")</f>
        <v>Jun</v>
      </c>
      <c r="F308" s="3">
        <v>40700</v>
      </c>
      <c r="G308" s="8">
        <f>Table1[[#This Row],[Ship Date]]-Table1[[#This Row],[Order Date]]</f>
        <v>5</v>
      </c>
      <c r="H308" s="2" t="s">
        <v>50</v>
      </c>
      <c r="I308" s="2" t="s">
        <v>1117</v>
      </c>
      <c r="J308" s="2" t="s">
        <v>1118</v>
      </c>
      <c r="K308" s="2" t="s">
        <v>102</v>
      </c>
      <c r="L308" s="2" t="s">
        <v>27</v>
      </c>
      <c r="M308" s="2" t="s">
        <v>1119</v>
      </c>
      <c r="N308" s="2" t="s">
        <v>788</v>
      </c>
      <c r="O308" s="2">
        <v>8701</v>
      </c>
      <c r="P308" s="2" t="s">
        <v>148</v>
      </c>
      <c r="Q308" s="2" t="s">
        <v>1120</v>
      </c>
      <c r="R308" s="2" t="s">
        <v>46</v>
      </c>
      <c r="S308" s="2" t="s">
        <v>75</v>
      </c>
      <c r="T308" s="2" t="s">
        <v>1121</v>
      </c>
      <c r="U308" s="2">
        <v>45.480000000000004</v>
      </c>
      <c r="V308" s="2">
        <v>3</v>
      </c>
      <c r="W308" s="2">
        <v>0</v>
      </c>
      <c r="X308" s="20">
        <v>7</v>
      </c>
      <c r="Y308" s="18">
        <v>1061.6071428571399</v>
      </c>
      <c r="Z308" s="2">
        <v>20.9208</v>
      </c>
    </row>
    <row r="309" spans="1:26" x14ac:dyDescent="0.3">
      <c r="A309" s="2">
        <v>308</v>
      </c>
      <c r="B309" s="2" t="s">
        <v>1116</v>
      </c>
      <c r="C309" s="2">
        <f>YEAR([1]Data!$D309)</f>
        <v>2011</v>
      </c>
      <c r="D309" s="3">
        <v>40695</v>
      </c>
      <c r="E309" s="3" t="str">
        <f>TEXT(Table1[[#This Row],[Order Date]],"mmm")</f>
        <v>Jun</v>
      </c>
      <c r="F309" s="3">
        <v>40700</v>
      </c>
      <c r="G309" s="8">
        <f>Table1[[#This Row],[Ship Date]]-Table1[[#This Row],[Order Date]]</f>
        <v>5</v>
      </c>
      <c r="H309" s="2" t="s">
        <v>50</v>
      </c>
      <c r="I309" s="2" t="s">
        <v>1117</v>
      </c>
      <c r="J309" s="2" t="s">
        <v>1118</v>
      </c>
      <c r="K309" s="2" t="s">
        <v>102</v>
      </c>
      <c r="L309" s="2" t="s">
        <v>27</v>
      </c>
      <c r="M309" s="2" t="s">
        <v>1119</v>
      </c>
      <c r="N309" s="2" t="s">
        <v>788</v>
      </c>
      <c r="O309" s="2">
        <v>8701</v>
      </c>
      <c r="P309" s="2" t="s">
        <v>148</v>
      </c>
      <c r="Q309" s="2" t="s">
        <v>1122</v>
      </c>
      <c r="R309" s="2" t="s">
        <v>46</v>
      </c>
      <c r="S309" s="2" t="s">
        <v>68</v>
      </c>
      <c r="T309" s="2" t="s">
        <v>1123</v>
      </c>
      <c r="U309" s="2">
        <v>289.20000000000005</v>
      </c>
      <c r="V309" s="2">
        <v>6</v>
      </c>
      <c r="W309" s="2">
        <v>0</v>
      </c>
      <c r="X309" s="20">
        <v>7</v>
      </c>
      <c r="Y309" s="18">
        <v>1059.57142857143</v>
      </c>
      <c r="Z309" s="2">
        <v>83.867999999999967</v>
      </c>
    </row>
    <row r="310" spans="1:26" x14ac:dyDescent="0.3">
      <c r="A310" s="2">
        <v>309</v>
      </c>
      <c r="B310" s="2" t="s">
        <v>1124</v>
      </c>
      <c r="C310" s="2">
        <f>YEAR([1]Data!$D310)</f>
        <v>2014</v>
      </c>
      <c r="D310" s="3">
        <v>41745</v>
      </c>
      <c r="E310" s="3" t="str">
        <f>TEXT(Table1[[#This Row],[Order Date]],"mmm")</f>
        <v>Apr</v>
      </c>
      <c r="F310" s="3">
        <v>41747</v>
      </c>
      <c r="G310" s="8">
        <f>Table1[[#This Row],[Ship Date]]-Table1[[#This Row],[Order Date]]</f>
        <v>2</v>
      </c>
      <c r="H310" s="2" t="s">
        <v>188</v>
      </c>
      <c r="I310" s="2" t="s">
        <v>1125</v>
      </c>
      <c r="J310" s="2" t="s">
        <v>1126</v>
      </c>
      <c r="K310" s="2" t="s">
        <v>26</v>
      </c>
      <c r="L310" s="2" t="s">
        <v>27</v>
      </c>
      <c r="M310" s="2" t="s">
        <v>1127</v>
      </c>
      <c r="N310" s="2" t="s">
        <v>319</v>
      </c>
      <c r="O310" s="2">
        <v>22204</v>
      </c>
      <c r="P310" s="2" t="s">
        <v>30</v>
      </c>
      <c r="Q310" s="2" t="s">
        <v>1128</v>
      </c>
      <c r="R310" s="2" t="s">
        <v>46</v>
      </c>
      <c r="S310" s="2" t="s">
        <v>68</v>
      </c>
      <c r="T310" s="2" t="s">
        <v>1129</v>
      </c>
      <c r="U310" s="2">
        <v>4.8899999999999997</v>
      </c>
      <c r="V310" s="2">
        <v>1</v>
      </c>
      <c r="W310" s="2">
        <v>0</v>
      </c>
      <c r="X310" s="20">
        <v>7</v>
      </c>
      <c r="Y310" s="18">
        <v>1057.5357142857099</v>
      </c>
      <c r="Z310" s="2">
        <v>2.0049000000000001</v>
      </c>
    </row>
    <row r="311" spans="1:26" x14ac:dyDescent="0.3">
      <c r="A311" s="2">
        <v>310</v>
      </c>
      <c r="B311" s="2" t="s">
        <v>1130</v>
      </c>
      <c r="C311" s="2">
        <f>YEAR([1]Data!$D311)</f>
        <v>2013</v>
      </c>
      <c r="D311" s="3">
        <v>41530</v>
      </c>
      <c r="E311" s="3" t="str">
        <f>TEXT(Table1[[#This Row],[Order Date]],"mmm")</f>
        <v>Sep</v>
      </c>
      <c r="F311" s="3">
        <v>41532</v>
      </c>
      <c r="G311" s="8">
        <f>Table1[[#This Row],[Ship Date]]-Table1[[#This Row],[Order Date]]</f>
        <v>2</v>
      </c>
      <c r="H311" s="2" t="s">
        <v>23</v>
      </c>
      <c r="I311" s="2" t="s">
        <v>1131</v>
      </c>
      <c r="J311" s="2" t="s">
        <v>1132</v>
      </c>
      <c r="K311" s="2" t="s">
        <v>41</v>
      </c>
      <c r="L311" s="2" t="s">
        <v>27</v>
      </c>
      <c r="M311" s="2" t="s">
        <v>1133</v>
      </c>
      <c r="N311" s="2" t="s">
        <v>457</v>
      </c>
      <c r="O311" s="2">
        <v>80004</v>
      </c>
      <c r="P311" s="2" t="s">
        <v>44</v>
      </c>
      <c r="Q311" s="2" t="s">
        <v>1134</v>
      </c>
      <c r="R311" s="2" t="s">
        <v>32</v>
      </c>
      <c r="S311" s="2" t="s">
        <v>65</v>
      </c>
      <c r="T311" s="2" t="s">
        <v>1135</v>
      </c>
      <c r="U311" s="2">
        <v>15.136000000000003</v>
      </c>
      <c r="V311" s="2">
        <v>4</v>
      </c>
      <c r="W311" s="2">
        <v>0.2</v>
      </c>
      <c r="X311" s="20">
        <v>7</v>
      </c>
      <c r="Y311" s="18">
        <v>1055.5</v>
      </c>
      <c r="Z311" s="2">
        <v>3.5948000000000011</v>
      </c>
    </row>
    <row r="312" spans="1:26" x14ac:dyDescent="0.3">
      <c r="A312" s="2">
        <v>311</v>
      </c>
      <c r="B312" s="2" t="s">
        <v>1130</v>
      </c>
      <c r="C312" s="2">
        <f>YEAR([1]Data!$D312)</f>
        <v>2013</v>
      </c>
      <c r="D312" s="3">
        <v>41530</v>
      </c>
      <c r="E312" s="3" t="str">
        <f>TEXT(Table1[[#This Row],[Order Date]],"mmm")</f>
        <v>Sep</v>
      </c>
      <c r="F312" s="3">
        <v>41532</v>
      </c>
      <c r="G312" s="8">
        <f>Table1[[#This Row],[Ship Date]]-Table1[[#This Row],[Order Date]]</f>
        <v>2</v>
      </c>
      <c r="H312" s="2" t="s">
        <v>23</v>
      </c>
      <c r="I312" s="2" t="s">
        <v>1131</v>
      </c>
      <c r="J312" s="2" t="s">
        <v>1132</v>
      </c>
      <c r="K312" s="2" t="s">
        <v>41</v>
      </c>
      <c r="L312" s="2" t="s">
        <v>27</v>
      </c>
      <c r="M312" s="2" t="s">
        <v>1133</v>
      </c>
      <c r="N312" s="2" t="s">
        <v>457</v>
      </c>
      <c r="O312" s="2">
        <v>80004</v>
      </c>
      <c r="P312" s="2" t="s">
        <v>44</v>
      </c>
      <c r="Q312" s="2" t="s">
        <v>1136</v>
      </c>
      <c r="R312" s="2" t="s">
        <v>32</v>
      </c>
      <c r="S312" s="2" t="s">
        <v>36</v>
      </c>
      <c r="T312" s="2" t="s">
        <v>1137</v>
      </c>
      <c r="U312" s="2">
        <v>466.76800000000003</v>
      </c>
      <c r="V312" s="2">
        <v>2</v>
      </c>
      <c r="W312" s="2">
        <v>0.2</v>
      </c>
      <c r="X312" s="20">
        <v>7</v>
      </c>
      <c r="Y312" s="18">
        <v>1053.4642857142901</v>
      </c>
      <c r="Z312" s="2">
        <v>52.511399999999981</v>
      </c>
    </row>
    <row r="313" spans="1:26" x14ac:dyDescent="0.3">
      <c r="A313" s="2">
        <v>312</v>
      </c>
      <c r="B313" s="2" t="s">
        <v>1130</v>
      </c>
      <c r="C313" s="2">
        <f>YEAR([1]Data!$D313)</f>
        <v>2013</v>
      </c>
      <c r="D313" s="3">
        <v>41530</v>
      </c>
      <c r="E313" s="3" t="str">
        <f>TEXT(Table1[[#This Row],[Order Date]],"mmm")</f>
        <v>Sep</v>
      </c>
      <c r="F313" s="3">
        <v>41532</v>
      </c>
      <c r="G313" s="8">
        <f>Table1[[#This Row],[Ship Date]]-Table1[[#This Row],[Order Date]]</f>
        <v>2</v>
      </c>
      <c r="H313" s="2" t="s">
        <v>23</v>
      </c>
      <c r="I313" s="2" t="s">
        <v>1131</v>
      </c>
      <c r="J313" s="2" t="s">
        <v>1132</v>
      </c>
      <c r="K313" s="2" t="s">
        <v>41</v>
      </c>
      <c r="L313" s="2" t="s">
        <v>27</v>
      </c>
      <c r="M313" s="2" t="s">
        <v>1133</v>
      </c>
      <c r="N313" s="2" t="s">
        <v>457</v>
      </c>
      <c r="O313" s="2">
        <v>80004</v>
      </c>
      <c r="P313" s="2" t="s">
        <v>44</v>
      </c>
      <c r="Q313" s="2" t="s">
        <v>1138</v>
      </c>
      <c r="R313" s="2" t="s">
        <v>32</v>
      </c>
      <c r="S313" s="2" t="s">
        <v>65</v>
      </c>
      <c r="T313" s="2" t="s">
        <v>1139</v>
      </c>
      <c r="U313" s="2">
        <v>15.231999999999999</v>
      </c>
      <c r="V313" s="2">
        <v>1</v>
      </c>
      <c r="W313" s="2">
        <v>0.2</v>
      </c>
      <c r="X313" s="20">
        <v>7</v>
      </c>
      <c r="Y313" s="18">
        <v>1051.42857142857</v>
      </c>
      <c r="Z313" s="2">
        <v>1.7135999999999978</v>
      </c>
    </row>
    <row r="314" spans="1:26" x14ac:dyDescent="0.3">
      <c r="A314" s="2">
        <v>313</v>
      </c>
      <c r="B314" s="2" t="s">
        <v>1130</v>
      </c>
      <c r="C314" s="2">
        <f>YEAR([1]Data!$D314)</f>
        <v>2013</v>
      </c>
      <c r="D314" s="3">
        <v>41530</v>
      </c>
      <c r="E314" s="3" t="str">
        <f>TEXT(Table1[[#This Row],[Order Date]],"mmm")</f>
        <v>Sep</v>
      </c>
      <c r="F314" s="3">
        <v>41532</v>
      </c>
      <c r="G314" s="8">
        <f>Table1[[#This Row],[Ship Date]]-Table1[[#This Row],[Order Date]]</f>
        <v>2</v>
      </c>
      <c r="H314" s="2" t="s">
        <v>23</v>
      </c>
      <c r="I314" s="2" t="s">
        <v>1131</v>
      </c>
      <c r="J314" s="2" t="s">
        <v>1132</v>
      </c>
      <c r="K314" s="2" t="s">
        <v>41</v>
      </c>
      <c r="L314" s="2" t="s">
        <v>27</v>
      </c>
      <c r="M314" s="2" t="s">
        <v>1133</v>
      </c>
      <c r="N314" s="2" t="s">
        <v>457</v>
      </c>
      <c r="O314" s="2">
        <v>80004</v>
      </c>
      <c r="P314" s="2" t="s">
        <v>44</v>
      </c>
      <c r="Q314" s="2" t="s">
        <v>1140</v>
      </c>
      <c r="R314" s="2" t="s">
        <v>46</v>
      </c>
      <c r="S314" s="2" t="s">
        <v>47</v>
      </c>
      <c r="T314" s="2" t="s">
        <v>1141</v>
      </c>
      <c r="U314" s="2">
        <v>6.2640000000000002</v>
      </c>
      <c r="V314" s="2">
        <v>3</v>
      </c>
      <c r="W314" s="2">
        <v>0.2</v>
      </c>
      <c r="X314" s="20">
        <v>7</v>
      </c>
      <c r="Y314" s="18">
        <v>1049.3928571428601</v>
      </c>
      <c r="Z314" s="2">
        <v>2.0358000000000001</v>
      </c>
    </row>
    <row r="315" spans="1:26" x14ac:dyDescent="0.3">
      <c r="A315" s="2">
        <v>314</v>
      </c>
      <c r="B315" s="2" t="s">
        <v>1142</v>
      </c>
      <c r="C315" s="2">
        <f>YEAR([1]Data!$D315)</f>
        <v>2011</v>
      </c>
      <c r="D315" s="3">
        <v>40813</v>
      </c>
      <c r="E315" s="3" t="str">
        <f>TEXT(Table1[[#This Row],[Order Date]],"mmm")</f>
        <v>Sep</v>
      </c>
      <c r="F315" s="3">
        <v>40819</v>
      </c>
      <c r="G315" s="8">
        <f>Table1[[#This Row],[Ship Date]]-Table1[[#This Row],[Order Date]]</f>
        <v>6</v>
      </c>
      <c r="H315" s="2" t="s">
        <v>50</v>
      </c>
      <c r="I315" s="2" t="s">
        <v>1143</v>
      </c>
      <c r="J315" s="2" t="s">
        <v>1144</v>
      </c>
      <c r="K315" s="2" t="s">
        <v>41</v>
      </c>
      <c r="L315" s="2" t="s">
        <v>27</v>
      </c>
      <c r="M315" s="2" t="s">
        <v>1145</v>
      </c>
      <c r="N315" s="2" t="s">
        <v>788</v>
      </c>
      <c r="O315" s="2">
        <v>7601</v>
      </c>
      <c r="P315" s="2" t="s">
        <v>148</v>
      </c>
      <c r="Q315" s="2" t="s">
        <v>1146</v>
      </c>
      <c r="R315" s="2" t="s">
        <v>32</v>
      </c>
      <c r="S315" s="2" t="s">
        <v>65</v>
      </c>
      <c r="T315" s="2" t="s">
        <v>1147</v>
      </c>
      <c r="U315" s="2">
        <v>87.539999999999992</v>
      </c>
      <c r="V315" s="2">
        <v>3</v>
      </c>
      <c r="W315" s="2">
        <v>0</v>
      </c>
      <c r="X315" s="20">
        <v>7</v>
      </c>
      <c r="Y315" s="18">
        <v>1047.3571428571399</v>
      </c>
      <c r="Z315" s="2">
        <v>37.642200000000003</v>
      </c>
    </row>
    <row r="316" spans="1:26" x14ac:dyDescent="0.3">
      <c r="A316" s="2">
        <v>315</v>
      </c>
      <c r="B316" s="2" t="s">
        <v>1148</v>
      </c>
      <c r="C316" s="2">
        <f>YEAR([1]Data!$D316)</f>
        <v>2011</v>
      </c>
      <c r="D316" s="3">
        <v>40764</v>
      </c>
      <c r="E316" s="3" t="str">
        <f>TEXT(Table1[[#This Row],[Order Date]],"mmm")</f>
        <v>Aug</v>
      </c>
      <c r="F316" s="3">
        <v>40771</v>
      </c>
      <c r="G316" s="8">
        <f>Table1[[#This Row],[Ship Date]]-Table1[[#This Row],[Order Date]]</f>
        <v>7</v>
      </c>
      <c r="H316" s="2" t="s">
        <v>50</v>
      </c>
      <c r="I316" s="2" t="s">
        <v>1149</v>
      </c>
      <c r="J316" s="2" t="s">
        <v>1150</v>
      </c>
      <c r="K316" s="2" t="s">
        <v>41</v>
      </c>
      <c r="L316" s="2" t="s">
        <v>27</v>
      </c>
      <c r="M316" s="2" t="s">
        <v>1151</v>
      </c>
      <c r="N316" s="2" t="s">
        <v>54</v>
      </c>
      <c r="O316" s="2">
        <v>33710</v>
      </c>
      <c r="P316" s="2" t="s">
        <v>30</v>
      </c>
      <c r="Q316" s="2" t="s">
        <v>1152</v>
      </c>
      <c r="R316" s="2" t="s">
        <v>71</v>
      </c>
      <c r="S316" s="2" t="s">
        <v>72</v>
      </c>
      <c r="T316" s="2" t="s">
        <v>1153</v>
      </c>
      <c r="U316" s="2">
        <v>178.38400000000001</v>
      </c>
      <c r="V316" s="2">
        <v>2</v>
      </c>
      <c r="W316" s="2">
        <v>0.2</v>
      </c>
      <c r="X316" s="20">
        <v>7</v>
      </c>
      <c r="Y316" s="18">
        <v>1045.32142857143</v>
      </c>
      <c r="Z316" s="2">
        <v>22.297999999999973</v>
      </c>
    </row>
    <row r="317" spans="1:26" x14ac:dyDescent="0.3">
      <c r="A317" s="2">
        <v>316</v>
      </c>
      <c r="B317" s="2" t="s">
        <v>1148</v>
      </c>
      <c r="C317" s="2">
        <f>YEAR([1]Data!$D317)</f>
        <v>2011</v>
      </c>
      <c r="D317" s="3">
        <v>40764</v>
      </c>
      <c r="E317" s="3" t="str">
        <f>TEXT(Table1[[#This Row],[Order Date]],"mmm")</f>
        <v>Aug</v>
      </c>
      <c r="F317" s="3">
        <v>40771</v>
      </c>
      <c r="G317" s="8">
        <f>Table1[[#This Row],[Ship Date]]-Table1[[#This Row],[Order Date]]</f>
        <v>7</v>
      </c>
      <c r="H317" s="2" t="s">
        <v>50</v>
      </c>
      <c r="I317" s="2" t="s">
        <v>1149</v>
      </c>
      <c r="J317" s="2" t="s">
        <v>1150</v>
      </c>
      <c r="K317" s="2" t="s">
        <v>41</v>
      </c>
      <c r="L317" s="2" t="s">
        <v>27</v>
      </c>
      <c r="M317" s="2" t="s">
        <v>1151</v>
      </c>
      <c r="N317" s="2" t="s">
        <v>54</v>
      </c>
      <c r="O317" s="2">
        <v>33710</v>
      </c>
      <c r="P317" s="2" t="s">
        <v>30</v>
      </c>
      <c r="Q317" s="2" t="s">
        <v>1154</v>
      </c>
      <c r="R317" s="2" t="s">
        <v>46</v>
      </c>
      <c r="S317" s="2" t="s">
        <v>90</v>
      </c>
      <c r="T317" s="2" t="s">
        <v>1155</v>
      </c>
      <c r="U317" s="2">
        <v>15.552000000000003</v>
      </c>
      <c r="V317" s="2">
        <v>3</v>
      </c>
      <c r="W317" s="2">
        <v>0.2</v>
      </c>
      <c r="X317" s="20">
        <v>7</v>
      </c>
      <c r="Y317" s="18">
        <v>1043.2857142857099</v>
      </c>
      <c r="Z317" s="2">
        <v>5.4432</v>
      </c>
    </row>
    <row r="318" spans="1:26" x14ac:dyDescent="0.3">
      <c r="A318" s="2">
        <v>317</v>
      </c>
      <c r="B318" s="2" t="s">
        <v>1156</v>
      </c>
      <c r="C318" s="2">
        <f>YEAR([1]Data!$D318)</f>
        <v>2011</v>
      </c>
      <c r="D318" s="3">
        <v>40905</v>
      </c>
      <c r="E318" s="3" t="str">
        <f>TEXT(Table1[[#This Row],[Order Date]],"mmm")</f>
        <v>Dec</v>
      </c>
      <c r="F318" s="3">
        <v>40907</v>
      </c>
      <c r="G318" s="8">
        <f>Table1[[#This Row],[Ship Date]]-Table1[[#This Row],[Order Date]]</f>
        <v>2</v>
      </c>
      <c r="H318" s="2" t="s">
        <v>188</v>
      </c>
      <c r="I318" s="2" t="s">
        <v>1157</v>
      </c>
      <c r="J318" s="2" t="s">
        <v>1158</v>
      </c>
      <c r="K318" s="2" t="s">
        <v>41</v>
      </c>
      <c r="L318" s="2" t="s">
        <v>27</v>
      </c>
      <c r="M318" s="2" t="s">
        <v>146</v>
      </c>
      <c r="N318" s="2" t="s">
        <v>147</v>
      </c>
      <c r="O318" s="2">
        <v>19143</v>
      </c>
      <c r="P318" s="2" t="s">
        <v>148</v>
      </c>
      <c r="Q318" s="2" t="s">
        <v>1159</v>
      </c>
      <c r="R318" s="2" t="s">
        <v>46</v>
      </c>
      <c r="S318" s="2" t="s">
        <v>68</v>
      </c>
      <c r="T318" s="2" t="s">
        <v>1160</v>
      </c>
      <c r="U318" s="2">
        <v>99.13600000000001</v>
      </c>
      <c r="V318" s="2">
        <v>4</v>
      </c>
      <c r="W318" s="2">
        <v>0.2</v>
      </c>
      <c r="X318" s="20">
        <v>7</v>
      </c>
      <c r="Y318" s="18">
        <v>1041.25</v>
      </c>
      <c r="Z318" s="2">
        <v>8.674399999999995</v>
      </c>
    </row>
    <row r="319" spans="1:26" x14ac:dyDescent="0.3">
      <c r="A319" s="2">
        <v>318</v>
      </c>
      <c r="B319" s="2" t="s">
        <v>1161</v>
      </c>
      <c r="C319" s="2">
        <f>YEAR([1]Data!$D319)</f>
        <v>2011</v>
      </c>
      <c r="D319" s="3">
        <v>40851</v>
      </c>
      <c r="E319" s="3" t="str">
        <f>TEXT(Table1[[#This Row],[Order Date]],"mmm")</f>
        <v>Nov</v>
      </c>
      <c r="F319" s="3">
        <v>40856</v>
      </c>
      <c r="G319" s="8">
        <f>Table1[[#This Row],[Ship Date]]-Table1[[#This Row],[Order Date]]</f>
        <v>5</v>
      </c>
      <c r="H319" s="2" t="s">
        <v>50</v>
      </c>
      <c r="I319" s="2" t="s">
        <v>1162</v>
      </c>
      <c r="J319" s="2" t="s">
        <v>1163</v>
      </c>
      <c r="K319" s="2" t="s">
        <v>102</v>
      </c>
      <c r="L319" s="2" t="s">
        <v>27</v>
      </c>
      <c r="M319" s="2" t="s">
        <v>266</v>
      </c>
      <c r="N319" s="2" t="s">
        <v>267</v>
      </c>
      <c r="O319" s="2">
        <v>10024</v>
      </c>
      <c r="P319" s="2" t="s">
        <v>148</v>
      </c>
      <c r="Q319" s="2" t="s">
        <v>1164</v>
      </c>
      <c r="R319" s="2" t="s">
        <v>32</v>
      </c>
      <c r="S319" s="2" t="s">
        <v>36</v>
      </c>
      <c r="T319" s="2" t="s">
        <v>1165</v>
      </c>
      <c r="U319" s="2">
        <v>135.88200000000001</v>
      </c>
      <c r="V319" s="2">
        <v>1</v>
      </c>
      <c r="W319" s="2">
        <v>0.1</v>
      </c>
      <c r="X319" s="20">
        <v>7</v>
      </c>
      <c r="Y319" s="18">
        <v>1039.2142857142901</v>
      </c>
      <c r="Z319" s="2">
        <v>24.156800000000004</v>
      </c>
    </row>
    <row r="320" spans="1:26" x14ac:dyDescent="0.3">
      <c r="A320" s="2">
        <v>319</v>
      </c>
      <c r="B320" s="2" t="s">
        <v>1161</v>
      </c>
      <c r="C320" s="2">
        <f>YEAR([1]Data!$D320)</f>
        <v>2011</v>
      </c>
      <c r="D320" s="3">
        <v>40851</v>
      </c>
      <c r="E320" s="3" t="str">
        <f>TEXT(Table1[[#This Row],[Order Date]],"mmm")</f>
        <v>Nov</v>
      </c>
      <c r="F320" s="3">
        <v>40856</v>
      </c>
      <c r="G320" s="8">
        <f>Table1[[#This Row],[Ship Date]]-Table1[[#This Row],[Order Date]]</f>
        <v>5</v>
      </c>
      <c r="H320" s="2" t="s">
        <v>50</v>
      </c>
      <c r="I320" s="2" t="s">
        <v>1162</v>
      </c>
      <c r="J320" s="2" t="s">
        <v>1163</v>
      </c>
      <c r="K320" s="2" t="s">
        <v>102</v>
      </c>
      <c r="L320" s="2" t="s">
        <v>27</v>
      </c>
      <c r="M320" s="2" t="s">
        <v>266</v>
      </c>
      <c r="N320" s="2" t="s">
        <v>267</v>
      </c>
      <c r="O320" s="2">
        <v>10024</v>
      </c>
      <c r="P320" s="2" t="s">
        <v>148</v>
      </c>
      <c r="Q320" s="2" t="s">
        <v>1166</v>
      </c>
      <c r="R320" s="2" t="s">
        <v>71</v>
      </c>
      <c r="S320" s="2" t="s">
        <v>682</v>
      </c>
      <c r="T320" s="2" t="s">
        <v>1167</v>
      </c>
      <c r="U320" s="2">
        <v>3991.98</v>
      </c>
      <c r="V320" s="2">
        <v>2</v>
      </c>
      <c r="W320" s="2">
        <v>0</v>
      </c>
      <c r="X320" s="20">
        <v>7</v>
      </c>
      <c r="Y320" s="18">
        <v>1037.17857142857</v>
      </c>
      <c r="Z320" s="2">
        <v>1995.99</v>
      </c>
    </row>
    <row r="321" spans="1:26" x14ac:dyDescent="0.3">
      <c r="A321" s="2">
        <v>320</v>
      </c>
      <c r="B321" s="2" t="s">
        <v>1161</v>
      </c>
      <c r="C321" s="2">
        <f>YEAR([1]Data!$D321)</f>
        <v>2011</v>
      </c>
      <c r="D321" s="3">
        <v>40851</v>
      </c>
      <c r="E321" s="3" t="str">
        <f>TEXT(Table1[[#This Row],[Order Date]],"mmm")</f>
        <v>Nov</v>
      </c>
      <c r="F321" s="3">
        <v>40856</v>
      </c>
      <c r="G321" s="8">
        <f>Table1[[#This Row],[Ship Date]]-Table1[[#This Row],[Order Date]]</f>
        <v>5</v>
      </c>
      <c r="H321" s="2" t="s">
        <v>50</v>
      </c>
      <c r="I321" s="2" t="s">
        <v>1162</v>
      </c>
      <c r="J321" s="2" t="s">
        <v>1163</v>
      </c>
      <c r="K321" s="2" t="s">
        <v>102</v>
      </c>
      <c r="L321" s="2" t="s">
        <v>27</v>
      </c>
      <c r="M321" s="2" t="s">
        <v>266</v>
      </c>
      <c r="N321" s="2" t="s">
        <v>267</v>
      </c>
      <c r="O321" s="2">
        <v>10024</v>
      </c>
      <c r="P321" s="2" t="s">
        <v>148</v>
      </c>
      <c r="Q321" s="2" t="s">
        <v>212</v>
      </c>
      <c r="R321" s="2" t="s">
        <v>71</v>
      </c>
      <c r="S321" s="2" t="s">
        <v>72</v>
      </c>
      <c r="T321" s="2" t="s">
        <v>213</v>
      </c>
      <c r="U321" s="2">
        <v>275.94</v>
      </c>
      <c r="V321" s="2">
        <v>6</v>
      </c>
      <c r="W321" s="2">
        <v>0</v>
      </c>
      <c r="X321" s="20">
        <v>7</v>
      </c>
      <c r="Y321" s="18">
        <v>1035.1428571428601</v>
      </c>
      <c r="Z321" s="2">
        <v>80.022599999999997</v>
      </c>
    </row>
    <row r="322" spans="1:26" x14ac:dyDescent="0.3">
      <c r="A322" s="2">
        <v>321</v>
      </c>
      <c r="B322" s="2" t="s">
        <v>1161</v>
      </c>
      <c r="C322" s="2">
        <f>YEAR([1]Data!$D322)</f>
        <v>2011</v>
      </c>
      <c r="D322" s="3">
        <v>40851</v>
      </c>
      <c r="E322" s="3" t="str">
        <f>TEXT(Table1[[#This Row],[Order Date]],"mmm")</f>
        <v>Nov</v>
      </c>
      <c r="F322" s="3">
        <v>40856</v>
      </c>
      <c r="G322" s="8">
        <f>Table1[[#This Row],[Ship Date]]-Table1[[#This Row],[Order Date]]</f>
        <v>5</v>
      </c>
      <c r="H322" s="2" t="s">
        <v>50</v>
      </c>
      <c r="I322" s="2" t="s">
        <v>1162</v>
      </c>
      <c r="J322" s="2" t="s">
        <v>1163</v>
      </c>
      <c r="K322" s="2" t="s">
        <v>102</v>
      </c>
      <c r="L322" s="2" t="s">
        <v>27</v>
      </c>
      <c r="M322" s="2" t="s">
        <v>266</v>
      </c>
      <c r="N322" s="2" t="s">
        <v>267</v>
      </c>
      <c r="O322" s="2">
        <v>10024</v>
      </c>
      <c r="P322" s="2" t="s">
        <v>148</v>
      </c>
      <c r="Q322" s="2" t="s">
        <v>1168</v>
      </c>
      <c r="R322" s="2" t="s">
        <v>71</v>
      </c>
      <c r="S322" s="2" t="s">
        <v>161</v>
      </c>
      <c r="T322" s="2" t="s">
        <v>1169</v>
      </c>
      <c r="U322" s="2">
        <v>360</v>
      </c>
      <c r="V322" s="2">
        <v>4</v>
      </c>
      <c r="W322" s="2">
        <v>0</v>
      </c>
      <c r="X322" s="20">
        <v>7</v>
      </c>
      <c r="Y322" s="18">
        <v>1033.1071428571399</v>
      </c>
      <c r="Z322" s="2">
        <v>129.6</v>
      </c>
    </row>
    <row r="323" spans="1:26" x14ac:dyDescent="0.3">
      <c r="A323" s="2">
        <v>322</v>
      </c>
      <c r="B323" s="2" t="s">
        <v>1161</v>
      </c>
      <c r="C323" s="2">
        <f>YEAR([1]Data!$D323)</f>
        <v>2011</v>
      </c>
      <c r="D323" s="3">
        <v>40851</v>
      </c>
      <c r="E323" s="3" t="str">
        <f>TEXT(Table1[[#This Row],[Order Date]],"mmm")</f>
        <v>Nov</v>
      </c>
      <c r="F323" s="3">
        <v>40856</v>
      </c>
      <c r="G323" s="8">
        <f>Table1[[#This Row],[Ship Date]]-Table1[[#This Row],[Order Date]]</f>
        <v>5</v>
      </c>
      <c r="H323" s="2" t="s">
        <v>50</v>
      </c>
      <c r="I323" s="2" t="s">
        <v>1162</v>
      </c>
      <c r="J323" s="2" t="s">
        <v>1163</v>
      </c>
      <c r="K323" s="2" t="s">
        <v>102</v>
      </c>
      <c r="L323" s="2" t="s">
        <v>27</v>
      </c>
      <c r="M323" s="2" t="s">
        <v>266</v>
      </c>
      <c r="N323" s="2" t="s">
        <v>267</v>
      </c>
      <c r="O323" s="2">
        <v>10024</v>
      </c>
      <c r="P323" s="2" t="s">
        <v>148</v>
      </c>
      <c r="Q323" s="2" t="s">
        <v>547</v>
      </c>
      <c r="R323" s="2" t="s">
        <v>46</v>
      </c>
      <c r="S323" s="2" t="s">
        <v>59</v>
      </c>
      <c r="T323" s="2" t="s">
        <v>548</v>
      </c>
      <c r="U323" s="2">
        <v>43.57</v>
      </c>
      <c r="V323" s="2">
        <v>1</v>
      </c>
      <c r="W323" s="2">
        <v>0</v>
      </c>
      <c r="X323" s="20">
        <v>7</v>
      </c>
      <c r="Y323" s="18">
        <v>1031.07142857143</v>
      </c>
      <c r="Z323" s="2">
        <v>13.070999999999998</v>
      </c>
    </row>
    <row r="324" spans="1:26" x14ac:dyDescent="0.3">
      <c r="A324" s="2">
        <v>323</v>
      </c>
      <c r="B324" s="2" t="s">
        <v>1170</v>
      </c>
      <c r="C324" s="2">
        <f>YEAR([1]Data!$D324)</f>
        <v>2011</v>
      </c>
      <c r="D324" s="3">
        <v>40805</v>
      </c>
      <c r="E324" s="3" t="str">
        <f>TEXT(Table1[[#This Row],[Order Date]],"mmm")</f>
        <v>Sep</v>
      </c>
      <c r="F324" s="3">
        <v>40810</v>
      </c>
      <c r="G324" s="8">
        <f>Table1[[#This Row],[Ship Date]]-Table1[[#This Row],[Order Date]]</f>
        <v>5</v>
      </c>
      <c r="H324" s="2" t="s">
        <v>50</v>
      </c>
      <c r="I324" s="2" t="s">
        <v>1171</v>
      </c>
      <c r="J324" s="2" t="s">
        <v>1172</v>
      </c>
      <c r="K324" s="2" t="s">
        <v>41</v>
      </c>
      <c r="L324" s="2" t="s">
        <v>27</v>
      </c>
      <c r="M324" s="2" t="s">
        <v>1173</v>
      </c>
      <c r="N324" s="2" t="s">
        <v>43</v>
      </c>
      <c r="O324" s="2">
        <v>90805</v>
      </c>
      <c r="P324" s="2" t="s">
        <v>44</v>
      </c>
      <c r="Q324" s="2" t="s">
        <v>1174</v>
      </c>
      <c r="R324" s="2" t="s">
        <v>46</v>
      </c>
      <c r="S324" s="2" t="s">
        <v>269</v>
      </c>
      <c r="T324" s="2" t="s">
        <v>1175</v>
      </c>
      <c r="U324" s="2">
        <v>7.16</v>
      </c>
      <c r="V324" s="2">
        <v>2</v>
      </c>
      <c r="W324" s="2">
        <v>0</v>
      </c>
      <c r="X324" s="20">
        <v>7</v>
      </c>
      <c r="Y324" s="18">
        <v>1029.0357142857099</v>
      </c>
      <c r="Z324" s="2">
        <v>3.58</v>
      </c>
    </row>
    <row r="325" spans="1:26" x14ac:dyDescent="0.3">
      <c r="A325" s="2">
        <v>324</v>
      </c>
      <c r="B325" s="2" t="s">
        <v>1176</v>
      </c>
      <c r="C325" s="2">
        <f>YEAR([1]Data!$D325)</f>
        <v>2013</v>
      </c>
      <c r="D325" s="3">
        <v>41388</v>
      </c>
      <c r="E325" s="3" t="str">
        <f>TEXT(Table1[[#This Row],[Order Date]],"mmm")</f>
        <v>Apr</v>
      </c>
      <c r="F325" s="3">
        <v>41392</v>
      </c>
      <c r="G325" s="8">
        <f>Table1[[#This Row],[Ship Date]]-Table1[[#This Row],[Order Date]]</f>
        <v>4</v>
      </c>
      <c r="H325" s="2" t="s">
        <v>50</v>
      </c>
      <c r="I325" s="2" t="s">
        <v>1177</v>
      </c>
      <c r="J325" s="2" t="s">
        <v>1178</v>
      </c>
      <c r="K325" s="2" t="s">
        <v>41</v>
      </c>
      <c r="L325" s="2" t="s">
        <v>27</v>
      </c>
      <c r="M325" s="2" t="s">
        <v>1179</v>
      </c>
      <c r="N325" s="2" t="s">
        <v>43</v>
      </c>
      <c r="O325" s="2">
        <v>92345</v>
      </c>
      <c r="P325" s="2" t="s">
        <v>44</v>
      </c>
      <c r="Q325" s="2" t="s">
        <v>1088</v>
      </c>
      <c r="R325" s="2" t="s">
        <v>46</v>
      </c>
      <c r="S325" s="2" t="s">
        <v>75</v>
      </c>
      <c r="T325" s="2" t="s">
        <v>1089</v>
      </c>
      <c r="U325" s="2">
        <v>251.52</v>
      </c>
      <c r="V325" s="2">
        <v>6</v>
      </c>
      <c r="W325" s="2">
        <v>0.2</v>
      </c>
      <c r="X325" s="20">
        <v>7</v>
      </c>
      <c r="Y325" s="18">
        <v>1027</v>
      </c>
      <c r="Z325" s="2">
        <v>81.744</v>
      </c>
    </row>
    <row r="326" spans="1:26" x14ac:dyDescent="0.3">
      <c r="A326" s="2">
        <v>325</v>
      </c>
      <c r="B326" s="2" t="s">
        <v>1176</v>
      </c>
      <c r="C326" s="2">
        <f>YEAR([1]Data!$D326)</f>
        <v>2013</v>
      </c>
      <c r="D326" s="3">
        <v>41388</v>
      </c>
      <c r="E326" s="3" t="str">
        <f>TEXT(Table1[[#This Row],[Order Date]],"mmm")</f>
        <v>Apr</v>
      </c>
      <c r="F326" s="3">
        <v>41392</v>
      </c>
      <c r="G326" s="8">
        <f>Table1[[#This Row],[Ship Date]]-Table1[[#This Row],[Order Date]]</f>
        <v>4</v>
      </c>
      <c r="H326" s="2" t="s">
        <v>50</v>
      </c>
      <c r="I326" s="2" t="s">
        <v>1177</v>
      </c>
      <c r="J326" s="2" t="s">
        <v>1178</v>
      </c>
      <c r="K326" s="2" t="s">
        <v>41</v>
      </c>
      <c r="L326" s="2" t="s">
        <v>27</v>
      </c>
      <c r="M326" s="2" t="s">
        <v>1179</v>
      </c>
      <c r="N326" s="2" t="s">
        <v>43</v>
      </c>
      <c r="O326" s="2">
        <v>92345</v>
      </c>
      <c r="P326" s="2" t="s">
        <v>44</v>
      </c>
      <c r="Q326" s="2" t="s">
        <v>1180</v>
      </c>
      <c r="R326" s="2" t="s">
        <v>71</v>
      </c>
      <c r="S326" s="2" t="s">
        <v>161</v>
      </c>
      <c r="T326" s="2" t="s">
        <v>1181</v>
      </c>
      <c r="U326" s="2">
        <v>99.99</v>
      </c>
      <c r="V326" s="2">
        <v>1</v>
      </c>
      <c r="W326" s="2">
        <v>0</v>
      </c>
      <c r="X326" s="20">
        <v>7</v>
      </c>
      <c r="Y326" s="18">
        <v>1024.9642857142901</v>
      </c>
      <c r="Z326" s="2">
        <v>34.996499999999997</v>
      </c>
    </row>
    <row r="327" spans="1:26" x14ac:dyDescent="0.3">
      <c r="A327" s="2">
        <v>326</v>
      </c>
      <c r="B327" s="2" t="s">
        <v>1182</v>
      </c>
      <c r="C327" s="2">
        <f>YEAR([1]Data!$D327)</f>
        <v>2014</v>
      </c>
      <c r="D327" s="3">
        <v>41947</v>
      </c>
      <c r="E327" s="3" t="str">
        <f>TEXT(Table1[[#This Row],[Order Date]],"mmm")</f>
        <v>Nov</v>
      </c>
      <c r="F327" s="3">
        <v>41949</v>
      </c>
      <c r="G327" s="8">
        <f>Table1[[#This Row],[Ship Date]]-Table1[[#This Row],[Order Date]]</f>
        <v>2</v>
      </c>
      <c r="H327" s="2" t="s">
        <v>23</v>
      </c>
      <c r="I327" s="2" t="s">
        <v>1183</v>
      </c>
      <c r="J327" s="2" t="s">
        <v>1184</v>
      </c>
      <c r="K327" s="2" t="s">
        <v>41</v>
      </c>
      <c r="L327" s="2" t="s">
        <v>27</v>
      </c>
      <c r="M327" s="2" t="s">
        <v>1185</v>
      </c>
      <c r="N327" s="2" t="s">
        <v>335</v>
      </c>
      <c r="O327" s="2">
        <v>37130</v>
      </c>
      <c r="P327" s="2" t="s">
        <v>30</v>
      </c>
      <c r="Q327" s="2" t="s">
        <v>1186</v>
      </c>
      <c r="R327" s="2" t="s">
        <v>32</v>
      </c>
      <c r="S327" s="2" t="s">
        <v>65</v>
      </c>
      <c r="T327" s="2" t="s">
        <v>1187</v>
      </c>
      <c r="U327" s="2">
        <v>15.991999999999999</v>
      </c>
      <c r="V327" s="2">
        <v>1</v>
      </c>
      <c r="W327" s="2">
        <v>0.2</v>
      </c>
      <c r="X327" s="20">
        <v>7</v>
      </c>
      <c r="Y327" s="18">
        <v>1022.92857142857</v>
      </c>
      <c r="Z327" s="2">
        <v>0.99949999999999894</v>
      </c>
    </row>
    <row r="328" spans="1:26" x14ac:dyDescent="0.3">
      <c r="A328" s="2">
        <v>327</v>
      </c>
      <c r="B328" s="2" t="s">
        <v>1188</v>
      </c>
      <c r="C328" s="2">
        <f>YEAR([1]Data!$D328)</f>
        <v>2013</v>
      </c>
      <c r="D328" s="3">
        <v>41517</v>
      </c>
      <c r="E328" s="3" t="str">
        <f>TEXT(Table1[[#This Row],[Order Date]],"mmm")</f>
        <v>Aug</v>
      </c>
      <c r="F328" s="3">
        <v>41519</v>
      </c>
      <c r="G328" s="8">
        <f>Table1[[#This Row],[Ship Date]]-Table1[[#This Row],[Order Date]]</f>
        <v>2</v>
      </c>
      <c r="H328" s="2" t="s">
        <v>188</v>
      </c>
      <c r="I328" s="2" t="s">
        <v>1189</v>
      </c>
      <c r="J328" s="2" t="s">
        <v>1190</v>
      </c>
      <c r="K328" s="2" t="s">
        <v>26</v>
      </c>
      <c r="L328" s="2" t="s">
        <v>27</v>
      </c>
      <c r="M328" s="2" t="s">
        <v>146</v>
      </c>
      <c r="N328" s="2" t="s">
        <v>147</v>
      </c>
      <c r="O328" s="2">
        <v>19143</v>
      </c>
      <c r="P328" s="2" t="s">
        <v>148</v>
      </c>
      <c r="Q328" s="2" t="s">
        <v>1191</v>
      </c>
      <c r="R328" s="2" t="s">
        <v>71</v>
      </c>
      <c r="S328" s="2" t="s">
        <v>72</v>
      </c>
      <c r="T328" s="2" t="s">
        <v>1192</v>
      </c>
      <c r="U328" s="2">
        <v>290.89800000000002</v>
      </c>
      <c r="V328" s="2">
        <v>3</v>
      </c>
      <c r="W328" s="2">
        <v>0.4</v>
      </c>
      <c r="X328" s="20">
        <v>7</v>
      </c>
      <c r="Y328" s="18">
        <v>1020.89285714286</v>
      </c>
      <c r="Z328" s="2">
        <v>-67.876199999999997</v>
      </c>
    </row>
    <row r="329" spans="1:26" x14ac:dyDescent="0.3">
      <c r="A329" s="2">
        <v>328</v>
      </c>
      <c r="B329" s="2" t="s">
        <v>1188</v>
      </c>
      <c r="C329" s="2">
        <f>YEAR([1]Data!$D329)</f>
        <v>2013</v>
      </c>
      <c r="D329" s="3">
        <v>41517</v>
      </c>
      <c r="E329" s="3" t="str">
        <f>TEXT(Table1[[#This Row],[Order Date]],"mmm")</f>
        <v>Aug</v>
      </c>
      <c r="F329" s="3">
        <v>41519</v>
      </c>
      <c r="G329" s="8">
        <f>Table1[[#This Row],[Ship Date]]-Table1[[#This Row],[Order Date]]</f>
        <v>2</v>
      </c>
      <c r="H329" s="2" t="s">
        <v>188</v>
      </c>
      <c r="I329" s="2" t="s">
        <v>1189</v>
      </c>
      <c r="J329" s="2" t="s">
        <v>1190</v>
      </c>
      <c r="K329" s="2" t="s">
        <v>26</v>
      </c>
      <c r="L329" s="2" t="s">
        <v>27</v>
      </c>
      <c r="M329" s="2" t="s">
        <v>146</v>
      </c>
      <c r="N329" s="2" t="s">
        <v>147</v>
      </c>
      <c r="O329" s="2">
        <v>19143</v>
      </c>
      <c r="P329" s="2" t="s">
        <v>148</v>
      </c>
      <c r="Q329" s="2" t="s">
        <v>1193</v>
      </c>
      <c r="R329" s="2" t="s">
        <v>46</v>
      </c>
      <c r="S329" s="2" t="s">
        <v>59</v>
      </c>
      <c r="T329" s="2" t="s">
        <v>1194</v>
      </c>
      <c r="U329" s="2">
        <v>54.224000000000004</v>
      </c>
      <c r="V329" s="2">
        <v>2</v>
      </c>
      <c r="W329" s="2">
        <v>0.2</v>
      </c>
      <c r="X329" s="20">
        <v>7</v>
      </c>
      <c r="Y329" s="18">
        <v>1018.85714285714</v>
      </c>
      <c r="Z329" s="2">
        <v>3.3889999999999993</v>
      </c>
    </row>
    <row r="330" spans="1:26" x14ac:dyDescent="0.3">
      <c r="A330" s="2">
        <v>329</v>
      </c>
      <c r="B330" s="2" t="s">
        <v>1188</v>
      </c>
      <c r="C330" s="2">
        <f>YEAR([1]Data!$D330)</f>
        <v>2013</v>
      </c>
      <c r="D330" s="3">
        <v>41517</v>
      </c>
      <c r="E330" s="3" t="str">
        <f>TEXT(Table1[[#This Row],[Order Date]],"mmm")</f>
        <v>Aug</v>
      </c>
      <c r="F330" s="3">
        <v>41519</v>
      </c>
      <c r="G330" s="8">
        <f>Table1[[#This Row],[Ship Date]]-Table1[[#This Row],[Order Date]]</f>
        <v>2</v>
      </c>
      <c r="H330" s="2" t="s">
        <v>188</v>
      </c>
      <c r="I330" s="2" t="s">
        <v>1189</v>
      </c>
      <c r="J330" s="2" t="s">
        <v>1190</v>
      </c>
      <c r="K330" s="2" t="s">
        <v>26</v>
      </c>
      <c r="L330" s="2" t="s">
        <v>27</v>
      </c>
      <c r="M330" s="2" t="s">
        <v>146</v>
      </c>
      <c r="N330" s="2" t="s">
        <v>147</v>
      </c>
      <c r="O330" s="2">
        <v>19143</v>
      </c>
      <c r="P330" s="2" t="s">
        <v>148</v>
      </c>
      <c r="Q330" s="2" t="s">
        <v>1195</v>
      </c>
      <c r="R330" s="2" t="s">
        <v>32</v>
      </c>
      <c r="S330" s="2" t="s">
        <v>36</v>
      </c>
      <c r="T330" s="2" t="s">
        <v>1196</v>
      </c>
      <c r="U330" s="2">
        <v>786.74400000000003</v>
      </c>
      <c r="V330" s="2">
        <v>4</v>
      </c>
      <c r="W330" s="2">
        <v>0.3</v>
      </c>
      <c r="X330" s="20">
        <v>7</v>
      </c>
      <c r="Y330" s="18">
        <v>1016.82142857143</v>
      </c>
      <c r="Z330" s="2">
        <v>-258.50160000000011</v>
      </c>
    </row>
    <row r="331" spans="1:26" x14ac:dyDescent="0.3">
      <c r="A331" s="2">
        <v>330</v>
      </c>
      <c r="B331" s="2" t="s">
        <v>1188</v>
      </c>
      <c r="C331" s="2">
        <f>YEAR([1]Data!$D331)</f>
        <v>2013</v>
      </c>
      <c r="D331" s="3">
        <v>41517</v>
      </c>
      <c r="E331" s="3" t="str">
        <f>TEXT(Table1[[#This Row],[Order Date]],"mmm")</f>
        <v>Aug</v>
      </c>
      <c r="F331" s="3">
        <v>41519</v>
      </c>
      <c r="G331" s="8">
        <f>Table1[[#This Row],[Ship Date]]-Table1[[#This Row],[Order Date]]</f>
        <v>2</v>
      </c>
      <c r="H331" s="2" t="s">
        <v>188</v>
      </c>
      <c r="I331" s="2" t="s">
        <v>1189</v>
      </c>
      <c r="J331" s="2" t="s">
        <v>1190</v>
      </c>
      <c r="K331" s="2" t="s">
        <v>26</v>
      </c>
      <c r="L331" s="2" t="s">
        <v>27</v>
      </c>
      <c r="M331" s="2" t="s">
        <v>146</v>
      </c>
      <c r="N331" s="2" t="s">
        <v>147</v>
      </c>
      <c r="O331" s="2">
        <v>19143</v>
      </c>
      <c r="P331" s="2" t="s">
        <v>148</v>
      </c>
      <c r="Q331" s="2" t="s">
        <v>1197</v>
      </c>
      <c r="R331" s="2" t="s">
        <v>46</v>
      </c>
      <c r="S331" s="2" t="s">
        <v>47</v>
      </c>
      <c r="T331" s="2" t="s">
        <v>1198</v>
      </c>
      <c r="U331" s="2">
        <v>100.24000000000001</v>
      </c>
      <c r="V331" s="2">
        <v>10</v>
      </c>
      <c r="W331" s="2">
        <v>0.2</v>
      </c>
      <c r="X331" s="20">
        <v>7</v>
      </c>
      <c r="Y331" s="18">
        <v>1014.78571428571</v>
      </c>
      <c r="Z331" s="2">
        <v>33.830999999999989</v>
      </c>
    </row>
    <row r="332" spans="1:26" x14ac:dyDescent="0.3">
      <c r="A332" s="2">
        <v>331</v>
      </c>
      <c r="B332" s="2" t="s">
        <v>1188</v>
      </c>
      <c r="C332" s="2">
        <f>YEAR([1]Data!$D332)</f>
        <v>2013</v>
      </c>
      <c r="D332" s="3">
        <v>41517</v>
      </c>
      <c r="E332" s="3" t="str">
        <f>TEXT(Table1[[#This Row],[Order Date]],"mmm")</f>
        <v>Aug</v>
      </c>
      <c r="F332" s="3">
        <v>41519</v>
      </c>
      <c r="G332" s="8">
        <f>Table1[[#This Row],[Ship Date]]-Table1[[#This Row],[Order Date]]</f>
        <v>2</v>
      </c>
      <c r="H332" s="2" t="s">
        <v>188</v>
      </c>
      <c r="I332" s="2" t="s">
        <v>1189</v>
      </c>
      <c r="J332" s="2" t="s">
        <v>1190</v>
      </c>
      <c r="K332" s="2" t="s">
        <v>26</v>
      </c>
      <c r="L332" s="2" t="s">
        <v>27</v>
      </c>
      <c r="M332" s="2" t="s">
        <v>146</v>
      </c>
      <c r="N332" s="2" t="s">
        <v>147</v>
      </c>
      <c r="O332" s="2">
        <v>19143</v>
      </c>
      <c r="P332" s="2" t="s">
        <v>148</v>
      </c>
      <c r="Q332" s="2" t="s">
        <v>1199</v>
      </c>
      <c r="R332" s="2" t="s">
        <v>46</v>
      </c>
      <c r="S332" s="2" t="s">
        <v>75</v>
      </c>
      <c r="T332" s="2" t="s">
        <v>1200</v>
      </c>
      <c r="U332" s="2">
        <v>37.76400000000001</v>
      </c>
      <c r="V332" s="2">
        <v>6</v>
      </c>
      <c r="W332" s="2">
        <v>0.7</v>
      </c>
      <c r="X332" s="20">
        <v>7</v>
      </c>
      <c r="Y332" s="18">
        <v>1012.75</v>
      </c>
      <c r="Z332" s="2">
        <v>-27.693600000000004</v>
      </c>
    </row>
    <row r="333" spans="1:26" x14ac:dyDescent="0.3">
      <c r="A333" s="2">
        <v>332</v>
      </c>
      <c r="B333" s="2" t="s">
        <v>1201</v>
      </c>
      <c r="C333" s="2">
        <f>YEAR([1]Data!$D333)</f>
        <v>2013</v>
      </c>
      <c r="D333" s="3">
        <v>41390</v>
      </c>
      <c r="E333" s="3" t="str">
        <f>TEXT(Table1[[#This Row],[Order Date]],"mmm")</f>
        <v>Apr</v>
      </c>
      <c r="F333" s="3">
        <v>41394</v>
      </c>
      <c r="G333" s="8">
        <f>Table1[[#This Row],[Ship Date]]-Table1[[#This Row],[Order Date]]</f>
        <v>4</v>
      </c>
      <c r="H333" s="2" t="s">
        <v>23</v>
      </c>
      <c r="I333" s="2" t="s">
        <v>1202</v>
      </c>
      <c r="J333" s="2" t="s">
        <v>1203</v>
      </c>
      <c r="K333" s="2" t="s">
        <v>26</v>
      </c>
      <c r="L333" s="2" t="s">
        <v>27</v>
      </c>
      <c r="M333" s="2" t="s">
        <v>146</v>
      </c>
      <c r="N333" s="2" t="s">
        <v>147</v>
      </c>
      <c r="O333" s="2">
        <v>19134</v>
      </c>
      <c r="P333" s="2" t="s">
        <v>148</v>
      </c>
      <c r="Q333" s="2" t="s">
        <v>1204</v>
      </c>
      <c r="R333" s="2" t="s">
        <v>71</v>
      </c>
      <c r="S333" s="2" t="s">
        <v>72</v>
      </c>
      <c r="T333" s="2" t="s">
        <v>1205</v>
      </c>
      <c r="U333" s="2">
        <v>82.8</v>
      </c>
      <c r="V333" s="2">
        <v>2</v>
      </c>
      <c r="W333" s="2">
        <v>0.4</v>
      </c>
      <c r="X333" s="20">
        <v>7</v>
      </c>
      <c r="Y333" s="18">
        <v>1010.71428571429</v>
      </c>
      <c r="Z333" s="2">
        <v>-20.700000000000003</v>
      </c>
    </row>
    <row r="334" spans="1:26" x14ac:dyDescent="0.3">
      <c r="A334" s="2">
        <v>333</v>
      </c>
      <c r="B334" s="2" t="s">
        <v>1201</v>
      </c>
      <c r="C334" s="2">
        <f>YEAR([1]Data!$D334)</f>
        <v>2013</v>
      </c>
      <c r="D334" s="3">
        <v>41390</v>
      </c>
      <c r="E334" s="3" t="str">
        <f>TEXT(Table1[[#This Row],[Order Date]],"mmm")</f>
        <v>Apr</v>
      </c>
      <c r="F334" s="3">
        <v>41394</v>
      </c>
      <c r="G334" s="8">
        <f>Table1[[#This Row],[Ship Date]]-Table1[[#This Row],[Order Date]]</f>
        <v>4</v>
      </c>
      <c r="H334" s="2" t="s">
        <v>23</v>
      </c>
      <c r="I334" s="2" t="s">
        <v>1202</v>
      </c>
      <c r="J334" s="2" t="s">
        <v>1203</v>
      </c>
      <c r="K334" s="2" t="s">
        <v>26</v>
      </c>
      <c r="L334" s="2" t="s">
        <v>27</v>
      </c>
      <c r="M334" s="2" t="s">
        <v>146</v>
      </c>
      <c r="N334" s="2" t="s">
        <v>147</v>
      </c>
      <c r="O334" s="2">
        <v>19134</v>
      </c>
      <c r="P334" s="2" t="s">
        <v>148</v>
      </c>
      <c r="Q334" s="2" t="s">
        <v>1206</v>
      </c>
      <c r="R334" s="2" t="s">
        <v>46</v>
      </c>
      <c r="S334" s="2" t="s">
        <v>75</v>
      </c>
      <c r="T334" s="2" t="s">
        <v>1207</v>
      </c>
      <c r="U334" s="2">
        <v>20.724000000000004</v>
      </c>
      <c r="V334" s="2">
        <v>2</v>
      </c>
      <c r="W334" s="2">
        <v>0.7</v>
      </c>
      <c r="X334" s="20">
        <v>7</v>
      </c>
      <c r="Y334" s="18">
        <v>1008.67857142857</v>
      </c>
      <c r="Z334" s="2">
        <v>-13.815999999999995</v>
      </c>
    </row>
    <row r="335" spans="1:26" x14ac:dyDescent="0.3">
      <c r="A335" s="2">
        <v>334</v>
      </c>
      <c r="B335" s="2" t="s">
        <v>1201</v>
      </c>
      <c r="C335" s="2">
        <f>YEAR([1]Data!$D335)</f>
        <v>2013</v>
      </c>
      <c r="D335" s="3">
        <v>41390</v>
      </c>
      <c r="E335" s="3" t="str">
        <f>TEXT(Table1[[#This Row],[Order Date]],"mmm")</f>
        <v>Apr</v>
      </c>
      <c r="F335" s="3">
        <v>41394</v>
      </c>
      <c r="G335" s="8">
        <f>Table1[[#This Row],[Ship Date]]-Table1[[#This Row],[Order Date]]</f>
        <v>4</v>
      </c>
      <c r="H335" s="2" t="s">
        <v>23</v>
      </c>
      <c r="I335" s="2" t="s">
        <v>1202</v>
      </c>
      <c r="J335" s="2" t="s">
        <v>1203</v>
      </c>
      <c r="K335" s="2" t="s">
        <v>26</v>
      </c>
      <c r="L335" s="2" t="s">
        <v>27</v>
      </c>
      <c r="M335" s="2" t="s">
        <v>146</v>
      </c>
      <c r="N335" s="2" t="s">
        <v>147</v>
      </c>
      <c r="O335" s="2">
        <v>19134</v>
      </c>
      <c r="P335" s="2" t="s">
        <v>148</v>
      </c>
      <c r="Q335" s="2" t="s">
        <v>1208</v>
      </c>
      <c r="R335" s="2" t="s">
        <v>46</v>
      </c>
      <c r="S335" s="2" t="s">
        <v>75</v>
      </c>
      <c r="T335" s="2" t="s">
        <v>1209</v>
      </c>
      <c r="U335" s="2">
        <v>4.8960000000000008</v>
      </c>
      <c r="V335" s="2">
        <v>3</v>
      </c>
      <c r="W335" s="2">
        <v>0.7</v>
      </c>
      <c r="X335" s="20">
        <v>7</v>
      </c>
      <c r="Y335" s="18">
        <v>1006.64285714286</v>
      </c>
      <c r="Z335" s="2">
        <v>-3.4271999999999991</v>
      </c>
    </row>
    <row r="336" spans="1:26" x14ac:dyDescent="0.3">
      <c r="A336" s="2">
        <v>335</v>
      </c>
      <c r="B336" s="2" t="s">
        <v>1210</v>
      </c>
      <c r="C336" s="2">
        <f>YEAR([1]Data!$D336)</f>
        <v>2012</v>
      </c>
      <c r="D336" s="3">
        <v>41153</v>
      </c>
      <c r="E336" s="3" t="str">
        <f>TEXT(Table1[[#This Row],[Order Date]],"mmm")</f>
        <v>Sep</v>
      </c>
      <c r="F336" s="3">
        <v>41156</v>
      </c>
      <c r="G336" s="8">
        <f>Table1[[#This Row],[Ship Date]]-Table1[[#This Row],[Order Date]]</f>
        <v>3</v>
      </c>
      <c r="H336" s="2" t="s">
        <v>23</v>
      </c>
      <c r="I336" s="2" t="s">
        <v>1211</v>
      </c>
      <c r="J336" s="2" t="s">
        <v>1212</v>
      </c>
      <c r="K336" s="2" t="s">
        <v>26</v>
      </c>
      <c r="L336" s="2" t="s">
        <v>27</v>
      </c>
      <c r="M336" s="2" t="s">
        <v>42</v>
      </c>
      <c r="N336" s="2" t="s">
        <v>43</v>
      </c>
      <c r="O336" s="2">
        <v>90045</v>
      </c>
      <c r="P336" s="2" t="s">
        <v>44</v>
      </c>
      <c r="Q336" s="2" t="s">
        <v>1213</v>
      </c>
      <c r="R336" s="2" t="s">
        <v>46</v>
      </c>
      <c r="S336" s="2" t="s">
        <v>75</v>
      </c>
      <c r="T336" s="2" t="s">
        <v>1214</v>
      </c>
      <c r="U336" s="2">
        <v>4.7520000000000007</v>
      </c>
      <c r="V336" s="2">
        <v>1</v>
      </c>
      <c r="W336" s="2">
        <v>0.2</v>
      </c>
      <c r="X336" s="20">
        <v>7</v>
      </c>
      <c r="Y336" s="18">
        <v>1004.60714285714</v>
      </c>
      <c r="Z336" s="2">
        <v>1.6037999999999997</v>
      </c>
    </row>
    <row r="337" spans="1:26" x14ac:dyDescent="0.3">
      <c r="A337" s="2">
        <v>336</v>
      </c>
      <c r="B337" s="2" t="s">
        <v>1210</v>
      </c>
      <c r="C337" s="2">
        <f>YEAR([1]Data!$D337)</f>
        <v>2012</v>
      </c>
      <c r="D337" s="3">
        <v>41153</v>
      </c>
      <c r="E337" s="3" t="str">
        <f>TEXT(Table1[[#This Row],[Order Date]],"mmm")</f>
        <v>Sep</v>
      </c>
      <c r="F337" s="3">
        <v>41156</v>
      </c>
      <c r="G337" s="8">
        <f>Table1[[#This Row],[Ship Date]]-Table1[[#This Row],[Order Date]]</f>
        <v>3</v>
      </c>
      <c r="H337" s="2" t="s">
        <v>23</v>
      </c>
      <c r="I337" s="2" t="s">
        <v>1211</v>
      </c>
      <c r="J337" s="2" t="s">
        <v>1212</v>
      </c>
      <c r="K337" s="2" t="s">
        <v>26</v>
      </c>
      <c r="L337" s="2" t="s">
        <v>27</v>
      </c>
      <c r="M337" s="2" t="s">
        <v>42</v>
      </c>
      <c r="N337" s="2" t="s">
        <v>43</v>
      </c>
      <c r="O337" s="2">
        <v>90045</v>
      </c>
      <c r="P337" s="2" t="s">
        <v>44</v>
      </c>
      <c r="Q337" s="2" t="s">
        <v>1215</v>
      </c>
      <c r="R337" s="2" t="s">
        <v>71</v>
      </c>
      <c r="S337" s="2" t="s">
        <v>1216</v>
      </c>
      <c r="T337" s="2" t="s">
        <v>1217</v>
      </c>
      <c r="U337" s="2">
        <v>959.98400000000004</v>
      </c>
      <c r="V337" s="2">
        <v>2</v>
      </c>
      <c r="W337" s="2">
        <v>0.2</v>
      </c>
      <c r="X337" s="20">
        <v>7</v>
      </c>
      <c r="Y337" s="18">
        <v>1002.57142857143</v>
      </c>
      <c r="Z337" s="2">
        <v>335.99440000000004</v>
      </c>
    </row>
    <row r="338" spans="1:26" x14ac:dyDescent="0.3">
      <c r="A338" s="2">
        <v>337</v>
      </c>
      <c r="B338" s="2" t="s">
        <v>1210</v>
      </c>
      <c r="C338" s="2">
        <f>YEAR([1]Data!$D338)</f>
        <v>2012</v>
      </c>
      <c r="D338" s="3">
        <v>41153</v>
      </c>
      <c r="E338" s="3" t="str">
        <f>TEXT(Table1[[#This Row],[Order Date]],"mmm")</f>
        <v>Sep</v>
      </c>
      <c r="F338" s="3">
        <v>41156</v>
      </c>
      <c r="G338" s="8">
        <f>Table1[[#This Row],[Ship Date]]-Table1[[#This Row],[Order Date]]</f>
        <v>3</v>
      </c>
      <c r="H338" s="2" t="s">
        <v>23</v>
      </c>
      <c r="I338" s="2" t="s">
        <v>1211</v>
      </c>
      <c r="J338" s="2" t="s">
        <v>1212</v>
      </c>
      <c r="K338" s="2" t="s">
        <v>26</v>
      </c>
      <c r="L338" s="2" t="s">
        <v>27</v>
      </c>
      <c r="M338" s="2" t="s">
        <v>42</v>
      </c>
      <c r="N338" s="2" t="s">
        <v>43</v>
      </c>
      <c r="O338" s="2">
        <v>90045</v>
      </c>
      <c r="P338" s="2" t="s">
        <v>44</v>
      </c>
      <c r="Q338" s="2" t="s">
        <v>1218</v>
      </c>
      <c r="R338" s="2" t="s">
        <v>46</v>
      </c>
      <c r="S338" s="2" t="s">
        <v>75</v>
      </c>
      <c r="T338" s="2" t="s">
        <v>1219</v>
      </c>
      <c r="U338" s="2">
        <v>14.368000000000002</v>
      </c>
      <c r="V338" s="2">
        <v>4</v>
      </c>
      <c r="W338" s="2">
        <v>0.2</v>
      </c>
      <c r="X338" s="20">
        <v>7</v>
      </c>
      <c r="Y338" s="18">
        <v>1000.53571428571</v>
      </c>
      <c r="Z338" s="2">
        <v>4.4899999999999984</v>
      </c>
    </row>
    <row r="339" spans="1:26" x14ac:dyDescent="0.3">
      <c r="A339" s="2">
        <v>338</v>
      </c>
      <c r="B339" s="2" t="s">
        <v>1220</v>
      </c>
      <c r="C339" s="2">
        <f>YEAR([1]Data!$D339)</f>
        <v>2011</v>
      </c>
      <c r="D339" s="3">
        <v>40736</v>
      </c>
      <c r="E339" s="3" t="str">
        <f>TEXT(Table1[[#This Row],[Order Date]],"mmm")</f>
        <v>Jul</v>
      </c>
      <c r="F339" s="3">
        <v>40741</v>
      </c>
      <c r="G339" s="8">
        <f>Table1[[#This Row],[Ship Date]]-Table1[[#This Row],[Order Date]]</f>
        <v>5</v>
      </c>
      <c r="H339" s="2" t="s">
        <v>50</v>
      </c>
      <c r="I339" s="2" t="s">
        <v>1221</v>
      </c>
      <c r="J339" s="2" t="s">
        <v>1222</v>
      </c>
      <c r="K339" s="2" t="s">
        <v>41</v>
      </c>
      <c r="L339" s="2" t="s">
        <v>27</v>
      </c>
      <c r="M339" s="2" t="s">
        <v>127</v>
      </c>
      <c r="N339" s="2" t="s">
        <v>43</v>
      </c>
      <c r="O339" s="2">
        <v>94122</v>
      </c>
      <c r="P339" s="2" t="s">
        <v>44</v>
      </c>
      <c r="Q339" s="2" t="s">
        <v>1223</v>
      </c>
      <c r="R339" s="2" t="s">
        <v>46</v>
      </c>
      <c r="S339" s="2" t="s">
        <v>75</v>
      </c>
      <c r="T339" s="2" t="s">
        <v>1224</v>
      </c>
      <c r="U339" s="2">
        <v>7.7120000000000006</v>
      </c>
      <c r="V339" s="2">
        <v>2</v>
      </c>
      <c r="W339" s="2">
        <v>0.2</v>
      </c>
      <c r="X339" s="20">
        <v>7</v>
      </c>
      <c r="Y339" s="18">
        <v>998.49999999999898</v>
      </c>
      <c r="Z339" s="2">
        <v>2.7956000000000003</v>
      </c>
    </row>
    <row r="340" spans="1:26" x14ac:dyDescent="0.3">
      <c r="A340" s="2">
        <v>339</v>
      </c>
      <c r="B340" s="2" t="s">
        <v>1220</v>
      </c>
      <c r="C340" s="2">
        <f>YEAR([1]Data!$D340)</f>
        <v>2011</v>
      </c>
      <c r="D340" s="3">
        <v>40736</v>
      </c>
      <c r="E340" s="3" t="str">
        <f>TEXT(Table1[[#This Row],[Order Date]],"mmm")</f>
        <v>Jul</v>
      </c>
      <c r="F340" s="3">
        <v>40741</v>
      </c>
      <c r="G340" s="8">
        <f>Table1[[#This Row],[Ship Date]]-Table1[[#This Row],[Order Date]]</f>
        <v>5</v>
      </c>
      <c r="H340" s="2" t="s">
        <v>50</v>
      </c>
      <c r="I340" s="2" t="s">
        <v>1221</v>
      </c>
      <c r="J340" s="2" t="s">
        <v>1222</v>
      </c>
      <c r="K340" s="2" t="s">
        <v>41</v>
      </c>
      <c r="L340" s="2" t="s">
        <v>27</v>
      </c>
      <c r="M340" s="2" t="s">
        <v>127</v>
      </c>
      <c r="N340" s="2" t="s">
        <v>43</v>
      </c>
      <c r="O340" s="2">
        <v>94122</v>
      </c>
      <c r="P340" s="2" t="s">
        <v>44</v>
      </c>
      <c r="Q340" s="2" t="s">
        <v>1225</v>
      </c>
      <c r="R340" s="2" t="s">
        <v>32</v>
      </c>
      <c r="S340" s="2" t="s">
        <v>56</v>
      </c>
      <c r="T340" s="2" t="s">
        <v>1226</v>
      </c>
      <c r="U340" s="2">
        <v>698.35200000000009</v>
      </c>
      <c r="V340" s="2">
        <v>3</v>
      </c>
      <c r="W340" s="2">
        <v>0.2</v>
      </c>
      <c r="X340" s="20">
        <v>7</v>
      </c>
      <c r="Y340" s="18">
        <v>996.46428571428498</v>
      </c>
      <c r="Z340" s="2">
        <v>-17.458800000000053</v>
      </c>
    </row>
    <row r="341" spans="1:26" x14ac:dyDescent="0.3">
      <c r="A341" s="2">
        <v>340</v>
      </c>
      <c r="B341" s="2" t="s">
        <v>1227</v>
      </c>
      <c r="C341" s="2">
        <f>YEAR([1]Data!$D341)</f>
        <v>2012</v>
      </c>
      <c r="D341" s="3">
        <v>41082</v>
      </c>
      <c r="E341" s="3" t="str">
        <f>TEXT(Table1[[#This Row],[Order Date]],"mmm")</f>
        <v>Jun</v>
      </c>
      <c r="F341" s="3">
        <v>41086</v>
      </c>
      <c r="G341" s="8">
        <f>Table1[[#This Row],[Ship Date]]-Table1[[#This Row],[Order Date]]</f>
        <v>4</v>
      </c>
      <c r="H341" s="2" t="s">
        <v>23</v>
      </c>
      <c r="I341" s="2" t="s">
        <v>916</v>
      </c>
      <c r="J341" s="2" t="s">
        <v>917</v>
      </c>
      <c r="K341" s="2" t="s">
        <v>26</v>
      </c>
      <c r="L341" s="2" t="s">
        <v>27</v>
      </c>
      <c r="M341" s="2" t="s">
        <v>1228</v>
      </c>
      <c r="N341" s="2" t="s">
        <v>121</v>
      </c>
      <c r="O341" s="2">
        <v>84041</v>
      </c>
      <c r="P341" s="2" t="s">
        <v>44</v>
      </c>
      <c r="Q341" s="2" t="s">
        <v>1229</v>
      </c>
      <c r="R341" s="2" t="s">
        <v>46</v>
      </c>
      <c r="S341" s="2" t="s">
        <v>269</v>
      </c>
      <c r="T341" s="2" t="s">
        <v>1230</v>
      </c>
      <c r="U341" s="2">
        <v>4.96</v>
      </c>
      <c r="V341" s="2">
        <v>4</v>
      </c>
      <c r="W341" s="2">
        <v>0</v>
      </c>
      <c r="X341" s="20">
        <v>7</v>
      </c>
      <c r="Y341" s="18">
        <v>994.42857142856997</v>
      </c>
      <c r="Z341" s="2">
        <v>2.3311999999999999</v>
      </c>
    </row>
    <row r="342" spans="1:26" x14ac:dyDescent="0.3">
      <c r="A342" s="2">
        <v>341</v>
      </c>
      <c r="B342" s="2" t="s">
        <v>1231</v>
      </c>
      <c r="C342" s="2">
        <f>YEAR([1]Data!$D342)</f>
        <v>2011</v>
      </c>
      <c r="D342" s="3">
        <v>40646</v>
      </c>
      <c r="E342" s="3" t="str">
        <f>TEXT(Table1[[#This Row],[Order Date]],"mmm")</f>
        <v>Apr</v>
      </c>
      <c r="F342" s="3">
        <v>40650</v>
      </c>
      <c r="G342" s="8">
        <f>Table1[[#This Row],[Ship Date]]-Table1[[#This Row],[Order Date]]</f>
        <v>4</v>
      </c>
      <c r="H342" s="2" t="s">
        <v>23</v>
      </c>
      <c r="I342" s="2" t="s">
        <v>581</v>
      </c>
      <c r="J342" s="2" t="s">
        <v>582</v>
      </c>
      <c r="K342" s="2" t="s">
        <v>41</v>
      </c>
      <c r="L342" s="2" t="s">
        <v>27</v>
      </c>
      <c r="M342" s="2" t="s">
        <v>146</v>
      </c>
      <c r="N342" s="2" t="s">
        <v>147</v>
      </c>
      <c r="O342" s="2">
        <v>19140</v>
      </c>
      <c r="P342" s="2" t="s">
        <v>148</v>
      </c>
      <c r="Q342" s="2" t="s">
        <v>1232</v>
      </c>
      <c r="R342" s="2" t="s">
        <v>46</v>
      </c>
      <c r="S342" s="2" t="s">
        <v>68</v>
      </c>
      <c r="T342" s="2" t="s">
        <v>1233</v>
      </c>
      <c r="U342" s="2">
        <v>17.856000000000002</v>
      </c>
      <c r="V342" s="2">
        <v>4</v>
      </c>
      <c r="W342" s="2">
        <v>0.2</v>
      </c>
      <c r="X342" s="20">
        <v>7</v>
      </c>
      <c r="Y342" s="18">
        <v>992.39285714285597</v>
      </c>
      <c r="Z342" s="2">
        <v>1.1159999999999979</v>
      </c>
    </row>
    <row r="343" spans="1:26" x14ac:dyDescent="0.3">
      <c r="A343" s="2">
        <v>342</v>
      </c>
      <c r="B343" s="2" t="s">
        <v>1231</v>
      </c>
      <c r="C343" s="2">
        <f>YEAR([1]Data!$D343)</f>
        <v>2011</v>
      </c>
      <c r="D343" s="3">
        <v>40646</v>
      </c>
      <c r="E343" s="3" t="str">
        <f>TEXT(Table1[[#This Row],[Order Date]],"mmm")</f>
        <v>Apr</v>
      </c>
      <c r="F343" s="3">
        <v>40650</v>
      </c>
      <c r="G343" s="8">
        <f>Table1[[#This Row],[Ship Date]]-Table1[[#This Row],[Order Date]]</f>
        <v>4</v>
      </c>
      <c r="H343" s="2" t="s">
        <v>23</v>
      </c>
      <c r="I343" s="2" t="s">
        <v>581</v>
      </c>
      <c r="J343" s="2" t="s">
        <v>582</v>
      </c>
      <c r="K343" s="2" t="s">
        <v>41</v>
      </c>
      <c r="L343" s="2" t="s">
        <v>27</v>
      </c>
      <c r="M343" s="2" t="s">
        <v>146</v>
      </c>
      <c r="N343" s="2" t="s">
        <v>147</v>
      </c>
      <c r="O343" s="2">
        <v>19140</v>
      </c>
      <c r="P343" s="2" t="s">
        <v>148</v>
      </c>
      <c r="Q343" s="2" t="s">
        <v>97</v>
      </c>
      <c r="R343" s="2" t="s">
        <v>46</v>
      </c>
      <c r="S343" s="2" t="s">
        <v>75</v>
      </c>
      <c r="T343" s="2" t="s">
        <v>98</v>
      </c>
      <c r="U343" s="2">
        <v>509.97000000000008</v>
      </c>
      <c r="V343" s="2">
        <v>10</v>
      </c>
      <c r="W343" s="2">
        <v>0.7</v>
      </c>
      <c r="X343" s="20">
        <v>7</v>
      </c>
      <c r="Y343" s="18">
        <v>990.35714285714198</v>
      </c>
      <c r="Z343" s="2">
        <v>-407.97599999999989</v>
      </c>
    </row>
    <row r="344" spans="1:26" x14ac:dyDescent="0.3">
      <c r="A344" s="2">
        <v>343</v>
      </c>
      <c r="B344" s="2" t="s">
        <v>1231</v>
      </c>
      <c r="C344" s="2">
        <f>YEAR([1]Data!$D344)</f>
        <v>2011</v>
      </c>
      <c r="D344" s="3">
        <v>40646</v>
      </c>
      <c r="E344" s="3" t="str">
        <f>TEXT(Table1[[#This Row],[Order Date]],"mmm")</f>
        <v>Apr</v>
      </c>
      <c r="F344" s="3">
        <v>40650</v>
      </c>
      <c r="G344" s="8">
        <f>Table1[[#This Row],[Ship Date]]-Table1[[#This Row],[Order Date]]</f>
        <v>4</v>
      </c>
      <c r="H344" s="2" t="s">
        <v>23</v>
      </c>
      <c r="I344" s="2" t="s">
        <v>581</v>
      </c>
      <c r="J344" s="2" t="s">
        <v>582</v>
      </c>
      <c r="K344" s="2" t="s">
        <v>41</v>
      </c>
      <c r="L344" s="2" t="s">
        <v>27</v>
      </c>
      <c r="M344" s="2" t="s">
        <v>146</v>
      </c>
      <c r="N344" s="2" t="s">
        <v>147</v>
      </c>
      <c r="O344" s="2">
        <v>19140</v>
      </c>
      <c r="P344" s="2" t="s">
        <v>148</v>
      </c>
      <c r="Q344" s="2" t="s">
        <v>562</v>
      </c>
      <c r="R344" s="2" t="s">
        <v>46</v>
      </c>
      <c r="S344" s="2" t="s">
        <v>269</v>
      </c>
      <c r="T344" s="2" t="s">
        <v>186</v>
      </c>
      <c r="U344" s="2">
        <v>30.991999999999997</v>
      </c>
      <c r="V344" s="2">
        <v>13</v>
      </c>
      <c r="W344" s="2">
        <v>0.2</v>
      </c>
      <c r="X344" s="20">
        <v>7</v>
      </c>
      <c r="Y344" s="18">
        <v>988.32142857142799</v>
      </c>
      <c r="Z344" s="2">
        <v>10.072399999999996</v>
      </c>
    </row>
    <row r="345" spans="1:26" x14ac:dyDescent="0.3">
      <c r="A345" s="2">
        <v>344</v>
      </c>
      <c r="B345" s="2" t="s">
        <v>1231</v>
      </c>
      <c r="C345" s="2">
        <f>YEAR([1]Data!$D345)</f>
        <v>2011</v>
      </c>
      <c r="D345" s="3">
        <v>40646</v>
      </c>
      <c r="E345" s="3" t="str">
        <f>TEXT(Table1[[#This Row],[Order Date]],"mmm")</f>
        <v>Apr</v>
      </c>
      <c r="F345" s="3">
        <v>40650</v>
      </c>
      <c r="G345" s="8">
        <f>Table1[[#This Row],[Ship Date]]-Table1[[#This Row],[Order Date]]</f>
        <v>4</v>
      </c>
      <c r="H345" s="2" t="s">
        <v>23</v>
      </c>
      <c r="I345" s="2" t="s">
        <v>581</v>
      </c>
      <c r="J345" s="2" t="s">
        <v>582</v>
      </c>
      <c r="K345" s="2" t="s">
        <v>41</v>
      </c>
      <c r="L345" s="2" t="s">
        <v>27</v>
      </c>
      <c r="M345" s="2" t="s">
        <v>146</v>
      </c>
      <c r="N345" s="2" t="s">
        <v>147</v>
      </c>
      <c r="O345" s="2">
        <v>19140</v>
      </c>
      <c r="P345" s="2" t="s">
        <v>148</v>
      </c>
      <c r="Q345" s="2" t="s">
        <v>1234</v>
      </c>
      <c r="R345" s="2" t="s">
        <v>71</v>
      </c>
      <c r="S345" s="2" t="s">
        <v>72</v>
      </c>
      <c r="T345" s="2" t="s">
        <v>1235</v>
      </c>
      <c r="U345" s="2">
        <v>71.927999999999997</v>
      </c>
      <c r="V345" s="2">
        <v>12</v>
      </c>
      <c r="W345" s="2">
        <v>0.4</v>
      </c>
      <c r="X345" s="20">
        <v>7</v>
      </c>
      <c r="Y345" s="18">
        <v>986.28571428571297</v>
      </c>
      <c r="Z345" s="2">
        <v>8.3915999999999897</v>
      </c>
    </row>
    <row r="346" spans="1:26" x14ac:dyDescent="0.3">
      <c r="A346" s="2">
        <v>345</v>
      </c>
      <c r="B346" s="2" t="s">
        <v>1236</v>
      </c>
      <c r="C346" s="2">
        <f>YEAR([1]Data!$D346)</f>
        <v>2012</v>
      </c>
      <c r="D346" s="3">
        <v>41263</v>
      </c>
      <c r="E346" s="3" t="str">
        <f>TEXT(Table1[[#This Row],[Order Date]],"mmm")</f>
        <v>Dec</v>
      </c>
      <c r="F346" s="3">
        <v>41267</v>
      </c>
      <c r="G346" s="8">
        <f>Table1[[#This Row],[Ship Date]]-Table1[[#This Row],[Order Date]]</f>
        <v>4</v>
      </c>
      <c r="H346" s="2" t="s">
        <v>50</v>
      </c>
      <c r="I346" s="2" t="s">
        <v>695</v>
      </c>
      <c r="J346" s="2" t="s">
        <v>696</v>
      </c>
      <c r="K346" s="2" t="s">
        <v>26</v>
      </c>
      <c r="L346" s="2" t="s">
        <v>27</v>
      </c>
      <c r="M346" s="2" t="s">
        <v>1237</v>
      </c>
      <c r="N346" s="2" t="s">
        <v>104</v>
      </c>
      <c r="O346" s="2">
        <v>78745</v>
      </c>
      <c r="P346" s="2" t="s">
        <v>105</v>
      </c>
      <c r="Q346" s="2" t="s">
        <v>122</v>
      </c>
      <c r="R346" s="2" t="s">
        <v>46</v>
      </c>
      <c r="S346" s="2" t="s">
        <v>59</v>
      </c>
      <c r="T346" s="2" t="s">
        <v>123</v>
      </c>
      <c r="U346" s="2">
        <v>88.800000000000011</v>
      </c>
      <c r="V346" s="2">
        <v>4</v>
      </c>
      <c r="W346" s="2">
        <v>0.2</v>
      </c>
      <c r="X346" s="20">
        <v>7</v>
      </c>
      <c r="Y346" s="18">
        <v>984.24999999999898</v>
      </c>
      <c r="Z346" s="2">
        <v>-2.2200000000000131</v>
      </c>
    </row>
    <row r="347" spans="1:26" x14ac:dyDescent="0.3">
      <c r="A347" s="2">
        <v>346</v>
      </c>
      <c r="B347" s="2" t="s">
        <v>1238</v>
      </c>
      <c r="C347" s="2">
        <f>YEAR([1]Data!$D347)</f>
        <v>2014</v>
      </c>
      <c r="D347" s="3">
        <v>41806</v>
      </c>
      <c r="E347" s="3" t="str">
        <f>TEXT(Table1[[#This Row],[Order Date]],"mmm")</f>
        <v>Jun</v>
      </c>
      <c r="F347" s="3">
        <v>41810</v>
      </c>
      <c r="G347" s="8">
        <f>Table1[[#This Row],[Ship Date]]-Table1[[#This Row],[Order Date]]</f>
        <v>4</v>
      </c>
      <c r="H347" s="2" t="s">
        <v>50</v>
      </c>
      <c r="I347" s="2" t="s">
        <v>1239</v>
      </c>
      <c r="J347" s="2" t="s">
        <v>1240</v>
      </c>
      <c r="K347" s="2" t="s">
        <v>26</v>
      </c>
      <c r="L347" s="2" t="s">
        <v>27</v>
      </c>
      <c r="M347" s="2" t="s">
        <v>127</v>
      </c>
      <c r="N347" s="2" t="s">
        <v>43</v>
      </c>
      <c r="O347" s="2">
        <v>94122</v>
      </c>
      <c r="P347" s="2" t="s">
        <v>44</v>
      </c>
      <c r="Q347" s="2" t="s">
        <v>558</v>
      </c>
      <c r="R347" s="2" t="s">
        <v>71</v>
      </c>
      <c r="S347" s="2" t="s">
        <v>72</v>
      </c>
      <c r="T347" s="2" t="s">
        <v>559</v>
      </c>
      <c r="U347" s="2">
        <v>47.975999999999999</v>
      </c>
      <c r="V347" s="2">
        <v>3</v>
      </c>
      <c r="W347" s="2">
        <v>0.2</v>
      </c>
      <c r="X347" s="20">
        <v>7</v>
      </c>
      <c r="Y347" s="18">
        <v>982.21428571428498</v>
      </c>
      <c r="Z347" s="2">
        <v>4.7976000000000028</v>
      </c>
    </row>
    <row r="348" spans="1:26" x14ac:dyDescent="0.3">
      <c r="A348" s="2">
        <v>347</v>
      </c>
      <c r="B348" s="2" t="s">
        <v>1241</v>
      </c>
      <c r="C348" s="2">
        <f>YEAR([1]Data!$D348)</f>
        <v>2014</v>
      </c>
      <c r="D348" s="3">
        <v>41829</v>
      </c>
      <c r="E348" s="3" t="str">
        <f>TEXT(Table1[[#This Row],[Order Date]],"mmm")</f>
        <v>Jul</v>
      </c>
      <c r="F348" s="3">
        <v>41833</v>
      </c>
      <c r="G348" s="8">
        <f>Table1[[#This Row],[Ship Date]]-Table1[[#This Row],[Order Date]]</f>
        <v>4</v>
      </c>
      <c r="H348" s="2" t="s">
        <v>50</v>
      </c>
      <c r="I348" s="2" t="s">
        <v>1242</v>
      </c>
      <c r="J348" s="2" t="s">
        <v>1243</v>
      </c>
      <c r="K348" s="2" t="s">
        <v>26</v>
      </c>
      <c r="L348" s="2" t="s">
        <v>27</v>
      </c>
      <c r="M348" s="2" t="s">
        <v>1244</v>
      </c>
      <c r="N348" s="2" t="s">
        <v>1245</v>
      </c>
      <c r="O348" s="2">
        <v>1852</v>
      </c>
      <c r="P348" s="2" t="s">
        <v>148</v>
      </c>
      <c r="Q348" s="2" t="s">
        <v>782</v>
      </c>
      <c r="R348" s="2" t="s">
        <v>46</v>
      </c>
      <c r="S348" s="2" t="s">
        <v>68</v>
      </c>
      <c r="T348" s="2" t="s">
        <v>783</v>
      </c>
      <c r="U348" s="2">
        <v>7.5600000000000005</v>
      </c>
      <c r="V348" s="2">
        <v>3</v>
      </c>
      <c r="W348" s="2">
        <v>0</v>
      </c>
      <c r="X348" s="20">
        <v>7</v>
      </c>
      <c r="Y348" s="18">
        <v>980.17857142856997</v>
      </c>
      <c r="Z348" s="2">
        <v>3.0996000000000006</v>
      </c>
    </row>
    <row r="349" spans="1:26" x14ac:dyDescent="0.3">
      <c r="A349" s="2">
        <v>348</v>
      </c>
      <c r="B349" s="2" t="s">
        <v>1241</v>
      </c>
      <c r="C349" s="2">
        <f>YEAR([1]Data!$D349)</f>
        <v>2014</v>
      </c>
      <c r="D349" s="3">
        <v>41829</v>
      </c>
      <c r="E349" s="3" t="str">
        <f>TEXT(Table1[[#This Row],[Order Date]],"mmm")</f>
        <v>Jul</v>
      </c>
      <c r="F349" s="3">
        <v>41833</v>
      </c>
      <c r="G349" s="8">
        <f>Table1[[#This Row],[Ship Date]]-Table1[[#This Row],[Order Date]]</f>
        <v>4</v>
      </c>
      <c r="H349" s="2" t="s">
        <v>50</v>
      </c>
      <c r="I349" s="2" t="s">
        <v>1242</v>
      </c>
      <c r="J349" s="2" t="s">
        <v>1243</v>
      </c>
      <c r="K349" s="2" t="s">
        <v>26</v>
      </c>
      <c r="L349" s="2" t="s">
        <v>27</v>
      </c>
      <c r="M349" s="2" t="s">
        <v>1244</v>
      </c>
      <c r="N349" s="2" t="s">
        <v>1245</v>
      </c>
      <c r="O349" s="2">
        <v>1852</v>
      </c>
      <c r="P349" s="2" t="s">
        <v>148</v>
      </c>
      <c r="Q349" s="2" t="s">
        <v>185</v>
      </c>
      <c r="R349" s="2" t="s">
        <v>46</v>
      </c>
      <c r="S349" s="2" t="s">
        <v>90</v>
      </c>
      <c r="T349" s="2" t="s">
        <v>186</v>
      </c>
      <c r="U349" s="2">
        <v>24.56</v>
      </c>
      <c r="V349" s="2">
        <v>2</v>
      </c>
      <c r="W349" s="2">
        <v>0</v>
      </c>
      <c r="X349" s="20">
        <v>7</v>
      </c>
      <c r="Y349" s="18">
        <v>978.14285714285597</v>
      </c>
      <c r="Z349" s="2">
        <v>11.543199999999999</v>
      </c>
    </row>
    <row r="350" spans="1:26" x14ac:dyDescent="0.3">
      <c r="A350" s="2">
        <v>349</v>
      </c>
      <c r="B350" s="2" t="s">
        <v>1241</v>
      </c>
      <c r="C350" s="2">
        <f>YEAR([1]Data!$D350)</f>
        <v>2014</v>
      </c>
      <c r="D350" s="3">
        <v>41829</v>
      </c>
      <c r="E350" s="3" t="str">
        <f>TEXT(Table1[[#This Row],[Order Date]],"mmm")</f>
        <v>Jul</v>
      </c>
      <c r="F350" s="3">
        <v>41833</v>
      </c>
      <c r="G350" s="8">
        <f>Table1[[#This Row],[Ship Date]]-Table1[[#This Row],[Order Date]]</f>
        <v>4</v>
      </c>
      <c r="H350" s="2" t="s">
        <v>50</v>
      </c>
      <c r="I350" s="2" t="s">
        <v>1242</v>
      </c>
      <c r="J350" s="2" t="s">
        <v>1243</v>
      </c>
      <c r="K350" s="2" t="s">
        <v>26</v>
      </c>
      <c r="L350" s="2" t="s">
        <v>27</v>
      </c>
      <c r="M350" s="2" t="s">
        <v>1244</v>
      </c>
      <c r="N350" s="2" t="s">
        <v>1245</v>
      </c>
      <c r="O350" s="2">
        <v>1852</v>
      </c>
      <c r="P350" s="2" t="s">
        <v>148</v>
      </c>
      <c r="Q350" s="2" t="s">
        <v>1246</v>
      </c>
      <c r="R350" s="2" t="s">
        <v>46</v>
      </c>
      <c r="S350" s="2" t="s">
        <v>68</v>
      </c>
      <c r="T350" s="2" t="s">
        <v>1247</v>
      </c>
      <c r="U350" s="2">
        <v>12.96</v>
      </c>
      <c r="V350" s="2">
        <v>2</v>
      </c>
      <c r="W350" s="2">
        <v>0</v>
      </c>
      <c r="X350" s="20">
        <v>7</v>
      </c>
      <c r="Y350" s="18">
        <v>976.10714285714198</v>
      </c>
      <c r="Z350" s="2">
        <v>4.1471999999999998</v>
      </c>
    </row>
    <row r="351" spans="1:26" x14ac:dyDescent="0.3">
      <c r="A351" s="2">
        <v>350</v>
      </c>
      <c r="B351" s="2" t="s">
        <v>1248</v>
      </c>
      <c r="C351" s="2">
        <f>YEAR([1]Data!$D351)</f>
        <v>2013</v>
      </c>
      <c r="D351" s="3">
        <v>41519</v>
      </c>
      <c r="E351" s="3" t="str">
        <f>TEXT(Table1[[#This Row],[Order Date]],"mmm")</f>
        <v>Sep</v>
      </c>
      <c r="F351" s="3">
        <v>41521</v>
      </c>
      <c r="G351" s="8">
        <f>Table1[[#This Row],[Ship Date]]-Table1[[#This Row],[Order Date]]</f>
        <v>2</v>
      </c>
      <c r="H351" s="2" t="s">
        <v>188</v>
      </c>
      <c r="I351" s="2" t="s">
        <v>1249</v>
      </c>
      <c r="J351" s="2" t="s">
        <v>1250</v>
      </c>
      <c r="K351" s="2" t="s">
        <v>102</v>
      </c>
      <c r="L351" s="2" t="s">
        <v>27</v>
      </c>
      <c r="M351" s="2" t="s">
        <v>266</v>
      </c>
      <c r="N351" s="2" t="s">
        <v>267</v>
      </c>
      <c r="O351" s="2">
        <v>10009</v>
      </c>
      <c r="P351" s="2" t="s">
        <v>148</v>
      </c>
      <c r="Q351" s="2" t="s">
        <v>967</v>
      </c>
      <c r="R351" s="2" t="s">
        <v>71</v>
      </c>
      <c r="S351" s="2" t="s">
        <v>161</v>
      </c>
      <c r="T351" s="2" t="s">
        <v>968</v>
      </c>
      <c r="U351" s="2">
        <v>6.79</v>
      </c>
      <c r="V351" s="2">
        <v>1</v>
      </c>
      <c r="W351" s="2">
        <v>0</v>
      </c>
      <c r="X351" s="20">
        <v>7</v>
      </c>
      <c r="Y351" s="18">
        <v>974.07142857142799</v>
      </c>
      <c r="Z351" s="2">
        <v>2.3086000000000002</v>
      </c>
    </row>
    <row r="352" spans="1:26" x14ac:dyDescent="0.3">
      <c r="A352" s="2">
        <v>351</v>
      </c>
      <c r="B352" s="2" t="s">
        <v>1248</v>
      </c>
      <c r="C352" s="2">
        <f>YEAR([1]Data!$D352)</f>
        <v>2013</v>
      </c>
      <c r="D352" s="3">
        <v>41519</v>
      </c>
      <c r="E352" s="3" t="str">
        <f>TEXT(Table1[[#This Row],[Order Date]],"mmm")</f>
        <v>Sep</v>
      </c>
      <c r="F352" s="3">
        <v>41521</v>
      </c>
      <c r="G352" s="8">
        <f>Table1[[#This Row],[Ship Date]]-Table1[[#This Row],[Order Date]]</f>
        <v>2</v>
      </c>
      <c r="H352" s="2" t="s">
        <v>188</v>
      </c>
      <c r="I352" s="2" t="s">
        <v>1249</v>
      </c>
      <c r="J352" s="2" t="s">
        <v>1250</v>
      </c>
      <c r="K352" s="2" t="s">
        <v>102</v>
      </c>
      <c r="L352" s="2" t="s">
        <v>27</v>
      </c>
      <c r="M352" s="2" t="s">
        <v>266</v>
      </c>
      <c r="N352" s="2" t="s">
        <v>267</v>
      </c>
      <c r="O352" s="2">
        <v>10009</v>
      </c>
      <c r="P352" s="2" t="s">
        <v>148</v>
      </c>
      <c r="Q352" s="2" t="s">
        <v>1251</v>
      </c>
      <c r="R352" s="2" t="s">
        <v>46</v>
      </c>
      <c r="S352" s="2" t="s">
        <v>90</v>
      </c>
      <c r="T352" s="2" t="s">
        <v>1252</v>
      </c>
      <c r="U352" s="2">
        <v>24.56</v>
      </c>
      <c r="V352" s="2">
        <v>2</v>
      </c>
      <c r="W352" s="2">
        <v>0</v>
      </c>
      <c r="X352" s="20">
        <v>7</v>
      </c>
      <c r="Y352" s="18">
        <v>972.03571428571297</v>
      </c>
      <c r="Z352" s="2">
        <v>11.543199999999999</v>
      </c>
    </row>
    <row r="353" spans="1:26" x14ac:dyDescent="0.3">
      <c r="A353" s="2">
        <v>352</v>
      </c>
      <c r="B353" s="2" t="s">
        <v>1248</v>
      </c>
      <c r="C353" s="2">
        <f>YEAR([1]Data!$D353)</f>
        <v>2013</v>
      </c>
      <c r="D353" s="3">
        <v>41519</v>
      </c>
      <c r="E353" s="3" t="str">
        <f>TEXT(Table1[[#This Row],[Order Date]],"mmm")</f>
        <v>Sep</v>
      </c>
      <c r="F353" s="3">
        <v>41521</v>
      </c>
      <c r="G353" s="8">
        <f>Table1[[#This Row],[Ship Date]]-Table1[[#This Row],[Order Date]]</f>
        <v>2</v>
      </c>
      <c r="H353" s="2" t="s">
        <v>188</v>
      </c>
      <c r="I353" s="2" t="s">
        <v>1249</v>
      </c>
      <c r="J353" s="2" t="s">
        <v>1250</v>
      </c>
      <c r="K353" s="2" t="s">
        <v>102</v>
      </c>
      <c r="L353" s="2" t="s">
        <v>27</v>
      </c>
      <c r="M353" s="2" t="s">
        <v>266</v>
      </c>
      <c r="N353" s="2" t="s">
        <v>267</v>
      </c>
      <c r="O353" s="2">
        <v>10009</v>
      </c>
      <c r="P353" s="2" t="s">
        <v>148</v>
      </c>
      <c r="Q353" s="2" t="s">
        <v>1253</v>
      </c>
      <c r="R353" s="2" t="s">
        <v>46</v>
      </c>
      <c r="S353" s="2" t="s">
        <v>75</v>
      </c>
      <c r="T353" s="2" t="s">
        <v>1254</v>
      </c>
      <c r="U353" s="2">
        <v>3.048</v>
      </c>
      <c r="V353" s="2">
        <v>1</v>
      </c>
      <c r="W353" s="2">
        <v>0.2</v>
      </c>
      <c r="X353" s="20">
        <v>7</v>
      </c>
      <c r="Y353" s="18">
        <v>969.99999999999898</v>
      </c>
      <c r="Z353" s="2">
        <v>1.0668</v>
      </c>
    </row>
    <row r="354" spans="1:26" x14ac:dyDescent="0.3">
      <c r="A354" s="2">
        <v>353</v>
      </c>
      <c r="B354" s="2" t="s">
        <v>1248</v>
      </c>
      <c r="C354" s="2">
        <f>YEAR([1]Data!$D354)</f>
        <v>2013</v>
      </c>
      <c r="D354" s="3">
        <v>41519</v>
      </c>
      <c r="E354" s="3" t="str">
        <f>TEXT(Table1[[#This Row],[Order Date]],"mmm")</f>
        <v>Sep</v>
      </c>
      <c r="F354" s="3">
        <v>41521</v>
      </c>
      <c r="G354" s="8">
        <f>Table1[[#This Row],[Ship Date]]-Table1[[#This Row],[Order Date]]</f>
        <v>2</v>
      </c>
      <c r="H354" s="2" t="s">
        <v>188</v>
      </c>
      <c r="I354" s="2" t="s">
        <v>1249</v>
      </c>
      <c r="J354" s="2" t="s">
        <v>1250</v>
      </c>
      <c r="K354" s="2" t="s">
        <v>102</v>
      </c>
      <c r="L354" s="2" t="s">
        <v>27</v>
      </c>
      <c r="M354" s="2" t="s">
        <v>266</v>
      </c>
      <c r="N354" s="2" t="s">
        <v>267</v>
      </c>
      <c r="O354" s="2">
        <v>10009</v>
      </c>
      <c r="P354" s="2" t="s">
        <v>148</v>
      </c>
      <c r="Q354" s="2" t="s">
        <v>1251</v>
      </c>
      <c r="R354" s="2" t="s">
        <v>46</v>
      </c>
      <c r="S354" s="2" t="s">
        <v>90</v>
      </c>
      <c r="T354" s="2" t="s">
        <v>1252</v>
      </c>
      <c r="U354" s="2">
        <v>49.12</v>
      </c>
      <c r="V354" s="2">
        <v>4</v>
      </c>
      <c r="W354" s="2">
        <v>0</v>
      </c>
      <c r="X354" s="20">
        <v>7</v>
      </c>
      <c r="Y354" s="18">
        <v>967.96428571428498</v>
      </c>
      <c r="Z354" s="2">
        <v>23.086399999999998</v>
      </c>
    </row>
    <row r="355" spans="1:26" x14ac:dyDescent="0.3">
      <c r="A355" s="2">
        <v>354</v>
      </c>
      <c r="B355" s="2" t="s">
        <v>1248</v>
      </c>
      <c r="C355" s="2">
        <f>YEAR([1]Data!$D355)</f>
        <v>2013</v>
      </c>
      <c r="D355" s="3">
        <v>41519</v>
      </c>
      <c r="E355" s="3" t="str">
        <f>TEXT(Table1[[#This Row],[Order Date]],"mmm")</f>
        <v>Sep</v>
      </c>
      <c r="F355" s="3">
        <v>41521</v>
      </c>
      <c r="G355" s="8">
        <f>Table1[[#This Row],[Ship Date]]-Table1[[#This Row],[Order Date]]</f>
        <v>2</v>
      </c>
      <c r="H355" s="2" t="s">
        <v>188</v>
      </c>
      <c r="I355" s="2" t="s">
        <v>1249</v>
      </c>
      <c r="J355" s="2" t="s">
        <v>1250</v>
      </c>
      <c r="K355" s="2" t="s">
        <v>102</v>
      </c>
      <c r="L355" s="2" t="s">
        <v>27</v>
      </c>
      <c r="M355" s="2" t="s">
        <v>266</v>
      </c>
      <c r="N355" s="2" t="s">
        <v>267</v>
      </c>
      <c r="O355" s="2">
        <v>10009</v>
      </c>
      <c r="P355" s="2" t="s">
        <v>148</v>
      </c>
      <c r="Q355" s="2" t="s">
        <v>1255</v>
      </c>
      <c r="R355" s="2" t="s">
        <v>46</v>
      </c>
      <c r="S355" s="2" t="s">
        <v>75</v>
      </c>
      <c r="T355" s="2" t="s">
        <v>1256</v>
      </c>
      <c r="U355" s="2">
        <v>4355.1680000000006</v>
      </c>
      <c r="V355" s="2">
        <v>4</v>
      </c>
      <c r="W355" s="2">
        <v>0.2</v>
      </c>
      <c r="X355" s="20">
        <v>7</v>
      </c>
      <c r="Y355" s="18">
        <v>965.92857142856997</v>
      </c>
      <c r="Z355" s="2">
        <v>1415.4295999999997</v>
      </c>
    </row>
    <row r="356" spans="1:26" x14ac:dyDescent="0.3">
      <c r="A356" s="2">
        <v>355</v>
      </c>
      <c r="B356" s="2" t="s">
        <v>1257</v>
      </c>
      <c r="C356" s="2">
        <f>YEAR([1]Data!$D356)</f>
        <v>2013</v>
      </c>
      <c r="D356" s="3">
        <v>41373</v>
      </c>
      <c r="E356" s="3" t="str">
        <f>TEXT(Table1[[#This Row],[Order Date]],"mmm")</f>
        <v>Apr</v>
      </c>
      <c r="F356" s="3">
        <v>41378</v>
      </c>
      <c r="G356" s="8">
        <f>Table1[[#This Row],[Ship Date]]-Table1[[#This Row],[Order Date]]</f>
        <v>5</v>
      </c>
      <c r="H356" s="2" t="s">
        <v>50</v>
      </c>
      <c r="I356" s="2" t="s">
        <v>1258</v>
      </c>
      <c r="J356" s="2" t="s">
        <v>1259</v>
      </c>
      <c r="K356" s="2" t="s">
        <v>26</v>
      </c>
      <c r="L356" s="2" t="s">
        <v>27</v>
      </c>
      <c r="M356" s="2" t="s">
        <v>266</v>
      </c>
      <c r="N356" s="2" t="s">
        <v>267</v>
      </c>
      <c r="O356" s="2">
        <v>10035</v>
      </c>
      <c r="P356" s="2" t="s">
        <v>148</v>
      </c>
      <c r="Q356" s="2" t="s">
        <v>1260</v>
      </c>
      <c r="R356" s="2" t="s">
        <v>32</v>
      </c>
      <c r="S356" s="2" t="s">
        <v>33</v>
      </c>
      <c r="T356" s="2" t="s">
        <v>1261</v>
      </c>
      <c r="U356" s="2">
        <v>388.70400000000006</v>
      </c>
      <c r="V356" s="2">
        <v>6</v>
      </c>
      <c r="W356" s="2">
        <v>0.2</v>
      </c>
      <c r="X356" s="20">
        <v>7</v>
      </c>
      <c r="Y356" s="18">
        <v>963.89285714285597</v>
      </c>
      <c r="Z356" s="2">
        <v>-4.8588000000000022</v>
      </c>
    </row>
    <row r="357" spans="1:26" x14ac:dyDescent="0.3">
      <c r="A357" s="2">
        <v>356</v>
      </c>
      <c r="B357" s="2" t="s">
        <v>1257</v>
      </c>
      <c r="C357" s="2">
        <f>YEAR([1]Data!$D357)</f>
        <v>2013</v>
      </c>
      <c r="D357" s="3">
        <v>41373</v>
      </c>
      <c r="E357" s="3" t="str">
        <f>TEXT(Table1[[#This Row],[Order Date]],"mmm")</f>
        <v>Apr</v>
      </c>
      <c r="F357" s="3">
        <v>41378</v>
      </c>
      <c r="G357" s="8">
        <f>Table1[[#This Row],[Ship Date]]-Table1[[#This Row],[Order Date]]</f>
        <v>5</v>
      </c>
      <c r="H357" s="2" t="s">
        <v>50</v>
      </c>
      <c r="I357" s="2" t="s">
        <v>1258</v>
      </c>
      <c r="J357" s="2" t="s">
        <v>1259</v>
      </c>
      <c r="K357" s="2" t="s">
        <v>26</v>
      </c>
      <c r="L357" s="2" t="s">
        <v>27</v>
      </c>
      <c r="M357" s="2" t="s">
        <v>266</v>
      </c>
      <c r="N357" s="2" t="s">
        <v>267</v>
      </c>
      <c r="O357" s="2">
        <v>10035</v>
      </c>
      <c r="P357" s="2" t="s">
        <v>148</v>
      </c>
      <c r="Q357" s="2" t="s">
        <v>1262</v>
      </c>
      <c r="R357" s="2" t="s">
        <v>46</v>
      </c>
      <c r="S357" s="2" t="s">
        <v>173</v>
      </c>
      <c r="T357" s="2" t="s">
        <v>1263</v>
      </c>
      <c r="U357" s="2">
        <v>8.26</v>
      </c>
      <c r="V357" s="2">
        <v>2</v>
      </c>
      <c r="W357" s="2">
        <v>0</v>
      </c>
      <c r="X357" s="20">
        <v>7</v>
      </c>
      <c r="Y357" s="18">
        <v>961.85714285714198</v>
      </c>
      <c r="Z357" s="2">
        <v>3.7995999999999999</v>
      </c>
    </row>
    <row r="358" spans="1:26" x14ac:dyDescent="0.3">
      <c r="A358" s="2">
        <v>357</v>
      </c>
      <c r="B358" s="2" t="s">
        <v>1257</v>
      </c>
      <c r="C358" s="2">
        <f>YEAR([1]Data!$D358)</f>
        <v>2013</v>
      </c>
      <c r="D358" s="3">
        <v>41373</v>
      </c>
      <c r="E358" s="3" t="str">
        <f>TEXT(Table1[[#This Row],[Order Date]],"mmm")</f>
        <v>Apr</v>
      </c>
      <c r="F358" s="3">
        <v>41378</v>
      </c>
      <c r="G358" s="8">
        <f>Table1[[#This Row],[Ship Date]]-Table1[[#This Row],[Order Date]]</f>
        <v>5</v>
      </c>
      <c r="H358" s="2" t="s">
        <v>50</v>
      </c>
      <c r="I358" s="2" t="s">
        <v>1258</v>
      </c>
      <c r="J358" s="2" t="s">
        <v>1259</v>
      </c>
      <c r="K358" s="2" t="s">
        <v>26</v>
      </c>
      <c r="L358" s="2" t="s">
        <v>27</v>
      </c>
      <c r="M358" s="2" t="s">
        <v>266</v>
      </c>
      <c r="N358" s="2" t="s">
        <v>267</v>
      </c>
      <c r="O358" s="2">
        <v>10035</v>
      </c>
      <c r="P358" s="2" t="s">
        <v>148</v>
      </c>
      <c r="Q358" s="2" t="s">
        <v>1264</v>
      </c>
      <c r="R358" s="2" t="s">
        <v>46</v>
      </c>
      <c r="S358" s="2" t="s">
        <v>68</v>
      </c>
      <c r="T358" s="2" t="s">
        <v>1265</v>
      </c>
      <c r="U358" s="2">
        <v>17.04</v>
      </c>
      <c r="V358" s="2">
        <v>4</v>
      </c>
      <c r="W358" s="2">
        <v>0</v>
      </c>
      <c r="X358" s="20">
        <v>7</v>
      </c>
      <c r="Y358" s="18">
        <v>959.82142857142799</v>
      </c>
      <c r="Z358" s="2">
        <v>6.9863999999999997</v>
      </c>
    </row>
    <row r="359" spans="1:26" x14ac:dyDescent="0.3">
      <c r="A359" s="2">
        <v>358</v>
      </c>
      <c r="B359" s="2" t="s">
        <v>1257</v>
      </c>
      <c r="C359" s="2">
        <f>YEAR([1]Data!$D359)</f>
        <v>2013</v>
      </c>
      <c r="D359" s="3">
        <v>41373</v>
      </c>
      <c r="E359" s="3" t="str">
        <f>TEXT(Table1[[#This Row],[Order Date]],"mmm")</f>
        <v>Apr</v>
      </c>
      <c r="F359" s="3">
        <v>41378</v>
      </c>
      <c r="G359" s="8">
        <f>Table1[[#This Row],[Ship Date]]-Table1[[#This Row],[Order Date]]</f>
        <v>5</v>
      </c>
      <c r="H359" s="2" t="s">
        <v>50</v>
      </c>
      <c r="I359" s="2" t="s">
        <v>1258</v>
      </c>
      <c r="J359" s="2" t="s">
        <v>1259</v>
      </c>
      <c r="K359" s="2" t="s">
        <v>26</v>
      </c>
      <c r="L359" s="2" t="s">
        <v>27</v>
      </c>
      <c r="M359" s="2" t="s">
        <v>266</v>
      </c>
      <c r="N359" s="2" t="s">
        <v>267</v>
      </c>
      <c r="O359" s="2">
        <v>10035</v>
      </c>
      <c r="P359" s="2" t="s">
        <v>148</v>
      </c>
      <c r="Q359" s="2" t="s">
        <v>1266</v>
      </c>
      <c r="R359" s="2" t="s">
        <v>46</v>
      </c>
      <c r="S359" s="2" t="s">
        <v>90</v>
      </c>
      <c r="T359" s="2" t="s">
        <v>1267</v>
      </c>
      <c r="U359" s="2">
        <v>34.4</v>
      </c>
      <c r="V359" s="2">
        <v>5</v>
      </c>
      <c r="W359" s="2">
        <v>0</v>
      </c>
      <c r="X359" s="20">
        <v>7</v>
      </c>
      <c r="Y359" s="18">
        <v>957.78571428571297</v>
      </c>
      <c r="Z359" s="2">
        <v>15.823999999999998</v>
      </c>
    </row>
    <row r="360" spans="1:26" x14ac:dyDescent="0.3">
      <c r="A360" s="2">
        <v>359</v>
      </c>
      <c r="B360" s="2" t="s">
        <v>1268</v>
      </c>
      <c r="C360" s="2">
        <f>YEAR([1]Data!$D360)</f>
        <v>2013</v>
      </c>
      <c r="D360" s="3">
        <v>41388</v>
      </c>
      <c r="E360" s="3" t="str">
        <f>TEXT(Table1[[#This Row],[Order Date]],"mmm")</f>
        <v>Apr</v>
      </c>
      <c r="F360" s="3">
        <v>41393</v>
      </c>
      <c r="G360" s="8">
        <f>Table1[[#This Row],[Ship Date]]-Table1[[#This Row],[Order Date]]</f>
        <v>5</v>
      </c>
      <c r="H360" s="2" t="s">
        <v>50</v>
      </c>
      <c r="I360" s="2" t="s">
        <v>819</v>
      </c>
      <c r="J360" s="2" t="s">
        <v>820</v>
      </c>
      <c r="K360" s="2" t="s">
        <v>41</v>
      </c>
      <c r="L360" s="2" t="s">
        <v>27</v>
      </c>
      <c r="M360" s="2" t="s">
        <v>467</v>
      </c>
      <c r="N360" s="2" t="s">
        <v>88</v>
      </c>
      <c r="O360" s="2">
        <v>28205</v>
      </c>
      <c r="P360" s="2" t="s">
        <v>30</v>
      </c>
      <c r="Q360" s="2" t="s">
        <v>802</v>
      </c>
      <c r="R360" s="2" t="s">
        <v>46</v>
      </c>
      <c r="S360" s="2" t="s">
        <v>90</v>
      </c>
      <c r="T360" s="2" t="s">
        <v>803</v>
      </c>
      <c r="U360" s="2">
        <v>36.240000000000009</v>
      </c>
      <c r="V360" s="2">
        <v>5</v>
      </c>
      <c r="W360" s="2">
        <v>0.2</v>
      </c>
      <c r="X360" s="20">
        <v>7</v>
      </c>
      <c r="Y360" s="18">
        <v>955.74999999999898</v>
      </c>
      <c r="Z360" s="2">
        <v>11.324999999999996</v>
      </c>
    </row>
    <row r="361" spans="1:26" x14ac:dyDescent="0.3">
      <c r="A361" s="2">
        <v>360</v>
      </c>
      <c r="B361" s="2" t="s">
        <v>1269</v>
      </c>
      <c r="C361" s="2">
        <f>YEAR([1]Data!$D361)</f>
        <v>2014</v>
      </c>
      <c r="D361" s="3">
        <v>41707</v>
      </c>
      <c r="E361" s="3" t="str">
        <f>TEXT(Table1[[#This Row],[Order Date]],"mmm")</f>
        <v>Mar</v>
      </c>
      <c r="F361" s="3">
        <v>41710</v>
      </c>
      <c r="G361" s="8">
        <f>Table1[[#This Row],[Ship Date]]-Table1[[#This Row],[Order Date]]</f>
        <v>3</v>
      </c>
      <c r="H361" s="2" t="s">
        <v>188</v>
      </c>
      <c r="I361" s="2" t="s">
        <v>1270</v>
      </c>
      <c r="J361" s="2" t="s">
        <v>1271</v>
      </c>
      <c r="K361" s="2" t="s">
        <v>41</v>
      </c>
      <c r="L361" s="2" t="s">
        <v>27</v>
      </c>
      <c r="M361" s="2" t="s">
        <v>497</v>
      </c>
      <c r="N361" s="2" t="s">
        <v>1272</v>
      </c>
      <c r="O361" s="2">
        <v>31907</v>
      </c>
      <c r="P361" s="2" t="s">
        <v>30</v>
      </c>
      <c r="Q361" s="2" t="s">
        <v>1273</v>
      </c>
      <c r="R361" s="2" t="s">
        <v>46</v>
      </c>
      <c r="S361" s="2" t="s">
        <v>78</v>
      </c>
      <c r="T361" s="2" t="s">
        <v>1274</v>
      </c>
      <c r="U361" s="2">
        <v>647.84</v>
      </c>
      <c r="V361" s="2">
        <v>8</v>
      </c>
      <c r="W361" s="2">
        <v>0</v>
      </c>
      <c r="X361" s="20">
        <v>7</v>
      </c>
      <c r="Y361" s="18">
        <v>953.71428571428498</v>
      </c>
      <c r="Z361" s="2">
        <v>-1168.4384</v>
      </c>
    </row>
    <row r="362" spans="1:26" x14ac:dyDescent="0.3">
      <c r="A362" s="2">
        <v>361</v>
      </c>
      <c r="B362" s="2" t="s">
        <v>1269</v>
      </c>
      <c r="C362" s="2">
        <f>YEAR([1]Data!$D362)</f>
        <v>2014</v>
      </c>
      <c r="D362" s="3">
        <v>41707</v>
      </c>
      <c r="E362" s="3" t="str">
        <f>TEXT(Table1[[#This Row],[Order Date]],"mmm")</f>
        <v>Mar</v>
      </c>
      <c r="F362" s="3">
        <v>41710</v>
      </c>
      <c r="G362" s="8">
        <f>Table1[[#This Row],[Ship Date]]-Table1[[#This Row],[Order Date]]</f>
        <v>3</v>
      </c>
      <c r="H362" s="2" t="s">
        <v>188</v>
      </c>
      <c r="I362" s="2" t="s">
        <v>1270</v>
      </c>
      <c r="J362" s="2" t="s">
        <v>1271</v>
      </c>
      <c r="K362" s="2" t="s">
        <v>41</v>
      </c>
      <c r="L362" s="2" t="s">
        <v>27</v>
      </c>
      <c r="M362" s="2" t="s">
        <v>497</v>
      </c>
      <c r="N362" s="2" t="s">
        <v>1272</v>
      </c>
      <c r="O362" s="2">
        <v>31907</v>
      </c>
      <c r="P362" s="2" t="s">
        <v>30</v>
      </c>
      <c r="Q362" s="2" t="s">
        <v>1275</v>
      </c>
      <c r="R362" s="2" t="s">
        <v>46</v>
      </c>
      <c r="S362" s="2" t="s">
        <v>47</v>
      </c>
      <c r="T362" s="2" t="s">
        <v>1276</v>
      </c>
      <c r="U362" s="2">
        <v>20.7</v>
      </c>
      <c r="V362" s="2">
        <v>2</v>
      </c>
      <c r="W362" s="2">
        <v>0</v>
      </c>
      <c r="X362" s="20">
        <v>7</v>
      </c>
      <c r="Y362" s="18">
        <v>951.67857142856997</v>
      </c>
      <c r="Z362" s="2">
        <v>9.9359999999999999</v>
      </c>
    </row>
    <row r="363" spans="1:26" x14ac:dyDescent="0.3">
      <c r="A363" s="2">
        <v>362</v>
      </c>
      <c r="B363" s="2" t="s">
        <v>1277</v>
      </c>
      <c r="C363" s="2">
        <f>YEAR([1]Data!$D363)</f>
        <v>2014</v>
      </c>
      <c r="D363" s="3">
        <v>41908</v>
      </c>
      <c r="E363" s="3" t="str">
        <f>TEXT(Table1[[#This Row],[Order Date]],"mmm")</f>
        <v>Sep</v>
      </c>
      <c r="F363" s="3">
        <v>41914</v>
      </c>
      <c r="G363" s="8">
        <f>Table1[[#This Row],[Ship Date]]-Table1[[#This Row],[Order Date]]</f>
        <v>6</v>
      </c>
      <c r="H363" s="2" t="s">
        <v>50</v>
      </c>
      <c r="I363" s="2" t="s">
        <v>1278</v>
      </c>
      <c r="J363" s="2" t="s">
        <v>1279</v>
      </c>
      <c r="K363" s="2" t="s">
        <v>26</v>
      </c>
      <c r="L363" s="2" t="s">
        <v>27</v>
      </c>
      <c r="M363" s="2" t="s">
        <v>266</v>
      </c>
      <c r="N363" s="2" t="s">
        <v>267</v>
      </c>
      <c r="O363" s="2">
        <v>10009</v>
      </c>
      <c r="P363" s="2" t="s">
        <v>148</v>
      </c>
      <c r="Q363" s="2" t="s">
        <v>1275</v>
      </c>
      <c r="R363" s="2" t="s">
        <v>46</v>
      </c>
      <c r="S363" s="2" t="s">
        <v>47</v>
      </c>
      <c r="T363" s="2" t="s">
        <v>1276</v>
      </c>
      <c r="U363" s="2">
        <v>20.7</v>
      </c>
      <c r="V363" s="2">
        <v>2</v>
      </c>
      <c r="W363" s="2">
        <v>0</v>
      </c>
      <c r="X363" s="20">
        <v>7</v>
      </c>
      <c r="Y363" s="18">
        <v>949.64285714285597</v>
      </c>
      <c r="Z363" s="2">
        <v>9.9359999999999999</v>
      </c>
    </row>
    <row r="364" spans="1:26" x14ac:dyDescent="0.3">
      <c r="A364" s="2">
        <v>363</v>
      </c>
      <c r="B364" s="2" t="s">
        <v>1277</v>
      </c>
      <c r="C364" s="2">
        <f>YEAR([1]Data!$D364)</f>
        <v>2014</v>
      </c>
      <c r="D364" s="3">
        <v>41908</v>
      </c>
      <c r="E364" s="3" t="str">
        <f>TEXT(Table1[[#This Row],[Order Date]],"mmm")</f>
        <v>Sep</v>
      </c>
      <c r="F364" s="3">
        <v>41914</v>
      </c>
      <c r="G364" s="8">
        <f>Table1[[#This Row],[Ship Date]]-Table1[[#This Row],[Order Date]]</f>
        <v>6</v>
      </c>
      <c r="H364" s="2" t="s">
        <v>50</v>
      </c>
      <c r="I364" s="2" t="s">
        <v>1278</v>
      </c>
      <c r="J364" s="2" t="s">
        <v>1279</v>
      </c>
      <c r="K364" s="2" t="s">
        <v>26</v>
      </c>
      <c r="L364" s="2" t="s">
        <v>27</v>
      </c>
      <c r="M364" s="2" t="s">
        <v>266</v>
      </c>
      <c r="N364" s="2" t="s">
        <v>267</v>
      </c>
      <c r="O364" s="2">
        <v>10009</v>
      </c>
      <c r="P364" s="2" t="s">
        <v>148</v>
      </c>
      <c r="Q364" s="2" t="s">
        <v>1280</v>
      </c>
      <c r="R364" s="2" t="s">
        <v>32</v>
      </c>
      <c r="S364" s="2" t="s">
        <v>36</v>
      </c>
      <c r="T364" s="2" t="s">
        <v>1281</v>
      </c>
      <c r="U364" s="2">
        <v>488.64600000000002</v>
      </c>
      <c r="V364" s="2">
        <v>3</v>
      </c>
      <c r="W364" s="2">
        <v>0.1</v>
      </c>
      <c r="X364" s="20">
        <v>7</v>
      </c>
      <c r="Y364" s="18">
        <v>947.60714285714198</v>
      </c>
      <c r="Z364" s="2">
        <v>86.870400000000004</v>
      </c>
    </row>
    <row r="365" spans="1:26" x14ac:dyDescent="0.3">
      <c r="A365" s="2">
        <v>364</v>
      </c>
      <c r="B365" s="2" t="s">
        <v>1277</v>
      </c>
      <c r="C365" s="2">
        <f>YEAR([1]Data!$D365)</f>
        <v>2014</v>
      </c>
      <c r="D365" s="3">
        <v>41908</v>
      </c>
      <c r="E365" s="3" t="str">
        <f>TEXT(Table1[[#This Row],[Order Date]],"mmm")</f>
        <v>Sep</v>
      </c>
      <c r="F365" s="3">
        <v>41914</v>
      </c>
      <c r="G365" s="8">
        <f>Table1[[#This Row],[Ship Date]]-Table1[[#This Row],[Order Date]]</f>
        <v>6</v>
      </c>
      <c r="H365" s="2" t="s">
        <v>50</v>
      </c>
      <c r="I365" s="2" t="s">
        <v>1278</v>
      </c>
      <c r="J365" s="2" t="s">
        <v>1279</v>
      </c>
      <c r="K365" s="2" t="s">
        <v>26</v>
      </c>
      <c r="L365" s="2" t="s">
        <v>27</v>
      </c>
      <c r="M365" s="2" t="s">
        <v>266</v>
      </c>
      <c r="N365" s="2" t="s">
        <v>267</v>
      </c>
      <c r="O365" s="2">
        <v>10009</v>
      </c>
      <c r="P365" s="2" t="s">
        <v>148</v>
      </c>
      <c r="Q365" s="2" t="s">
        <v>1282</v>
      </c>
      <c r="R365" s="2" t="s">
        <v>46</v>
      </c>
      <c r="S365" s="2" t="s">
        <v>68</v>
      </c>
      <c r="T365" s="2" t="s">
        <v>1283</v>
      </c>
      <c r="U365" s="2">
        <v>5.56</v>
      </c>
      <c r="V365" s="2">
        <v>2</v>
      </c>
      <c r="W365" s="2">
        <v>0</v>
      </c>
      <c r="X365" s="20">
        <v>7</v>
      </c>
      <c r="Y365" s="18">
        <v>945.57142857142799</v>
      </c>
      <c r="Z365" s="2">
        <v>1000.4456</v>
      </c>
    </row>
    <row r="366" spans="1:26" x14ac:dyDescent="0.3">
      <c r="A366" s="2">
        <v>365</v>
      </c>
      <c r="B366" s="2" t="s">
        <v>1277</v>
      </c>
      <c r="C366" s="2">
        <f>YEAR([1]Data!$D366)</f>
        <v>2014</v>
      </c>
      <c r="D366" s="3">
        <v>41908</v>
      </c>
      <c r="E366" s="3" t="str">
        <f>TEXT(Table1[[#This Row],[Order Date]],"mmm")</f>
        <v>Sep</v>
      </c>
      <c r="F366" s="3">
        <v>41914</v>
      </c>
      <c r="G366" s="8">
        <f>Table1[[#This Row],[Ship Date]]-Table1[[#This Row],[Order Date]]</f>
        <v>6</v>
      </c>
      <c r="H366" s="2" t="s">
        <v>50</v>
      </c>
      <c r="I366" s="2" t="s">
        <v>1278</v>
      </c>
      <c r="J366" s="2" t="s">
        <v>1279</v>
      </c>
      <c r="K366" s="2" t="s">
        <v>26</v>
      </c>
      <c r="L366" s="2" t="s">
        <v>27</v>
      </c>
      <c r="M366" s="2" t="s">
        <v>266</v>
      </c>
      <c r="N366" s="2" t="s">
        <v>267</v>
      </c>
      <c r="O366" s="2">
        <v>10009</v>
      </c>
      <c r="P366" s="2" t="s">
        <v>148</v>
      </c>
      <c r="Q366" s="2" t="s">
        <v>1284</v>
      </c>
      <c r="R366" s="2" t="s">
        <v>32</v>
      </c>
      <c r="S366" s="2" t="s">
        <v>65</v>
      </c>
      <c r="T366" s="2" t="s">
        <v>1285</v>
      </c>
      <c r="U366" s="2">
        <v>47.12</v>
      </c>
      <c r="V366" s="2">
        <v>8</v>
      </c>
      <c r="W366" s="2">
        <v>0</v>
      </c>
      <c r="X366" s="20">
        <v>7</v>
      </c>
      <c r="Y366" s="18">
        <v>943.53571428571297</v>
      </c>
      <c r="Z366" s="2">
        <v>20.732800000000001</v>
      </c>
    </row>
    <row r="367" spans="1:26" x14ac:dyDescent="0.3">
      <c r="A367" s="2">
        <v>366</v>
      </c>
      <c r="B367" s="2" t="s">
        <v>1286</v>
      </c>
      <c r="C367" s="2">
        <f>YEAR([1]Data!$D367)</f>
        <v>2011</v>
      </c>
      <c r="D367" s="3">
        <v>40810</v>
      </c>
      <c r="E367" s="3" t="str">
        <f>TEXT(Table1[[#This Row],[Order Date]],"mmm")</f>
        <v>Sep</v>
      </c>
      <c r="F367" s="3">
        <v>40815</v>
      </c>
      <c r="G367" s="8">
        <f>Table1[[#This Row],[Ship Date]]-Table1[[#This Row],[Order Date]]</f>
        <v>5</v>
      </c>
      <c r="H367" s="2" t="s">
        <v>50</v>
      </c>
      <c r="I367" s="2" t="s">
        <v>1287</v>
      </c>
      <c r="J367" s="2" t="s">
        <v>1288</v>
      </c>
      <c r="K367" s="2" t="s">
        <v>26</v>
      </c>
      <c r="L367" s="2" t="s">
        <v>27</v>
      </c>
      <c r="M367" s="2" t="s">
        <v>127</v>
      </c>
      <c r="N367" s="2" t="s">
        <v>43</v>
      </c>
      <c r="O367" s="2">
        <v>94109</v>
      </c>
      <c r="P367" s="2" t="s">
        <v>44</v>
      </c>
      <c r="Q367" s="2" t="s">
        <v>239</v>
      </c>
      <c r="R367" s="2" t="s">
        <v>46</v>
      </c>
      <c r="S367" s="2" t="s">
        <v>59</v>
      </c>
      <c r="T367" s="2" t="s">
        <v>240</v>
      </c>
      <c r="U367" s="2">
        <v>211.96</v>
      </c>
      <c r="V367" s="2">
        <v>4</v>
      </c>
      <c r="W367" s="2">
        <v>0</v>
      </c>
      <c r="X367" s="20">
        <v>7</v>
      </c>
      <c r="Y367" s="18">
        <v>941.49999999999898</v>
      </c>
      <c r="Z367" s="2">
        <v>8.4783999999999935</v>
      </c>
    </row>
    <row r="368" spans="1:26" x14ac:dyDescent="0.3">
      <c r="A368" s="2">
        <v>367</v>
      </c>
      <c r="B368" s="2" t="s">
        <v>1289</v>
      </c>
      <c r="C368" s="2">
        <f>YEAR([1]Data!$D368)</f>
        <v>2013</v>
      </c>
      <c r="D368" s="3">
        <v>41569</v>
      </c>
      <c r="E368" s="3" t="str">
        <f>TEXT(Table1[[#This Row],[Order Date]],"mmm")</f>
        <v>Oct</v>
      </c>
      <c r="F368" s="3">
        <v>41569</v>
      </c>
      <c r="G368" s="8">
        <f>Table1[[#This Row],[Ship Date]]-Table1[[#This Row],[Order Date]]</f>
        <v>0</v>
      </c>
      <c r="H368" s="2" t="s">
        <v>1290</v>
      </c>
      <c r="I368" s="2" t="s">
        <v>1291</v>
      </c>
      <c r="J368" s="2" t="s">
        <v>1292</v>
      </c>
      <c r="K368" s="2" t="s">
        <v>41</v>
      </c>
      <c r="L368" s="2" t="s">
        <v>27</v>
      </c>
      <c r="M368" s="2" t="s">
        <v>1293</v>
      </c>
      <c r="N368" s="2" t="s">
        <v>747</v>
      </c>
      <c r="O368" s="2">
        <v>6040</v>
      </c>
      <c r="P368" s="2" t="s">
        <v>148</v>
      </c>
      <c r="Q368" s="2" t="s">
        <v>1294</v>
      </c>
      <c r="R368" s="2" t="s">
        <v>46</v>
      </c>
      <c r="S368" s="2" t="s">
        <v>75</v>
      </c>
      <c r="T368" s="2" t="s">
        <v>1295</v>
      </c>
      <c r="U368" s="2">
        <v>23.2</v>
      </c>
      <c r="V368" s="2">
        <v>4</v>
      </c>
      <c r="W368" s="2">
        <v>0</v>
      </c>
      <c r="X368" s="20">
        <v>7</v>
      </c>
      <c r="Y368" s="18">
        <v>939.46428571428498</v>
      </c>
      <c r="Z368" s="2">
        <v>10.44</v>
      </c>
    </row>
    <row r="369" spans="1:26" x14ac:dyDescent="0.3">
      <c r="A369" s="2">
        <v>368</v>
      </c>
      <c r="B369" s="2" t="s">
        <v>1289</v>
      </c>
      <c r="C369" s="2">
        <f>YEAR([1]Data!$D369)</f>
        <v>2013</v>
      </c>
      <c r="D369" s="3">
        <v>41569</v>
      </c>
      <c r="E369" s="3" t="str">
        <f>TEXT(Table1[[#This Row],[Order Date]],"mmm")</f>
        <v>Oct</v>
      </c>
      <c r="F369" s="3">
        <v>41569</v>
      </c>
      <c r="G369" s="8">
        <f>Table1[[#This Row],[Ship Date]]-Table1[[#This Row],[Order Date]]</f>
        <v>0</v>
      </c>
      <c r="H369" s="2" t="s">
        <v>1290</v>
      </c>
      <c r="I369" s="2" t="s">
        <v>1291</v>
      </c>
      <c r="J369" s="2" t="s">
        <v>1292</v>
      </c>
      <c r="K369" s="2" t="s">
        <v>41</v>
      </c>
      <c r="L369" s="2" t="s">
        <v>27</v>
      </c>
      <c r="M369" s="2" t="s">
        <v>1293</v>
      </c>
      <c r="N369" s="2" t="s">
        <v>747</v>
      </c>
      <c r="O369" s="2">
        <v>6040</v>
      </c>
      <c r="P369" s="2" t="s">
        <v>148</v>
      </c>
      <c r="Q369" s="2" t="s">
        <v>1296</v>
      </c>
      <c r="R369" s="2" t="s">
        <v>46</v>
      </c>
      <c r="S369" s="2" t="s">
        <v>578</v>
      </c>
      <c r="T369" s="2" t="s">
        <v>186</v>
      </c>
      <c r="U369" s="2">
        <v>7.36</v>
      </c>
      <c r="V369" s="2">
        <v>2</v>
      </c>
      <c r="W369" s="2">
        <v>0</v>
      </c>
      <c r="X369" s="20">
        <v>7</v>
      </c>
      <c r="Y369" s="18">
        <v>937.42857142856997</v>
      </c>
      <c r="Z369" s="2">
        <v>0.14719999999999978</v>
      </c>
    </row>
    <row r="370" spans="1:26" x14ac:dyDescent="0.3">
      <c r="A370" s="2">
        <v>369</v>
      </c>
      <c r="B370" s="2" t="s">
        <v>1289</v>
      </c>
      <c r="C370" s="2">
        <f>YEAR([1]Data!$D370)</f>
        <v>2013</v>
      </c>
      <c r="D370" s="3">
        <v>41569</v>
      </c>
      <c r="E370" s="3" t="str">
        <f>TEXT(Table1[[#This Row],[Order Date]],"mmm")</f>
        <v>Oct</v>
      </c>
      <c r="F370" s="3">
        <v>41569</v>
      </c>
      <c r="G370" s="8">
        <f>Table1[[#This Row],[Ship Date]]-Table1[[#This Row],[Order Date]]</f>
        <v>0</v>
      </c>
      <c r="H370" s="2" t="s">
        <v>1290</v>
      </c>
      <c r="I370" s="2" t="s">
        <v>1291</v>
      </c>
      <c r="J370" s="2" t="s">
        <v>1292</v>
      </c>
      <c r="K370" s="2" t="s">
        <v>41</v>
      </c>
      <c r="L370" s="2" t="s">
        <v>27</v>
      </c>
      <c r="M370" s="2" t="s">
        <v>1293</v>
      </c>
      <c r="N370" s="2" t="s">
        <v>747</v>
      </c>
      <c r="O370" s="2">
        <v>6040</v>
      </c>
      <c r="P370" s="2" t="s">
        <v>148</v>
      </c>
      <c r="Q370" s="2" t="s">
        <v>1297</v>
      </c>
      <c r="R370" s="2" t="s">
        <v>46</v>
      </c>
      <c r="S370" s="2" t="s">
        <v>59</v>
      </c>
      <c r="T370" s="2" t="s">
        <v>1298</v>
      </c>
      <c r="U370" s="2">
        <v>104.79</v>
      </c>
      <c r="V370" s="2">
        <v>7</v>
      </c>
      <c r="W370" s="2">
        <v>0</v>
      </c>
      <c r="X370" s="20">
        <v>7</v>
      </c>
      <c r="Y370" s="18">
        <v>935.39285714285597</v>
      </c>
      <c r="Z370" s="2">
        <v>29.341200000000008</v>
      </c>
    </row>
    <row r="371" spans="1:26" x14ac:dyDescent="0.3">
      <c r="A371" s="2">
        <v>370</v>
      </c>
      <c r="B371" s="2" t="s">
        <v>1289</v>
      </c>
      <c r="C371" s="2">
        <f>YEAR([1]Data!$D371)</f>
        <v>2013</v>
      </c>
      <c r="D371" s="3">
        <v>41569</v>
      </c>
      <c r="E371" s="3" t="str">
        <f>TEXT(Table1[[#This Row],[Order Date]],"mmm")</f>
        <v>Oct</v>
      </c>
      <c r="F371" s="3">
        <v>41569</v>
      </c>
      <c r="G371" s="8">
        <f>Table1[[#This Row],[Ship Date]]-Table1[[#This Row],[Order Date]]</f>
        <v>0</v>
      </c>
      <c r="H371" s="2" t="s">
        <v>1290</v>
      </c>
      <c r="I371" s="2" t="s">
        <v>1291</v>
      </c>
      <c r="J371" s="2" t="s">
        <v>1292</v>
      </c>
      <c r="K371" s="2" t="s">
        <v>41</v>
      </c>
      <c r="L371" s="2" t="s">
        <v>27</v>
      </c>
      <c r="M371" s="2" t="s">
        <v>1293</v>
      </c>
      <c r="N371" s="2" t="s">
        <v>747</v>
      </c>
      <c r="O371" s="2">
        <v>6040</v>
      </c>
      <c r="P371" s="2" t="s">
        <v>148</v>
      </c>
      <c r="Q371" s="2" t="s">
        <v>201</v>
      </c>
      <c r="R371" s="2" t="s">
        <v>32</v>
      </c>
      <c r="S371" s="2" t="s">
        <v>33</v>
      </c>
      <c r="T371" s="2" t="s">
        <v>202</v>
      </c>
      <c r="U371" s="2">
        <v>1043.92</v>
      </c>
      <c r="V371" s="2">
        <v>4</v>
      </c>
      <c r="W371" s="2">
        <v>0</v>
      </c>
      <c r="X371" s="20">
        <v>7</v>
      </c>
      <c r="Y371" s="18">
        <v>933.35714285714198</v>
      </c>
      <c r="Z371" s="2">
        <v>271.41920000000005</v>
      </c>
    </row>
    <row r="372" spans="1:26" x14ac:dyDescent="0.3">
      <c r="A372" s="2">
        <v>371</v>
      </c>
      <c r="B372" s="2" t="s">
        <v>1299</v>
      </c>
      <c r="C372" s="2">
        <f>YEAR([1]Data!$D372)</f>
        <v>2014</v>
      </c>
      <c r="D372" s="3">
        <v>41789</v>
      </c>
      <c r="E372" s="3" t="str">
        <f>TEXT(Table1[[#This Row],[Order Date]],"mmm")</f>
        <v>May</v>
      </c>
      <c r="F372" s="3">
        <v>41795</v>
      </c>
      <c r="G372" s="8">
        <f>Table1[[#This Row],[Ship Date]]-Table1[[#This Row],[Order Date]]</f>
        <v>6</v>
      </c>
      <c r="H372" s="2" t="s">
        <v>50</v>
      </c>
      <c r="I372" s="2" t="s">
        <v>1300</v>
      </c>
      <c r="J372" s="2" t="s">
        <v>1301</v>
      </c>
      <c r="K372" s="2" t="s">
        <v>26</v>
      </c>
      <c r="L372" s="2" t="s">
        <v>27</v>
      </c>
      <c r="M372" s="2" t="s">
        <v>1302</v>
      </c>
      <c r="N372" s="2" t="s">
        <v>104</v>
      </c>
      <c r="O372" s="2">
        <v>78550</v>
      </c>
      <c r="P372" s="2" t="s">
        <v>105</v>
      </c>
      <c r="Q372" s="2" t="s">
        <v>1303</v>
      </c>
      <c r="R372" s="2" t="s">
        <v>46</v>
      </c>
      <c r="S372" s="2" t="s">
        <v>90</v>
      </c>
      <c r="T372" s="2" t="s">
        <v>1304</v>
      </c>
      <c r="U372" s="2">
        <v>25.920000000000005</v>
      </c>
      <c r="V372" s="2">
        <v>5</v>
      </c>
      <c r="W372" s="2">
        <v>0.2</v>
      </c>
      <c r="X372" s="20">
        <v>7</v>
      </c>
      <c r="Y372" s="18">
        <v>931.32142857142799</v>
      </c>
      <c r="Z372" s="2">
        <v>9.3960000000000008</v>
      </c>
    </row>
    <row r="373" spans="1:26" x14ac:dyDescent="0.3">
      <c r="A373" s="2">
        <v>372</v>
      </c>
      <c r="B373" s="2" t="s">
        <v>1299</v>
      </c>
      <c r="C373" s="2">
        <f>YEAR([1]Data!$D373)</f>
        <v>2014</v>
      </c>
      <c r="D373" s="3">
        <v>41789</v>
      </c>
      <c r="E373" s="3" t="str">
        <f>TEXT(Table1[[#This Row],[Order Date]],"mmm")</f>
        <v>May</v>
      </c>
      <c r="F373" s="3">
        <v>41795</v>
      </c>
      <c r="G373" s="8">
        <f>Table1[[#This Row],[Ship Date]]-Table1[[#This Row],[Order Date]]</f>
        <v>6</v>
      </c>
      <c r="H373" s="2" t="s">
        <v>50</v>
      </c>
      <c r="I373" s="2" t="s">
        <v>1300</v>
      </c>
      <c r="J373" s="2" t="s">
        <v>1301</v>
      </c>
      <c r="K373" s="2" t="s">
        <v>26</v>
      </c>
      <c r="L373" s="2" t="s">
        <v>27</v>
      </c>
      <c r="M373" s="2" t="s">
        <v>1302</v>
      </c>
      <c r="N373" s="2" t="s">
        <v>104</v>
      </c>
      <c r="O373" s="2">
        <v>78550</v>
      </c>
      <c r="P373" s="2" t="s">
        <v>105</v>
      </c>
      <c r="Q373" s="2" t="s">
        <v>1305</v>
      </c>
      <c r="R373" s="2" t="s">
        <v>46</v>
      </c>
      <c r="S373" s="2" t="s">
        <v>59</v>
      </c>
      <c r="T373" s="2" t="s">
        <v>1306</v>
      </c>
      <c r="U373" s="2">
        <v>53.424000000000007</v>
      </c>
      <c r="V373" s="2">
        <v>3</v>
      </c>
      <c r="W373" s="2">
        <v>0.2</v>
      </c>
      <c r="X373" s="20">
        <v>7</v>
      </c>
      <c r="Y373" s="18">
        <v>929.28571428571297</v>
      </c>
      <c r="Z373" s="2">
        <v>4.6746000000000016</v>
      </c>
    </row>
    <row r="374" spans="1:26" x14ac:dyDescent="0.3">
      <c r="A374" s="2">
        <v>373</v>
      </c>
      <c r="B374" s="2" t="s">
        <v>1307</v>
      </c>
      <c r="C374" s="2">
        <f>YEAR([1]Data!$D374)</f>
        <v>2011</v>
      </c>
      <c r="D374" s="3">
        <v>40747</v>
      </c>
      <c r="E374" s="3" t="str">
        <f>TEXT(Table1[[#This Row],[Order Date]],"mmm")</f>
        <v>Jul</v>
      </c>
      <c r="F374" s="3">
        <v>40751</v>
      </c>
      <c r="G374" s="8">
        <f>Table1[[#This Row],[Ship Date]]-Table1[[#This Row],[Order Date]]</f>
        <v>4</v>
      </c>
      <c r="H374" s="2" t="s">
        <v>50</v>
      </c>
      <c r="I374" s="2" t="s">
        <v>1308</v>
      </c>
      <c r="J374" s="2" t="s">
        <v>1309</v>
      </c>
      <c r="K374" s="2" t="s">
        <v>26</v>
      </c>
      <c r="L374" s="2" t="s">
        <v>27</v>
      </c>
      <c r="M374" s="2" t="s">
        <v>1310</v>
      </c>
      <c r="N374" s="2" t="s">
        <v>310</v>
      </c>
      <c r="O374" s="2">
        <v>85705</v>
      </c>
      <c r="P374" s="2" t="s">
        <v>44</v>
      </c>
      <c r="Q374" s="2" t="s">
        <v>1208</v>
      </c>
      <c r="R374" s="2" t="s">
        <v>46</v>
      </c>
      <c r="S374" s="2" t="s">
        <v>75</v>
      </c>
      <c r="T374" s="2" t="s">
        <v>1209</v>
      </c>
      <c r="U374" s="2">
        <v>8.1600000000000019</v>
      </c>
      <c r="V374" s="2">
        <v>5</v>
      </c>
      <c r="W374" s="2">
        <v>0.7</v>
      </c>
      <c r="X374" s="20">
        <v>7</v>
      </c>
      <c r="Y374" s="18">
        <v>927.24999999999898</v>
      </c>
      <c r="Z374" s="2">
        <v>-5.7119999999999997</v>
      </c>
    </row>
    <row r="375" spans="1:26" x14ac:dyDescent="0.3">
      <c r="A375" s="2">
        <v>374</v>
      </c>
      <c r="B375" s="2" t="s">
        <v>1307</v>
      </c>
      <c r="C375" s="2">
        <f>YEAR([1]Data!$D375)</f>
        <v>2011</v>
      </c>
      <c r="D375" s="3">
        <v>40747</v>
      </c>
      <c r="E375" s="3" t="str">
        <f>TEXT(Table1[[#This Row],[Order Date]],"mmm")</f>
        <v>Jul</v>
      </c>
      <c r="F375" s="3">
        <v>40751</v>
      </c>
      <c r="G375" s="8">
        <f>Table1[[#This Row],[Ship Date]]-Table1[[#This Row],[Order Date]]</f>
        <v>4</v>
      </c>
      <c r="H375" s="2" t="s">
        <v>50</v>
      </c>
      <c r="I375" s="2" t="s">
        <v>1308</v>
      </c>
      <c r="J375" s="2" t="s">
        <v>1309</v>
      </c>
      <c r="K375" s="2" t="s">
        <v>26</v>
      </c>
      <c r="L375" s="2" t="s">
        <v>27</v>
      </c>
      <c r="M375" s="2" t="s">
        <v>1310</v>
      </c>
      <c r="N375" s="2" t="s">
        <v>310</v>
      </c>
      <c r="O375" s="2">
        <v>85705</v>
      </c>
      <c r="P375" s="2" t="s">
        <v>44</v>
      </c>
      <c r="Q375" s="2" t="s">
        <v>1311</v>
      </c>
      <c r="R375" s="2" t="s">
        <v>71</v>
      </c>
      <c r="S375" s="2" t="s">
        <v>161</v>
      </c>
      <c r="T375" s="2" t="s">
        <v>1312</v>
      </c>
      <c r="U375" s="2">
        <v>1023.9360000000001</v>
      </c>
      <c r="V375" s="2">
        <v>8</v>
      </c>
      <c r="W375" s="2">
        <v>0.2</v>
      </c>
      <c r="X375" s="20">
        <v>7</v>
      </c>
      <c r="Y375" s="18">
        <v>925.21428571428498</v>
      </c>
      <c r="Z375" s="2">
        <v>179.1887999999999</v>
      </c>
    </row>
    <row r="376" spans="1:26" x14ac:dyDescent="0.3">
      <c r="A376" s="2">
        <v>375</v>
      </c>
      <c r="B376" s="2" t="s">
        <v>1307</v>
      </c>
      <c r="C376" s="2">
        <f>YEAR([1]Data!$D376)</f>
        <v>2011</v>
      </c>
      <c r="D376" s="3">
        <v>40747</v>
      </c>
      <c r="E376" s="3" t="str">
        <f>TEXT(Table1[[#This Row],[Order Date]],"mmm")</f>
        <v>Jul</v>
      </c>
      <c r="F376" s="3">
        <v>40751</v>
      </c>
      <c r="G376" s="8">
        <f>Table1[[#This Row],[Ship Date]]-Table1[[#This Row],[Order Date]]</f>
        <v>4</v>
      </c>
      <c r="H376" s="2" t="s">
        <v>50</v>
      </c>
      <c r="I376" s="2" t="s">
        <v>1308</v>
      </c>
      <c r="J376" s="2" t="s">
        <v>1309</v>
      </c>
      <c r="K376" s="2" t="s">
        <v>26</v>
      </c>
      <c r="L376" s="2" t="s">
        <v>27</v>
      </c>
      <c r="M376" s="2" t="s">
        <v>1310</v>
      </c>
      <c r="N376" s="2" t="s">
        <v>310</v>
      </c>
      <c r="O376" s="2">
        <v>85705</v>
      </c>
      <c r="P376" s="2" t="s">
        <v>44</v>
      </c>
      <c r="Q376" s="2" t="s">
        <v>1313</v>
      </c>
      <c r="R376" s="2" t="s">
        <v>46</v>
      </c>
      <c r="S376" s="2" t="s">
        <v>68</v>
      </c>
      <c r="T376" s="2" t="s">
        <v>1314</v>
      </c>
      <c r="U376" s="2">
        <v>9.24</v>
      </c>
      <c r="V376" s="2">
        <v>1</v>
      </c>
      <c r="W376" s="2">
        <v>0.2</v>
      </c>
      <c r="X376" s="20">
        <v>7</v>
      </c>
      <c r="Y376" s="18">
        <v>923.17857142856997</v>
      </c>
      <c r="Z376" s="2">
        <v>0.92399999999999993</v>
      </c>
    </row>
    <row r="377" spans="1:26" x14ac:dyDescent="0.3">
      <c r="A377" s="2">
        <v>376</v>
      </c>
      <c r="B377" s="2" t="s">
        <v>1307</v>
      </c>
      <c r="C377" s="2">
        <f>YEAR([1]Data!$D377)</f>
        <v>2011</v>
      </c>
      <c r="D377" s="3">
        <v>40747</v>
      </c>
      <c r="E377" s="3" t="str">
        <f>TEXT(Table1[[#This Row],[Order Date]],"mmm")</f>
        <v>Jul</v>
      </c>
      <c r="F377" s="3">
        <v>40751</v>
      </c>
      <c r="G377" s="8">
        <f>Table1[[#This Row],[Ship Date]]-Table1[[#This Row],[Order Date]]</f>
        <v>4</v>
      </c>
      <c r="H377" s="2" t="s">
        <v>50</v>
      </c>
      <c r="I377" s="2" t="s">
        <v>1308</v>
      </c>
      <c r="J377" s="2" t="s">
        <v>1309</v>
      </c>
      <c r="K377" s="2" t="s">
        <v>26</v>
      </c>
      <c r="L377" s="2" t="s">
        <v>27</v>
      </c>
      <c r="M377" s="2" t="s">
        <v>1310</v>
      </c>
      <c r="N377" s="2" t="s">
        <v>310</v>
      </c>
      <c r="O377" s="2">
        <v>85705</v>
      </c>
      <c r="P377" s="2" t="s">
        <v>44</v>
      </c>
      <c r="Q377" s="2" t="s">
        <v>1315</v>
      </c>
      <c r="R377" s="2" t="s">
        <v>71</v>
      </c>
      <c r="S377" s="2" t="s">
        <v>161</v>
      </c>
      <c r="T377" s="2" t="s">
        <v>1316</v>
      </c>
      <c r="U377" s="2">
        <v>479.04</v>
      </c>
      <c r="V377" s="2">
        <v>10</v>
      </c>
      <c r="W377" s="2">
        <v>0.2</v>
      </c>
      <c r="X377" s="20">
        <v>7</v>
      </c>
      <c r="Y377" s="18">
        <v>921.14285714285597</v>
      </c>
      <c r="Z377" s="2">
        <v>-29.940000000000012</v>
      </c>
    </row>
    <row r="378" spans="1:26" x14ac:dyDescent="0.3">
      <c r="A378" s="2">
        <v>377</v>
      </c>
      <c r="B378" s="2" t="s">
        <v>1317</v>
      </c>
      <c r="C378" s="2">
        <f>YEAR([1]Data!$D378)</f>
        <v>2013</v>
      </c>
      <c r="D378" s="3">
        <v>41546</v>
      </c>
      <c r="E378" s="3" t="str">
        <f>TEXT(Table1[[#This Row],[Order Date]],"mmm")</f>
        <v>Sep</v>
      </c>
      <c r="F378" s="3">
        <v>41549</v>
      </c>
      <c r="G378" s="8">
        <f>Table1[[#This Row],[Ship Date]]-Table1[[#This Row],[Order Date]]</f>
        <v>3</v>
      </c>
      <c r="H378" s="2" t="s">
        <v>188</v>
      </c>
      <c r="I378" s="2" t="s">
        <v>1318</v>
      </c>
      <c r="J378" s="2" t="s">
        <v>1319</v>
      </c>
      <c r="K378" s="2" t="s">
        <v>41</v>
      </c>
      <c r="L378" s="2" t="s">
        <v>27</v>
      </c>
      <c r="M378" s="2" t="s">
        <v>1320</v>
      </c>
      <c r="N378" s="2" t="s">
        <v>211</v>
      </c>
      <c r="O378" s="2">
        <v>62301</v>
      </c>
      <c r="P378" s="2" t="s">
        <v>105</v>
      </c>
      <c r="Q378" s="2" t="s">
        <v>1321</v>
      </c>
      <c r="R378" s="2" t="s">
        <v>46</v>
      </c>
      <c r="S378" s="2" t="s">
        <v>90</v>
      </c>
      <c r="T378" s="2" t="s">
        <v>1322</v>
      </c>
      <c r="U378" s="2">
        <v>99.13600000000001</v>
      </c>
      <c r="V378" s="2">
        <v>4</v>
      </c>
      <c r="W378" s="2">
        <v>0.2</v>
      </c>
      <c r="X378" s="20">
        <v>7</v>
      </c>
      <c r="Y378" s="18">
        <v>919.10714285714198</v>
      </c>
      <c r="Z378" s="2">
        <v>30.979999999999993</v>
      </c>
    </row>
    <row r="379" spans="1:26" x14ac:dyDescent="0.3">
      <c r="A379" s="2">
        <v>378</v>
      </c>
      <c r="B379" s="2" t="s">
        <v>1323</v>
      </c>
      <c r="C379" s="2">
        <f>YEAR([1]Data!$D379)</f>
        <v>2014</v>
      </c>
      <c r="D379" s="3">
        <v>41879</v>
      </c>
      <c r="E379" s="3" t="str">
        <f>TEXT(Table1[[#This Row],[Order Date]],"mmm")</f>
        <v>Aug</v>
      </c>
      <c r="F379" s="3">
        <v>41884</v>
      </c>
      <c r="G379" s="8">
        <f>Table1[[#This Row],[Ship Date]]-Table1[[#This Row],[Order Date]]</f>
        <v>5</v>
      </c>
      <c r="H379" s="2" t="s">
        <v>50</v>
      </c>
      <c r="I379" s="2" t="s">
        <v>1324</v>
      </c>
      <c r="J379" s="2" t="s">
        <v>1325</v>
      </c>
      <c r="K379" s="2" t="s">
        <v>41</v>
      </c>
      <c r="L379" s="2" t="s">
        <v>27</v>
      </c>
      <c r="M379" s="2" t="s">
        <v>612</v>
      </c>
      <c r="N379" s="2" t="s">
        <v>1245</v>
      </c>
      <c r="O379" s="2">
        <v>2038</v>
      </c>
      <c r="P379" s="2" t="s">
        <v>148</v>
      </c>
      <c r="Q379" s="2" t="s">
        <v>1326</v>
      </c>
      <c r="R379" s="2" t="s">
        <v>32</v>
      </c>
      <c r="S379" s="2" t="s">
        <v>56</v>
      </c>
      <c r="T379" s="2" t="s">
        <v>1327</v>
      </c>
      <c r="U379" s="2">
        <v>1488.4239999999998</v>
      </c>
      <c r="V379" s="2">
        <v>7</v>
      </c>
      <c r="W379" s="2">
        <v>0.3</v>
      </c>
      <c r="X379" s="20">
        <v>7</v>
      </c>
      <c r="Y379" s="18">
        <v>917.07142857142799</v>
      </c>
      <c r="Z379" s="2">
        <v>-297.68479999999983</v>
      </c>
    </row>
    <row r="380" spans="1:26" x14ac:dyDescent="0.3">
      <c r="A380" s="2">
        <v>379</v>
      </c>
      <c r="B380" s="2" t="s">
        <v>1328</v>
      </c>
      <c r="C380" s="2">
        <f>YEAR([1]Data!$D380)</f>
        <v>2012</v>
      </c>
      <c r="D380" s="3">
        <v>41027</v>
      </c>
      <c r="E380" s="3" t="str">
        <f>TEXT(Table1[[#This Row],[Order Date]],"mmm")</f>
        <v>Apr</v>
      </c>
      <c r="F380" s="3">
        <v>41034</v>
      </c>
      <c r="G380" s="8">
        <f>Table1[[#This Row],[Ship Date]]-Table1[[#This Row],[Order Date]]</f>
        <v>7</v>
      </c>
      <c r="H380" s="2" t="s">
        <v>50</v>
      </c>
      <c r="I380" s="2" t="s">
        <v>1329</v>
      </c>
      <c r="J380" s="2" t="s">
        <v>1330</v>
      </c>
      <c r="K380" s="2" t="s">
        <v>26</v>
      </c>
      <c r="L380" s="2" t="s">
        <v>27</v>
      </c>
      <c r="M380" s="2" t="s">
        <v>184</v>
      </c>
      <c r="N380" s="2" t="s">
        <v>104</v>
      </c>
      <c r="O380" s="2">
        <v>77095</v>
      </c>
      <c r="P380" s="2" t="s">
        <v>105</v>
      </c>
      <c r="Q380" s="2" t="s">
        <v>1331</v>
      </c>
      <c r="R380" s="2" t="s">
        <v>46</v>
      </c>
      <c r="S380" s="2" t="s">
        <v>78</v>
      </c>
      <c r="T380" s="2" t="s">
        <v>1332</v>
      </c>
      <c r="U380" s="2">
        <v>8.6519999999999975</v>
      </c>
      <c r="V380" s="2">
        <v>3</v>
      </c>
      <c r="W380" s="2">
        <v>0.8</v>
      </c>
      <c r="X380" s="20">
        <v>7</v>
      </c>
      <c r="Y380" s="18">
        <v>915.03571428571297</v>
      </c>
      <c r="Z380" s="2">
        <v>-20.332200000000007</v>
      </c>
    </row>
    <row r="381" spans="1:26" x14ac:dyDescent="0.3">
      <c r="A381" s="2">
        <v>380</v>
      </c>
      <c r="B381" s="2" t="s">
        <v>1328</v>
      </c>
      <c r="C381" s="2">
        <f>YEAR([1]Data!$D381)</f>
        <v>2012</v>
      </c>
      <c r="D381" s="3">
        <v>41027</v>
      </c>
      <c r="E381" s="3" t="str">
        <f>TEXT(Table1[[#This Row],[Order Date]],"mmm")</f>
        <v>Apr</v>
      </c>
      <c r="F381" s="3">
        <v>41034</v>
      </c>
      <c r="G381" s="8">
        <f>Table1[[#This Row],[Ship Date]]-Table1[[#This Row],[Order Date]]</f>
        <v>7</v>
      </c>
      <c r="H381" s="2" t="s">
        <v>50</v>
      </c>
      <c r="I381" s="2" t="s">
        <v>1329</v>
      </c>
      <c r="J381" s="2" t="s">
        <v>1330</v>
      </c>
      <c r="K381" s="2" t="s">
        <v>26</v>
      </c>
      <c r="L381" s="2" t="s">
        <v>27</v>
      </c>
      <c r="M381" s="2" t="s">
        <v>184</v>
      </c>
      <c r="N381" s="2" t="s">
        <v>104</v>
      </c>
      <c r="O381" s="2">
        <v>77095</v>
      </c>
      <c r="P381" s="2" t="s">
        <v>105</v>
      </c>
      <c r="Q381" s="2" t="s">
        <v>1333</v>
      </c>
      <c r="R381" s="2" t="s">
        <v>46</v>
      </c>
      <c r="S381" s="2" t="s">
        <v>59</v>
      </c>
      <c r="T381" s="2" t="s">
        <v>1334</v>
      </c>
      <c r="U381" s="2">
        <v>23.832000000000001</v>
      </c>
      <c r="V381" s="2">
        <v>3</v>
      </c>
      <c r="W381" s="2">
        <v>0.2</v>
      </c>
      <c r="X381" s="20">
        <v>7</v>
      </c>
      <c r="Y381" s="18">
        <v>912.99999999999898</v>
      </c>
      <c r="Z381" s="2">
        <v>2.6810999999999954</v>
      </c>
    </row>
    <row r="382" spans="1:26" x14ac:dyDescent="0.3">
      <c r="A382" s="2">
        <v>381</v>
      </c>
      <c r="B382" s="2" t="s">
        <v>1328</v>
      </c>
      <c r="C382" s="2">
        <f>YEAR([1]Data!$D382)</f>
        <v>2012</v>
      </c>
      <c r="D382" s="3">
        <v>41027</v>
      </c>
      <c r="E382" s="3" t="str">
        <f>TEXT(Table1[[#This Row],[Order Date]],"mmm")</f>
        <v>Apr</v>
      </c>
      <c r="F382" s="3">
        <v>41034</v>
      </c>
      <c r="G382" s="8">
        <f>Table1[[#This Row],[Ship Date]]-Table1[[#This Row],[Order Date]]</f>
        <v>7</v>
      </c>
      <c r="H382" s="2" t="s">
        <v>50</v>
      </c>
      <c r="I382" s="2" t="s">
        <v>1329</v>
      </c>
      <c r="J382" s="2" t="s">
        <v>1330</v>
      </c>
      <c r="K382" s="2" t="s">
        <v>26</v>
      </c>
      <c r="L382" s="2" t="s">
        <v>27</v>
      </c>
      <c r="M382" s="2" t="s">
        <v>184</v>
      </c>
      <c r="N382" s="2" t="s">
        <v>104</v>
      </c>
      <c r="O382" s="2">
        <v>77095</v>
      </c>
      <c r="P382" s="2" t="s">
        <v>105</v>
      </c>
      <c r="Q382" s="2" t="s">
        <v>1335</v>
      </c>
      <c r="R382" s="2" t="s">
        <v>46</v>
      </c>
      <c r="S382" s="2" t="s">
        <v>75</v>
      </c>
      <c r="T382" s="2" t="s">
        <v>1336</v>
      </c>
      <c r="U382" s="2">
        <v>12.175999999999998</v>
      </c>
      <c r="V382" s="2">
        <v>4</v>
      </c>
      <c r="W382" s="2">
        <v>0.8</v>
      </c>
      <c r="X382" s="20">
        <v>7</v>
      </c>
      <c r="Y382" s="18">
        <v>910.96428571428498</v>
      </c>
      <c r="Z382" s="2">
        <v>-18.872800000000009</v>
      </c>
    </row>
    <row r="383" spans="1:26" x14ac:dyDescent="0.3">
      <c r="A383" s="2">
        <v>382</v>
      </c>
      <c r="B383" s="2" t="s">
        <v>1337</v>
      </c>
      <c r="C383" s="2">
        <f>YEAR([1]Data!$D383)</f>
        <v>2013</v>
      </c>
      <c r="D383" s="3">
        <v>41576</v>
      </c>
      <c r="E383" s="3" t="str">
        <f>TEXT(Table1[[#This Row],[Order Date]],"mmm")</f>
        <v>Oct</v>
      </c>
      <c r="F383" s="3">
        <v>41577</v>
      </c>
      <c r="G383" s="8">
        <f>Table1[[#This Row],[Ship Date]]-Table1[[#This Row],[Order Date]]</f>
        <v>1</v>
      </c>
      <c r="H383" s="2" t="s">
        <v>188</v>
      </c>
      <c r="I383" s="2" t="s">
        <v>1338</v>
      </c>
      <c r="J383" s="2" t="s">
        <v>1339</v>
      </c>
      <c r="K383" s="2" t="s">
        <v>41</v>
      </c>
      <c r="L383" s="2" t="s">
        <v>27</v>
      </c>
      <c r="M383" s="2" t="s">
        <v>127</v>
      </c>
      <c r="N383" s="2" t="s">
        <v>43</v>
      </c>
      <c r="O383" s="2">
        <v>94109</v>
      </c>
      <c r="P383" s="2" t="s">
        <v>44</v>
      </c>
      <c r="Q383" s="2" t="s">
        <v>1340</v>
      </c>
      <c r="R383" s="2" t="s">
        <v>46</v>
      </c>
      <c r="S383" s="2" t="s">
        <v>90</v>
      </c>
      <c r="T383" s="2" t="s">
        <v>1341</v>
      </c>
      <c r="U383" s="2">
        <v>50.96</v>
      </c>
      <c r="V383" s="2">
        <v>7</v>
      </c>
      <c r="W383" s="2">
        <v>0</v>
      </c>
      <c r="X383" s="20">
        <v>7</v>
      </c>
      <c r="Y383" s="18">
        <v>908.92857142856997</v>
      </c>
      <c r="Z383" s="2">
        <v>25.48</v>
      </c>
    </row>
    <row r="384" spans="1:26" x14ac:dyDescent="0.3">
      <c r="A384" s="2">
        <v>383</v>
      </c>
      <c r="B384" s="2" t="s">
        <v>1337</v>
      </c>
      <c r="C384" s="2">
        <f>YEAR([1]Data!$D384)</f>
        <v>2013</v>
      </c>
      <c r="D384" s="3">
        <v>41576</v>
      </c>
      <c r="E384" s="3" t="str">
        <f>TEXT(Table1[[#This Row],[Order Date]],"mmm")</f>
        <v>Oct</v>
      </c>
      <c r="F384" s="3">
        <v>41577</v>
      </c>
      <c r="G384" s="8">
        <f>Table1[[#This Row],[Ship Date]]-Table1[[#This Row],[Order Date]]</f>
        <v>1</v>
      </c>
      <c r="H384" s="2" t="s">
        <v>188</v>
      </c>
      <c r="I384" s="2" t="s">
        <v>1338</v>
      </c>
      <c r="J384" s="2" t="s">
        <v>1339</v>
      </c>
      <c r="K384" s="2" t="s">
        <v>41</v>
      </c>
      <c r="L384" s="2" t="s">
        <v>27</v>
      </c>
      <c r="M384" s="2" t="s">
        <v>127</v>
      </c>
      <c r="N384" s="2" t="s">
        <v>43</v>
      </c>
      <c r="O384" s="2">
        <v>94109</v>
      </c>
      <c r="P384" s="2" t="s">
        <v>44</v>
      </c>
      <c r="Q384" s="2" t="s">
        <v>1342</v>
      </c>
      <c r="R384" s="2" t="s">
        <v>46</v>
      </c>
      <c r="S384" s="2" t="s">
        <v>75</v>
      </c>
      <c r="T384" s="2" t="s">
        <v>1343</v>
      </c>
      <c r="U384" s="2">
        <v>49.536000000000001</v>
      </c>
      <c r="V384" s="2">
        <v>3</v>
      </c>
      <c r="W384" s="2">
        <v>0.2</v>
      </c>
      <c r="X384" s="20">
        <v>7</v>
      </c>
      <c r="Y384" s="18">
        <v>906.89285714285597</v>
      </c>
      <c r="Z384" s="2">
        <v>17.337599999999998</v>
      </c>
    </row>
    <row r="385" spans="1:26" x14ac:dyDescent="0.3">
      <c r="A385" s="2">
        <v>384</v>
      </c>
      <c r="B385" s="2" t="s">
        <v>1344</v>
      </c>
      <c r="C385" s="2">
        <f>YEAR([1]Data!$D385)</f>
        <v>2012</v>
      </c>
      <c r="D385" s="3">
        <v>41086</v>
      </c>
      <c r="E385" s="3" t="str">
        <f>TEXT(Table1[[#This Row],[Order Date]],"mmm")</f>
        <v>Jun</v>
      </c>
      <c r="F385" s="3">
        <v>41089</v>
      </c>
      <c r="G385" s="8">
        <f>Table1[[#This Row],[Ship Date]]-Table1[[#This Row],[Order Date]]</f>
        <v>3</v>
      </c>
      <c r="H385" s="2" t="s">
        <v>23</v>
      </c>
      <c r="I385" s="2" t="s">
        <v>1345</v>
      </c>
      <c r="J385" s="2" t="s">
        <v>1346</v>
      </c>
      <c r="K385" s="2" t="s">
        <v>41</v>
      </c>
      <c r="L385" s="2" t="s">
        <v>27</v>
      </c>
      <c r="M385" s="2" t="s">
        <v>1113</v>
      </c>
      <c r="N385" s="2" t="s">
        <v>238</v>
      </c>
      <c r="O385" s="2">
        <v>48180</v>
      </c>
      <c r="P385" s="2" t="s">
        <v>105</v>
      </c>
      <c r="Q385" s="2" t="s">
        <v>1347</v>
      </c>
      <c r="R385" s="2" t="s">
        <v>71</v>
      </c>
      <c r="S385" s="2" t="s">
        <v>161</v>
      </c>
      <c r="T385" s="2" t="s">
        <v>1348</v>
      </c>
      <c r="U385" s="2">
        <v>41.9</v>
      </c>
      <c r="V385" s="2">
        <v>2</v>
      </c>
      <c r="W385" s="2">
        <v>0</v>
      </c>
      <c r="X385" s="20">
        <v>7</v>
      </c>
      <c r="Y385" s="18">
        <v>904.85714285714198</v>
      </c>
      <c r="Z385" s="2">
        <v>8.7989999999999995</v>
      </c>
    </row>
    <row r="386" spans="1:26" x14ac:dyDescent="0.3">
      <c r="A386" s="2">
        <v>385</v>
      </c>
      <c r="B386" s="2" t="s">
        <v>1349</v>
      </c>
      <c r="C386" s="2">
        <f>YEAR([1]Data!$D386)</f>
        <v>2012</v>
      </c>
      <c r="D386" s="3">
        <v>41240</v>
      </c>
      <c r="E386" s="3" t="str">
        <f>TEXT(Table1[[#This Row],[Order Date]],"mmm")</f>
        <v>Nov</v>
      </c>
      <c r="F386" s="3">
        <v>41245</v>
      </c>
      <c r="G386" s="8">
        <f>Table1[[#This Row],[Ship Date]]-Table1[[#This Row],[Order Date]]</f>
        <v>5</v>
      </c>
      <c r="H386" s="2" t="s">
        <v>50</v>
      </c>
      <c r="I386" s="2" t="s">
        <v>1350</v>
      </c>
      <c r="J386" s="2" t="s">
        <v>1351</v>
      </c>
      <c r="K386" s="2" t="s">
        <v>26</v>
      </c>
      <c r="L386" s="2" t="s">
        <v>27</v>
      </c>
      <c r="M386" s="2" t="s">
        <v>1352</v>
      </c>
      <c r="N386" s="2" t="s">
        <v>54</v>
      </c>
      <c r="O386" s="2">
        <v>33024</v>
      </c>
      <c r="P386" s="2" t="s">
        <v>30</v>
      </c>
      <c r="Q386" s="2" t="s">
        <v>1353</v>
      </c>
      <c r="R386" s="2" t="s">
        <v>32</v>
      </c>
      <c r="S386" s="2" t="s">
        <v>56</v>
      </c>
      <c r="T386" s="2" t="s">
        <v>1354</v>
      </c>
      <c r="U386" s="2">
        <v>375.45750000000004</v>
      </c>
      <c r="V386" s="2">
        <v>3</v>
      </c>
      <c r="W386" s="2">
        <v>0.45</v>
      </c>
      <c r="X386" s="20">
        <v>7</v>
      </c>
      <c r="Y386" s="18">
        <v>902.82142857142799</v>
      </c>
      <c r="Z386" s="2">
        <v>-157.00949999999997</v>
      </c>
    </row>
    <row r="387" spans="1:26" x14ac:dyDescent="0.3">
      <c r="A387" s="2">
        <v>386</v>
      </c>
      <c r="B387" s="2" t="s">
        <v>1349</v>
      </c>
      <c r="C387" s="2">
        <f>YEAR([1]Data!$D387)</f>
        <v>2012</v>
      </c>
      <c r="D387" s="3">
        <v>41240</v>
      </c>
      <c r="E387" s="3" t="str">
        <f>TEXT(Table1[[#This Row],[Order Date]],"mmm")</f>
        <v>Nov</v>
      </c>
      <c r="F387" s="3">
        <v>41245</v>
      </c>
      <c r="G387" s="8">
        <f>Table1[[#This Row],[Ship Date]]-Table1[[#This Row],[Order Date]]</f>
        <v>5</v>
      </c>
      <c r="H387" s="2" t="s">
        <v>50</v>
      </c>
      <c r="I387" s="2" t="s">
        <v>1350</v>
      </c>
      <c r="J387" s="2" t="s">
        <v>1351</v>
      </c>
      <c r="K387" s="2" t="s">
        <v>26</v>
      </c>
      <c r="L387" s="2" t="s">
        <v>27</v>
      </c>
      <c r="M387" s="2" t="s">
        <v>1352</v>
      </c>
      <c r="N387" s="2" t="s">
        <v>54</v>
      </c>
      <c r="O387" s="2">
        <v>33024</v>
      </c>
      <c r="P387" s="2" t="s">
        <v>30</v>
      </c>
      <c r="Q387" s="2" t="s">
        <v>1355</v>
      </c>
      <c r="R387" s="2" t="s">
        <v>71</v>
      </c>
      <c r="S387" s="2" t="s">
        <v>161</v>
      </c>
      <c r="T387" s="2" t="s">
        <v>1356</v>
      </c>
      <c r="U387" s="2">
        <v>83.976000000000013</v>
      </c>
      <c r="V387" s="2">
        <v>3</v>
      </c>
      <c r="W387" s="2">
        <v>0.2</v>
      </c>
      <c r="X387" s="20">
        <v>7</v>
      </c>
      <c r="Y387" s="18">
        <v>900.78571428571297</v>
      </c>
      <c r="Z387" s="2">
        <v>-1.049700000000005</v>
      </c>
    </row>
    <row r="388" spans="1:26" x14ac:dyDescent="0.3">
      <c r="A388" s="2">
        <v>387</v>
      </c>
      <c r="B388" s="2" t="s">
        <v>1357</v>
      </c>
      <c r="C388" s="2">
        <f>YEAR([1]Data!$D388)</f>
        <v>2012</v>
      </c>
      <c r="D388" s="3">
        <v>41246</v>
      </c>
      <c r="E388" s="3" t="str">
        <f>TEXT(Table1[[#This Row],[Order Date]],"mmm")</f>
        <v>Dec</v>
      </c>
      <c r="F388" s="3">
        <v>41250</v>
      </c>
      <c r="G388" s="8">
        <f>Table1[[#This Row],[Ship Date]]-Table1[[#This Row],[Order Date]]</f>
        <v>4</v>
      </c>
      <c r="H388" s="2" t="s">
        <v>50</v>
      </c>
      <c r="I388" s="2" t="s">
        <v>1358</v>
      </c>
      <c r="J388" s="2" t="s">
        <v>1359</v>
      </c>
      <c r="K388" s="2" t="s">
        <v>41</v>
      </c>
      <c r="L388" s="2" t="s">
        <v>27</v>
      </c>
      <c r="M388" s="2" t="s">
        <v>146</v>
      </c>
      <c r="N388" s="2" t="s">
        <v>147</v>
      </c>
      <c r="O388" s="2">
        <v>19140</v>
      </c>
      <c r="P388" s="2" t="s">
        <v>148</v>
      </c>
      <c r="Q388" s="2" t="s">
        <v>1360</v>
      </c>
      <c r="R388" s="2" t="s">
        <v>71</v>
      </c>
      <c r="S388" s="2" t="s">
        <v>682</v>
      </c>
      <c r="T388" s="2" t="s">
        <v>1361</v>
      </c>
      <c r="U388" s="2">
        <v>482.34000000000003</v>
      </c>
      <c r="V388" s="2">
        <v>4</v>
      </c>
      <c r="W388" s="2">
        <v>0.7</v>
      </c>
      <c r="X388" s="20">
        <v>7</v>
      </c>
      <c r="Y388" s="18">
        <v>898.74999999999898</v>
      </c>
      <c r="Z388" s="2">
        <v>-337.63799999999981</v>
      </c>
    </row>
    <row r="389" spans="1:26" x14ac:dyDescent="0.3">
      <c r="A389" s="2">
        <v>388</v>
      </c>
      <c r="B389" s="2" t="s">
        <v>1357</v>
      </c>
      <c r="C389" s="2">
        <f>YEAR([1]Data!$D389)</f>
        <v>2012</v>
      </c>
      <c r="D389" s="3">
        <v>41246</v>
      </c>
      <c r="E389" s="3" t="str">
        <f>TEXT(Table1[[#This Row],[Order Date]],"mmm")</f>
        <v>Dec</v>
      </c>
      <c r="F389" s="3">
        <v>41250</v>
      </c>
      <c r="G389" s="8">
        <f>Table1[[#This Row],[Ship Date]]-Table1[[#This Row],[Order Date]]</f>
        <v>4</v>
      </c>
      <c r="H389" s="2" t="s">
        <v>50</v>
      </c>
      <c r="I389" s="2" t="s">
        <v>1358</v>
      </c>
      <c r="J389" s="2" t="s">
        <v>1359</v>
      </c>
      <c r="K389" s="2" t="s">
        <v>41</v>
      </c>
      <c r="L389" s="2" t="s">
        <v>27</v>
      </c>
      <c r="M389" s="2" t="s">
        <v>146</v>
      </c>
      <c r="N389" s="2" t="s">
        <v>147</v>
      </c>
      <c r="O389" s="2">
        <v>19140</v>
      </c>
      <c r="P389" s="2" t="s">
        <v>148</v>
      </c>
      <c r="Q389" s="2" t="s">
        <v>1362</v>
      </c>
      <c r="R389" s="2" t="s">
        <v>32</v>
      </c>
      <c r="S389" s="2" t="s">
        <v>65</v>
      </c>
      <c r="T389" s="2" t="s">
        <v>1363</v>
      </c>
      <c r="U389" s="2">
        <v>2.9600000000000004</v>
      </c>
      <c r="V389" s="2">
        <v>1</v>
      </c>
      <c r="W389" s="2">
        <v>0.2</v>
      </c>
      <c r="X389" s="20">
        <v>7</v>
      </c>
      <c r="Y389" s="18">
        <v>896.71428571428498</v>
      </c>
      <c r="Z389" s="2">
        <v>0.77700000000000025</v>
      </c>
    </row>
    <row r="390" spans="1:26" x14ac:dyDescent="0.3">
      <c r="A390" s="2">
        <v>389</v>
      </c>
      <c r="B390" s="2" t="s">
        <v>1364</v>
      </c>
      <c r="C390" s="2">
        <f>YEAR([1]Data!$D390)</f>
        <v>2011</v>
      </c>
      <c r="D390" s="3">
        <v>40871</v>
      </c>
      <c r="E390" s="3" t="str">
        <f>TEXT(Table1[[#This Row],[Order Date]],"mmm")</f>
        <v>Nov</v>
      </c>
      <c r="F390" s="3">
        <v>40873</v>
      </c>
      <c r="G390" s="8">
        <f>Table1[[#This Row],[Ship Date]]-Table1[[#This Row],[Order Date]]</f>
        <v>2</v>
      </c>
      <c r="H390" s="2" t="s">
        <v>188</v>
      </c>
      <c r="I390" s="2" t="s">
        <v>1365</v>
      </c>
      <c r="J390" s="2" t="s">
        <v>1366</v>
      </c>
      <c r="K390" s="2" t="s">
        <v>26</v>
      </c>
      <c r="L390" s="2" t="s">
        <v>27</v>
      </c>
      <c r="M390" s="2" t="s">
        <v>1007</v>
      </c>
      <c r="N390" s="2" t="s">
        <v>498</v>
      </c>
      <c r="O390" s="2">
        <v>45231</v>
      </c>
      <c r="P390" s="2" t="s">
        <v>148</v>
      </c>
      <c r="Q390" s="2" t="s">
        <v>1367</v>
      </c>
      <c r="R390" s="2" t="s">
        <v>46</v>
      </c>
      <c r="S390" s="2" t="s">
        <v>68</v>
      </c>
      <c r="T390" s="2" t="s">
        <v>1368</v>
      </c>
      <c r="U390" s="2">
        <v>2.6240000000000001</v>
      </c>
      <c r="V390" s="2">
        <v>1</v>
      </c>
      <c r="W390" s="2">
        <v>0.2</v>
      </c>
      <c r="X390" s="20">
        <v>7</v>
      </c>
      <c r="Y390" s="18">
        <v>894.67857142856997</v>
      </c>
      <c r="Z390" s="2">
        <v>0.42639999999999978</v>
      </c>
    </row>
    <row r="391" spans="1:26" x14ac:dyDescent="0.3">
      <c r="A391" s="2">
        <v>390</v>
      </c>
      <c r="B391" s="2" t="s">
        <v>1369</v>
      </c>
      <c r="C391" s="2">
        <f>YEAR([1]Data!$D391)</f>
        <v>2014</v>
      </c>
      <c r="D391" s="3">
        <v>41985</v>
      </c>
      <c r="E391" s="3" t="str">
        <f>TEXT(Table1[[#This Row],[Order Date]],"mmm")</f>
        <v>Dec</v>
      </c>
      <c r="F391" s="3">
        <v>41989</v>
      </c>
      <c r="G391" s="8">
        <f>Table1[[#This Row],[Ship Date]]-Table1[[#This Row],[Order Date]]</f>
        <v>4</v>
      </c>
      <c r="H391" s="2" t="s">
        <v>50</v>
      </c>
      <c r="I391" s="2" t="s">
        <v>1370</v>
      </c>
      <c r="J391" s="2" t="s">
        <v>1371</v>
      </c>
      <c r="K391" s="2" t="s">
        <v>26</v>
      </c>
      <c r="L391" s="2" t="s">
        <v>27</v>
      </c>
      <c r="M391" s="2" t="s">
        <v>266</v>
      </c>
      <c r="N391" s="2" t="s">
        <v>267</v>
      </c>
      <c r="O391" s="2">
        <v>10009</v>
      </c>
      <c r="P391" s="2" t="s">
        <v>148</v>
      </c>
      <c r="Q391" s="2" t="s">
        <v>1372</v>
      </c>
      <c r="R391" s="2" t="s">
        <v>46</v>
      </c>
      <c r="S391" s="2" t="s">
        <v>75</v>
      </c>
      <c r="T391" s="2" t="s">
        <v>1373</v>
      </c>
      <c r="U391" s="2">
        <v>23.36</v>
      </c>
      <c r="V391" s="2">
        <v>4</v>
      </c>
      <c r="W391" s="2">
        <v>0.2</v>
      </c>
      <c r="X391" s="20">
        <v>7</v>
      </c>
      <c r="Y391" s="18">
        <v>892.64285714285597</v>
      </c>
      <c r="Z391" s="2">
        <v>7.8839999999999986</v>
      </c>
    </row>
    <row r="392" spans="1:26" x14ac:dyDescent="0.3">
      <c r="A392" s="2">
        <v>391</v>
      </c>
      <c r="B392" s="2" t="s">
        <v>1369</v>
      </c>
      <c r="C392" s="2">
        <f>YEAR([1]Data!$D392)</f>
        <v>2014</v>
      </c>
      <c r="D392" s="3">
        <v>41985</v>
      </c>
      <c r="E392" s="3" t="str">
        <f>TEXT(Table1[[#This Row],[Order Date]],"mmm")</f>
        <v>Dec</v>
      </c>
      <c r="F392" s="3">
        <v>41989</v>
      </c>
      <c r="G392" s="8">
        <f>Table1[[#This Row],[Ship Date]]-Table1[[#This Row],[Order Date]]</f>
        <v>4</v>
      </c>
      <c r="H392" s="2" t="s">
        <v>50</v>
      </c>
      <c r="I392" s="2" t="s">
        <v>1370</v>
      </c>
      <c r="J392" s="2" t="s">
        <v>1371</v>
      </c>
      <c r="K392" s="2" t="s">
        <v>26</v>
      </c>
      <c r="L392" s="2" t="s">
        <v>27</v>
      </c>
      <c r="M392" s="2" t="s">
        <v>266</v>
      </c>
      <c r="N392" s="2" t="s">
        <v>267</v>
      </c>
      <c r="O392" s="2">
        <v>10009</v>
      </c>
      <c r="P392" s="2" t="s">
        <v>148</v>
      </c>
      <c r="Q392" s="2" t="s">
        <v>390</v>
      </c>
      <c r="R392" s="2" t="s">
        <v>71</v>
      </c>
      <c r="S392" s="2" t="s">
        <v>161</v>
      </c>
      <c r="T392" s="2" t="s">
        <v>391</v>
      </c>
      <c r="U392" s="2">
        <v>39.979999999999997</v>
      </c>
      <c r="V392" s="2">
        <v>2</v>
      </c>
      <c r="W392" s="2">
        <v>0</v>
      </c>
      <c r="X392" s="20">
        <v>7</v>
      </c>
      <c r="Y392" s="18">
        <v>890.60714285714198</v>
      </c>
      <c r="Z392" s="2">
        <v>13.593199999999996</v>
      </c>
    </row>
    <row r="393" spans="1:26" x14ac:dyDescent="0.3">
      <c r="A393" s="2">
        <v>392</v>
      </c>
      <c r="B393" s="2" t="s">
        <v>1374</v>
      </c>
      <c r="C393" s="2">
        <f>YEAR([1]Data!$D393)</f>
        <v>2011</v>
      </c>
      <c r="D393" s="3">
        <v>40807</v>
      </c>
      <c r="E393" s="3" t="str">
        <f>TEXT(Table1[[#This Row],[Order Date]],"mmm")</f>
        <v>Sep</v>
      </c>
      <c r="F393" s="3">
        <v>40809</v>
      </c>
      <c r="G393" s="8">
        <f>Table1[[#This Row],[Ship Date]]-Table1[[#This Row],[Order Date]]</f>
        <v>2</v>
      </c>
      <c r="H393" s="2" t="s">
        <v>23</v>
      </c>
      <c r="I393" s="2" t="s">
        <v>1375</v>
      </c>
      <c r="J393" s="2" t="s">
        <v>1376</v>
      </c>
      <c r="K393" s="2" t="s">
        <v>26</v>
      </c>
      <c r="L393" s="2" t="s">
        <v>27</v>
      </c>
      <c r="M393" s="2" t="s">
        <v>1377</v>
      </c>
      <c r="N393" s="2" t="s">
        <v>96</v>
      </c>
      <c r="O393" s="2">
        <v>98198</v>
      </c>
      <c r="P393" s="2" t="s">
        <v>44</v>
      </c>
      <c r="Q393" s="2" t="s">
        <v>1378</v>
      </c>
      <c r="R393" s="2" t="s">
        <v>71</v>
      </c>
      <c r="S393" s="2" t="s">
        <v>72</v>
      </c>
      <c r="T393" s="2" t="s">
        <v>1379</v>
      </c>
      <c r="U393" s="2">
        <v>246.38400000000001</v>
      </c>
      <c r="V393" s="2">
        <v>2</v>
      </c>
      <c r="W393" s="2">
        <v>0.2</v>
      </c>
      <c r="X393" s="20">
        <v>7</v>
      </c>
      <c r="Y393" s="18">
        <v>888.57142857142696</v>
      </c>
      <c r="Z393" s="2">
        <v>27.718199999999968</v>
      </c>
    </row>
    <row r="394" spans="1:26" x14ac:dyDescent="0.3">
      <c r="A394" s="2">
        <v>393</v>
      </c>
      <c r="B394" s="2" t="s">
        <v>1374</v>
      </c>
      <c r="C394" s="2">
        <f>YEAR([1]Data!$D394)</f>
        <v>2011</v>
      </c>
      <c r="D394" s="3">
        <v>40807</v>
      </c>
      <c r="E394" s="3" t="str">
        <f>TEXT(Table1[[#This Row],[Order Date]],"mmm")</f>
        <v>Sep</v>
      </c>
      <c r="F394" s="3">
        <v>40809</v>
      </c>
      <c r="G394" s="8">
        <f>Table1[[#This Row],[Ship Date]]-Table1[[#This Row],[Order Date]]</f>
        <v>2</v>
      </c>
      <c r="H394" s="2" t="s">
        <v>23</v>
      </c>
      <c r="I394" s="2" t="s">
        <v>1375</v>
      </c>
      <c r="J394" s="2" t="s">
        <v>1376</v>
      </c>
      <c r="K394" s="2" t="s">
        <v>26</v>
      </c>
      <c r="L394" s="2" t="s">
        <v>27</v>
      </c>
      <c r="M394" s="2" t="s">
        <v>1377</v>
      </c>
      <c r="N394" s="2" t="s">
        <v>96</v>
      </c>
      <c r="O394" s="2">
        <v>98198</v>
      </c>
      <c r="P394" s="2" t="s">
        <v>44</v>
      </c>
      <c r="Q394" s="2" t="s">
        <v>1380</v>
      </c>
      <c r="R394" s="2" t="s">
        <v>71</v>
      </c>
      <c r="S394" s="2" t="s">
        <v>1216</v>
      </c>
      <c r="T394" s="2" t="s">
        <v>1381</v>
      </c>
      <c r="U394" s="2">
        <v>1799.97</v>
      </c>
      <c r="V394" s="2">
        <v>3</v>
      </c>
      <c r="W394" s="2">
        <v>0</v>
      </c>
      <c r="X394" s="20">
        <v>7</v>
      </c>
      <c r="Y394" s="18">
        <v>886.53571428571297</v>
      </c>
      <c r="Z394" s="2">
        <v>701.98829999999998</v>
      </c>
    </row>
    <row r="395" spans="1:26" x14ac:dyDescent="0.3">
      <c r="A395" s="2">
        <v>394</v>
      </c>
      <c r="B395" s="2" t="s">
        <v>1382</v>
      </c>
      <c r="C395" s="2">
        <f>YEAR([1]Data!$D395)</f>
        <v>2011</v>
      </c>
      <c r="D395" s="3">
        <v>40701</v>
      </c>
      <c r="E395" s="3" t="str">
        <f>TEXT(Table1[[#This Row],[Order Date]],"mmm")</f>
        <v>Jun</v>
      </c>
      <c r="F395" s="3">
        <v>40704</v>
      </c>
      <c r="G395" s="8">
        <f>Table1[[#This Row],[Ship Date]]-Table1[[#This Row],[Order Date]]</f>
        <v>3</v>
      </c>
      <c r="H395" s="2" t="s">
        <v>23</v>
      </c>
      <c r="I395" s="2" t="s">
        <v>1383</v>
      </c>
      <c r="J395" s="2" t="s">
        <v>1384</v>
      </c>
      <c r="K395" s="2" t="s">
        <v>41</v>
      </c>
      <c r="L395" s="2" t="s">
        <v>27</v>
      </c>
      <c r="M395" s="2" t="s">
        <v>1385</v>
      </c>
      <c r="N395" s="2" t="s">
        <v>211</v>
      </c>
      <c r="O395" s="2">
        <v>61604</v>
      </c>
      <c r="P395" s="2" t="s">
        <v>105</v>
      </c>
      <c r="Q395" s="2" t="s">
        <v>1386</v>
      </c>
      <c r="R395" s="2" t="s">
        <v>46</v>
      </c>
      <c r="S395" s="2" t="s">
        <v>75</v>
      </c>
      <c r="T395" s="2" t="s">
        <v>1387</v>
      </c>
      <c r="U395" s="2">
        <v>12.461999999999996</v>
      </c>
      <c r="V395" s="2">
        <v>3</v>
      </c>
      <c r="W395" s="2">
        <v>0.8</v>
      </c>
      <c r="X395" s="20">
        <v>7</v>
      </c>
      <c r="Y395" s="18">
        <v>884.49999999999898</v>
      </c>
      <c r="Z395" s="2">
        <v>-20.5623</v>
      </c>
    </row>
    <row r="396" spans="1:26" x14ac:dyDescent="0.3">
      <c r="A396" s="2">
        <v>395</v>
      </c>
      <c r="B396" s="2" t="s">
        <v>1388</v>
      </c>
      <c r="C396" s="2">
        <f>YEAR([1]Data!$D396)</f>
        <v>2014</v>
      </c>
      <c r="D396" s="3">
        <v>41821</v>
      </c>
      <c r="E396" s="3" t="str">
        <f>TEXT(Table1[[#This Row],[Order Date]],"mmm")</f>
        <v>Jul</v>
      </c>
      <c r="F396" s="3">
        <v>41826</v>
      </c>
      <c r="G396" s="8">
        <f>Table1[[#This Row],[Ship Date]]-Table1[[#This Row],[Order Date]]</f>
        <v>5</v>
      </c>
      <c r="H396" s="2" t="s">
        <v>50</v>
      </c>
      <c r="I396" s="2" t="s">
        <v>1389</v>
      </c>
      <c r="J396" s="2" t="s">
        <v>1390</v>
      </c>
      <c r="K396" s="2" t="s">
        <v>102</v>
      </c>
      <c r="L396" s="2" t="s">
        <v>27</v>
      </c>
      <c r="M396" s="2" t="s">
        <v>1391</v>
      </c>
      <c r="N396" s="2" t="s">
        <v>1392</v>
      </c>
      <c r="O396" s="2">
        <v>89115</v>
      </c>
      <c r="P396" s="2" t="s">
        <v>44</v>
      </c>
      <c r="Q396" s="2" t="s">
        <v>1393</v>
      </c>
      <c r="R396" s="2" t="s">
        <v>46</v>
      </c>
      <c r="S396" s="2" t="s">
        <v>75</v>
      </c>
      <c r="T396" s="2" t="s">
        <v>1394</v>
      </c>
      <c r="U396" s="2">
        <v>75.792000000000002</v>
      </c>
      <c r="V396" s="2">
        <v>3</v>
      </c>
      <c r="W396" s="2">
        <v>0.2</v>
      </c>
      <c r="X396" s="20">
        <v>7</v>
      </c>
      <c r="Y396" s="18">
        <v>882.46428571428498</v>
      </c>
      <c r="Z396" s="2">
        <v>25.579799999999992</v>
      </c>
    </row>
    <row r="397" spans="1:26" x14ac:dyDescent="0.3">
      <c r="A397" s="2">
        <v>396</v>
      </c>
      <c r="B397" s="2" t="s">
        <v>1395</v>
      </c>
      <c r="C397" s="2">
        <f>YEAR([1]Data!$D397)</f>
        <v>2014</v>
      </c>
      <c r="D397" s="3">
        <v>41930</v>
      </c>
      <c r="E397" s="3" t="str">
        <f>TEXT(Table1[[#This Row],[Order Date]],"mmm")</f>
        <v>Oct</v>
      </c>
      <c r="F397" s="3">
        <v>41932</v>
      </c>
      <c r="G397" s="8">
        <f>Table1[[#This Row],[Ship Date]]-Table1[[#This Row],[Order Date]]</f>
        <v>2</v>
      </c>
      <c r="H397" s="2" t="s">
        <v>23</v>
      </c>
      <c r="I397" s="2" t="s">
        <v>1396</v>
      </c>
      <c r="J397" s="2" t="s">
        <v>1397</v>
      </c>
      <c r="K397" s="2" t="s">
        <v>41</v>
      </c>
      <c r="L397" s="2" t="s">
        <v>27</v>
      </c>
      <c r="M397" s="2" t="s">
        <v>1398</v>
      </c>
      <c r="N397" s="2" t="s">
        <v>1399</v>
      </c>
      <c r="O397" s="2">
        <v>2886</v>
      </c>
      <c r="P397" s="2" t="s">
        <v>148</v>
      </c>
      <c r="Q397" s="2" t="s">
        <v>1400</v>
      </c>
      <c r="R397" s="2" t="s">
        <v>46</v>
      </c>
      <c r="S397" s="2" t="s">
        <v>59</v>
      </c>
      <c r="T397" s="2" t="s">
        <v>1401</v>
      </c>
      <c r="U397" s="2">
        <v>49.96</v>
      </c>
      <c r="V397" s="2">
        <v>2</v>
      </c>
      <c r="W397" s="2">
        <v>0</v>
      </c>
      <c r="X397" s="20">
        <v>7</v>
      </c>
      <c r="Y397" s="18">
        <v>880.42857142856997</v>
      </c>
      <c r="Z397" s="2">
        <v>9.4923999999999964</v>
      </c>
    </row>
    <row r="398" spans="1:26" x14ac:dyDescent="0.3">
      <c r="A398" s="2">
        <v>397</v>
      </c>
      <c r="B398" s="2" t="s">
        <v>1395</v>
      </c>
      <c r="C398" s="2">
        <f>YEAR([1]Data!$D398)</f>
        <v>2014</v>
      </c>
      <c r="D398" s="3">
        <v>41930</v>
      </c>
      <c r="E398" s="3" t="str">
        <f>TEXT(Table1[[#This Row],[Order Date]],"mmm")</f>
        <v>Oct</v>
      </c>
      <c r="F398" s="3">
        <v>41932</v>
      </c>
      <c r="G398" s="8">
        <f>Table1[[#This Row],[Ship Date]]-Table1[[#This Row],[Order Date]]</f>
        <v>2</v>
      </c>
      <c r="H398" s="2" t="s">
        <v>23</v>
      </c>
      <c r="I398" s="2" t="s">
        <v>1396</v>
      </c>
      <c r="J398" s="2" t="s">
        <v>1397</v>
      </c>
      <c r="K398" s="2" t="s">
        <v>41</v>
      </c>
      <c r="L398" s="2" t="s">
        <v>27</v>
      </c>
      <c r="M398" s="2" t="s">
        <v>1398</v>
      </c>
      <c r="N398" s="2" t="s">
        <v>1399</v>
      </c>
      <c r="O398" s="2">
        <v>2886</v>
      </c>
      <c r="P398" s="2" t="s">
        <v>148</v>
      </c>
      <c r="Q398" s="2" t="s">
        <v>1402</v>
      </c>
      <c r="R398" s="2" t="s">
        <v>46</v>
      </c>
      <c r="S398" s="2" t="s">
        <v>90</v>
      </c>
      <c r="T398" s="2" t="s">
        <v>1403</v>
      </c>
      <c r="U398" s="2">
        <v>12.96</v>
      </c>
      <c r="V398" s="2">
        <v>2</v>
      </c>
      <c r="W398" s="2">
        <v>0</v>
      </c>
      <c r="X398" s="20">
        <v>7</v>
      </c>
      <c r="Y398" s="18">
        <v>878.39285714285597</v>
      </c>
      <c r="Z398" s="2">
        <v>6.2208000000000006</v>
      </c>
    </row>
    <row r="399" spans="1:26" x14ac:dyDescent="0.3">
      <c r="A399" s="2">
        <v>398</v>
      </c>
      <c r="B399" s="2" t="s">
        <v>1404</v>
      </c>
      <c r="C399" s="2">
        <f>YEAR([1]Data!$D399)</f>
        <v>2012</v>
      </c>
      <c r="D399" s="3">
        <v>41213</v>
      </c>
      <c r="E399" s="3" t="str">
        <f>TEXT(Table1[[#This Row],[Order Date]],"mmm")</f>
        <v>Oct</v>
      </c>
      <c r="F399" s="3">
        <v>41217</v>
      </c>
      <c r="G399" s="8">
        <f>Table1[[#This Row],[Ship Date]]-Table1[[#This Row],[Order Date]]</f>
        <v>4</v>
      </c>
      <c r="H399" s="2" t="s">
        <v>50</v>
      </c>
      <c r="I399" s="2" t="s">
        <v>100</v>
      </c>
      <c r="J399" s="2" t="s">
        <v>101</v>
      </c>
      <c r="K399" s="2" t="s">
        <v>102</v>
      </c>
      <c r="L399" s="2" t="s">
        <v>27</v>
      </c>
      <c r="M399" s="2" t="s">
        <v>328</v>
      </c>
      <c r="N399" s="2" t="s">
        <v>238</v>
      </c>
      <c r="O399" s="2">
        <v>49201</v>
      </c>
      <c r="P399" s="2" t="s">
        <v>105</v>
      </c>
      <c r="Q399" s="2" t="s">
        <v>1405</v>
      </c>
      <c r="R399" s="2" t="s">
        <v>46</v>
      </c>
      <c r="S399" s="2" t="s">
        <v>578</v>
      </c>
      <c r="T399" s="2" t="s">
        <v>1406</v>
      </c>
      <c r="U399" s="2">
        <v>70.12</v>
      </c>
      <c r="V399" s="2">
        <v>4</v>
      </c>
      <c r="W399" s="2">
        <v>0</v>
      </c>
      <c r="X399" s="20">
        <v>7</v>
      </c>
      <c r="Y399" s="18">
        <v>876.35714285714198</v>
      </c>
      <c r="Z399" s="2">
        <v>21.035999999999994</v>
      </c>
    </row>
    <row r="400" spans="1:26" x14ac:dyDescent="0.3">
      <c r="A400" s="2">
        <v>399</v>
      </c>
      <c r="B400" s="2" t="s">
        <v>1407</v>
      </c>
      <c r="C400" s="2">
        <f>YEAR([1]Data!$D400)</f>
        <v>2013</v>
      </c>
      <c r="D400" s="3">
        <v>41526</v>
      </c>
      <c r="E400" s="3" t="str">
        <f>TEXT(Table1[[#This Row],[Order Date]],"mmm")</f>
        <v>Sep</v>
      </c>
      <c r="F400" s="3">
        <v>41528</v>
      </c>
      <c r="G400" s="8">
        <f>Table1[[#This Row],[Ship Date]]-Table1[[#This Row],[Order Date]]</f>
        <v>2</v>
      </c>
      <c r="H400" s="2" t="s">
        <v>23</v>
      </c>
      <c r="I400" s="2" t="s">
        <v>1408</v>
      </c>
      <c r="J400" s="2" t="s">
        <v>1409</v>
      </c>
      <c r="K400" s="2" t="s">
        <v>26</v>
      </c>
      <c r="L400" s="2" t="s">
        <v>27</v>
      </c>
      <c r="M400" s="2" t="s">
        <v>184</v>
      </c>
      <c r="N400" s="2" t="s">
        <v>104</v>
      </c>
      <c r="O400" s="2">
        <v>77036</v>
      </c>
      <c r="P400" s="2" t="s">
        <v>105</v>
      </c>
      <c r="Q400" s="2" t="s">
        <v>1410</v>
      </c>
      <c r="R400" s="2" t="s">
        <v>46</v>
      </c>
      <c r="S400" s="2" t="s">
        <v>59</v>
      </c>
      <c r="T400" s="2" t="s">
        <v>1411</v>
      </c>
      <c r="U400" s="2">
        <v>35.952000000000005</v>
      </c>
      <c r="V400" s="2">
        <v>3</v>
      </c>
      <c r="W400" s="2">
        <v>0.2</v>
      </c>
      <c r="X400" s="20">
        <v>7</v>
      </c>
      <c r="Y400" s="18">
        <v>874.32142857142696</v>
      </c>
      <c r="Z400" s="2">
        <v>3.5951999999999984</v>
      </c>
    </row>
    <row r="401" spans="1:26" x14ac:dyDescent="0.3">
      <c r="A401" s="2">
        <v>400</v>
      </c>
      <c r="B401" s="2" t="s">
        <v>1407</v>
      </c>
      <c r="C401" s="2">
        <f>YEAR([1]Data!$D401)</f>
        <v>2013</v>
      </c>
      <c r="D401" s="3">
        <v>41526</v>
      </c>
      <c r="E401" s="3" t="str">
        <f>TEXT(Table1[[#This Row],[Order Date]],"mmm")</f>
        <v>Sep</v>
      </c>
      <c r="F401" s="3">
        <v>41528</v>
      </c>
      <c r="G401" s="8">
        <f>Table1[[#This Row],[Ship Date]]-Table1[[#This Row],[Order Date]]</f>
        <v>2</v>
      </c>
      <c r="H401" s="2" t="s">
        <v>23</v>
      </c>
      <c r="I401" s="2" t="s">
        <v>1408</v>
      </c>
      <c r="J401" s="2" t="s">
        <v>1409</v>
      </c>
      <c r="K401" s="2" t="s">
        <v>26</v>
      </c>
      <c r="L401" s="2" t="s">
        <v>27</v>
      </c>
      <c r="M401" s="2" t="s">
        <v>184</v>
      </c>
      <c r="N401" s="2" t="s">
        <v>104</v>
      </c>
      <c r="O401" s="2">
        <v>77036</v>
      </c>
      <c r="P401" s="2" t="s">
        <v>105</v>
      </c>
      <c r="Q401" s="2" t="s">
        <v>166</v>
      </c>
      <c r="R401" s="2" t="s">
        <v>32</v>
      </c>
      <c r="S401" s="2" t="s">
        <v>33</v>
      </c>
      <c r="T401" s="2" t="s">
        <v>167</v>
      </c>
      <c r="U401" s="2">
        <v>2396.2655999999997</v>
      </c>
      <c r="V401" s="2">
        <v>4</v>
      </c>
      <c r="W401" s="2">
        <v>0.32</v>
      </c>
      <c r="X401" s="20">
        <v>7</v>
      </c>
      <c r="Y401" s="18">
        <v>872.28571428571297</v>
      </c>
      <c r="Z401" s="2">
        <v>-317.15280000000007</v>
      </c>
    </row>
    <row r="402" spans="1:26" x14ac:dyDescent="0.3">
      <c r="A402" s="2">
        <v>401</v>
      </c>
      <c r="B402" s="2" t="s">
        <v>1407</v>
      </c>
      <c r="C402" s="2">
        <f>YEAR([1]Data!$D402)</f>
        <v>2013</v>
      </c>
      <c r="D402" s="3">
        <v>41526</v>
      </c>
      <c r="E402" s="3" t="str">
        <f>TEXT(Table1[[#This Row],[Order Date]],"mmm")</f>
        <v>Sep</v>
      </c>
      <c r="F402" s="3">
        <v>41528</v>
      </c>
      <c r="G402" s="8">
        <f>Table1[[#This Row],[Ship Date]]-Table1[[#This Row],[Order Date]]</f>
        <v>2</v>
      </c>
      <c r="H402" s="2" t="s">
        <v>23</v>
      </c>
      <c r="I402" s="2" t="s">
        <v>1408</v>
      </c>
      <c r="J402" s="2" t="s">
        <v>1409</v>
      </c>
      <c r="K402" s="2" t="s">
        <v>26</v>
      </c>
      <c r="L402" s="2" t="s">
        <v>27</v>
      </c>
      <c r="M402" s="2" t="s">
        <v>184</v>
      </c>
      <c r="N402" s="2" t="s">
        <v>104</v>
      </c>
      <c r="O402" s="2">
        <v>77036</v>
      </c>
      <c r="P402" s="2" t="s">
        <v>105</v>
      </c>
      <c r="Q402" s="2" t="s">
        <v>1412</v>
      </c>
      <c r="R402" s="2" t="s">
        <v>46</v>
      </c>
      <c r="S402" s="2" t="s">
        <v>59</v>
      </c>
      <c r="T402" s="2" t="s">
        <v>1413</v>
      </c>
      <c r="U402" s="2">
        <v>131.136</v>
      </c>
      <c r="V402" s="2">
        <v>4</v>
      </c>
      <c r="W402" s="2">
        <v>0.2</v>
      </c>
      <c r="X402" s="20">
        <v>7</v>
      </c>
      <c r="Y402" s="18">
        <v>870.24999999999898</v>
      </c>
      <c r="Z402" s="2">
        <v>-32.783999999999999</v>
      </c>
    </row>
    <row r="403" spans="1:26" x14ac:dyDescent="0.3">
      <c r="A403" s="2">
        <v>402</v>
      </c>
      <c r="B403" s="2" t="s">
        <v>1407</v>
      </c>
      <c r="C403" s="2">
        <f>YEAR([1]Data!$D403)</f>
        <v>2013</v>
      </c>
      <c r="D403" s="3">
        <v>41526</v>
      </c>
      <c r="E403" s="3" t="str">
        <f>TEXT(Table1[[#This Row],[Order Date]],"mmm")</f>
        <v>Sep</v>
      </c>
      <c r="F403" s="3">
        <v>41528</v>
      </c>
      <c r="G403" s="8">
        <f>Table1[[#This Row],[Ship Date]]-Table1[[#This Row],[Order Date]]</f>
        <v>2</v>
      </c>
      <c r="H403" s="2" t="s">
        <v>23</v>
      </c>
      <c r="I403" s="2" t="s">
        <v>1408</v>
      </c>
      <c r="J403" s="2" t="s">
        <v>1409</v>
      </c>
      <c r="K403" s="2" t="s">
        <v>26</v>
      </c>
      <c r="L403" s="2" t="s">
        <v>27</v>
      </c>
      <c r="M403" s="2" t="s">
        <v>184</v>
      </c>
      <c r="N403" s="2" t="s">
        <v>104</v>
      </c>
      <c r="O403" s="2">
        <v>77036</v>
      </c>
      <c r="P403" s="2" t="s">
        <v>105</v>
      </c>
      <c r="Q403" s="2" t="s">
        <v>1414</v>
      </c>
      <c r="R403" s="2" t="s">
        <v>71</v>
      </c>
      <c r="S403" s="2" t="s">
        <v>161</v>
      </c>
      <c r="T403" s="2" t="s">
        <v>1415</v>
      </c>
      <c r="U403" s="2">
        <v>57.584000000000003</v>
      </c>
      <c r="V403" s="2">
        <v>2</v>
      </c>
      <c r="W403" s="2">
        <v>0.2</v>
      </c>
      <c r="X403" s="20">
        <v>7</v>
      </c>
      <c r="Y403" s="18">
        <v>868.21428571428498</v>
      </c>
      <c r="Z403" s="2">
        <v>0.71979999999999933</v>
      </c>
    </row>
    <row r="404" spans="1:26" x14ac:dyDescent="0.3">
      <c r="A404" s="2">
        <v>403</v>
      </c>
      <c r="B404" s="2" t="s">
        <v>1416</v>
      </c>
      <c r="C404" s="2">
        <f>YEAR([1]Data!$D404)</f>
        <v>2011</v>
      </c>
      <c r="D404" s="3">
        <v>40901</v>
      </c>
      <c r="E404" s="3" t="str">
        <f>TEXT(Table1[[#This Row],[Order Date]],"mmm")</f>
        <v>Dec</v>
      </c>
      <c r="F404" s="3">
        <v>40903</v>
      </c>
      <c r="G404" s="8">
        <f>Table1[[#This Row],[Ship Date]]-Table1[[#This Row],[Order Date]]</f>
        <v>2</v>
      </c>
      <c r="H404" s="2" t="s">
        <v>188</v>
      </c>
      <c r="I404" s="2" t="s">
        <v>1417</v>
      </c>
      <c r="J404" s="2" t="s">
        <v>1418</v>
      </c>
      <c r="K404" s="2" t="s">
        <v>26</v>
      </c>
      <c r="L404" s="2" t="s">
        <v>27</v>
      </c>
      <c r="M404" s="2" t="s">
        <v>1419</v>
      </c>
      <c r="N404" s="2" t="s">
        <v>54</v>
      </c>
      <c r="O404" s="2">
        <v>33180</v>
      </c>
      <c r="P404" s="2" t="s">
        <v>30</v>
      </c>
      <c r="Q404" s="2" t="s">
        <v>1420</v>
      </c>
      <c r="R404" s="2" t="s">
        <v>46</v>
      </c>
      <c r="S404" s="2" t="s">
        <v>90</v>
      </c>
      <c r="T404" s="2" t="s">
        <v>1421</v>
      </c>
      <c r="U404" s="2">
        <v>9.5680000000000014</v>
      </c>
      <c r="V404" s="2">
        <v>2</v>
      </c>
      <c r="W404" s="2">
        <v>0.2</v>
      </c>
      <c r="X404" s="20">
        <v>7</v>
      </c>
      <c r="Y404" s="18">
        <v>866.17857142856997</v>
      </c>
      <c r="Z404" s="2">
        <v>3.4683999999999999</v>
      </c>
    </row>
    <row r="405" spans="1:26" x14ac:dyDescent="0.3">
      <c r="A405" s="2">
        <v>404</v>
      </c>
      <c r="B405" s="2" t="s">
        <v>1422</v>
      </c>
      <c r="C405" s="2">
        <f>YEAR([1]Data!$D405)</f>
        <v>2011</v>
      </c>
      <c r="D405" s="3">
        <v>40649</v>
      </c>
      <c r="E405" s="3" t="str">
        <f>TEXT(Table1[[#This Row],[Order Date]],"mmm")</f>
        <v>Apr</v>
      </c>
      <c r="F405" s="3">
        <v>40653</v>
      </c>
      <c r="G405" s="8">
        <f>Table1[[#This Row],[Ship Date]]-Table1[[#This Row],[Order Date]]</f>
        <v>4</v>
      </c>
      <c r="H405" s="2" t="s">
        <v>50</v>
      </c>
      <c r="I405" s="2" t="s">
        <v>628</v>
      </c>
      <c r="J405" s="2" t="s">
        <v>629</v>
      </c>
      <c r="K405" s="2" t="s">
        <v>41</v>
      </c>
      <c r="L405" s="2" t="s">
        <v>27</v>
      </c>
      <c r="M405" s="2" t="s">
        <v>521</v>
      </c>
      <c r="N405" s="2" t="s">
        <v>88</v>
      </c>
      <c r="O405" s="2">
        <v>28403</v>
      </c>
      <c r="P405" s="2" t="s">
        <v>30</v>
      </c>
      <c r="Q405" s="2" t="s">
        <v>1423</v>
      </c>
      <c r="R405" s="2" t="s">
        <v>46</v>
      </c>
      <c r="S405" s="2" t="s">
        <v>68</v>
      </c>
      <c r="T405" s="2" t="s">
        <v>1424</v>
      </c>
      <c r="U405" s="2">
        <v>39.072000000000003</v>
      </c>
      <c r="V405" s="2">
        <v>6</v>
      </c>
      <c r="W405" s="2">
        <v>0.2</v>
      </c>
      <c r="X405" s="20">
        <v>7</v>
      </c>
      <c r="Y405" s="18">
        <v>864.14285714285597</v>
      </c>
      <c r="Z405" s="2">
        <v>9.7680000000000007</v>
      </c>
    </row>
    <row r="406" spans="1:26" x14ac:dyDescent="0.3">
      <c r="A406" s="2">
        <v>405</v>
      </c>
      <c r="B406" s="2" t="s">
        <v>1425</v>
      </c>
      <c r="C406" s="2">
        <f>YEAR([1]Data!$D406)</f>
        <v>2014</v>
      </c>
      <c r="D406" s="3">
        <v>41998</v>
      </c>
      <c r="E406" s="3" t="str">
        <f>TEXT(Table1[[#This Row],[Order Date]],"mmm")</f>
        <v>Dec</v>
      </c>
      <c r="F406" s="3">
        <v>42003</v>
      </c>
      <c r="G406" s="8">
        <f>Table1[[#This Row],[Ship Date]]-Table1[[#This Row],[Order Date]]</f>
        <v>5</v>
      </c>
      <c r="H406" s="2" t="s">
        <v>50</v>
      </c>
      <c r="I406" s="2" t="s">
        <v>1426</v>
      </c>
      <c r="J406" s="2" t="s">
        <v>1427</v>
      </c>
      <c r="K406" s="2" t="s">
        <v>26</v>
      </c>
      <c r="L406" s="2" t="s">
        <v>27</v>
      </c>
      <c r="M406" s="2" t="s">
        <v>266</v>
      </c>
      <c r="N406" s="2" t="s">
        <v>267</v>
      </c>
      <c r="O406" s="2">
        <v>10024</v>
      </c>
      <c r="P406" s="2" t="s">
        <v>148</v>
      </c>
      <c r="Q406" s="2" t="s">
        <v>1428</v>
      </c>
      <c r="R406" s="2" t="s">
        <v>46</v>
      </c>
      <c r="S406" s="2" t="s">
        <v>78</v>
      </c>
      <c r="T406" s="2" t="s">
        <v>186</v>
      </c>
      <c r="U406" s="2">
        <v>35.910000000000004</v>
      </c>
      <c r="V406" s="2">
        <v>3</v>
      </c>
      <c r="W406" s="2">
        <v>0</v>
      </c>
      <c r="X406" s="20">
        <v>7</v>
      </c>
      <c r="Y406" s="18">
        <v>862.10714285714198</v>
      </c>
      <c r="Z406" s="2">
        <v>9.6956999999999987</v>
      </c>
    </row>
    <row r="407" spans="1:26" x14ac:dyDescent="0.3">
      <c r="A407" s="2">
        <v>406</v>
      </c>
      <c r="B407" s="2" t="s">
        <v>1429</v>
      </c>
      <c r="C407" s="2">
        <f>YEAR([1]Data!$D407)</f>
        <v>2014</v>
      </c>
      <c r="D407" s="3">
        <v>41982</v>
      </c>
      <c r="E407" s="3" t="str">
        <f>TEXT(Table1[[#This Row],[Order Date]],"mmm")</f>
        <v>Dec</v>
      </c>
      <c r="F407" s="3">
        <v>41986</v>
      </c>
      <c r="G407" s="8">
        <f>Table1[[#This Row],[Ship Date]]-Table1[[#This Row],[Order Date]]</f>
        <v>4</v>
      </c>
      <c r="H407" s="2" t="s">
        <v>50</v>
      </c>
      <c r="I407" s="2" t="s">
        <v>1430</v>
      </c>
      <c r="J407" s="2" t="s">
        <v>1431</v>
      </c>
      <c r="K407" s="2" t="s">
        <v>26</v>
      </c>
      <c r="L407" s="2" t="s">
        <v>27</v>
      </c>
      <c r="M407" s="2" t="s">
        <v>127</v>
      </c>
      <c r="N407" s="2" t="s">
        <v>43</v>
      </c>
      <c r="O407" s="2">
        <v>94110</v>
      </c>
      <c r="P407" s="2" t="s">
        <v>44</v>
      </c>
      <c r="Q407" s="2" t="s">
        <v>1414</v>
      </c>
      <c r="R407" s="2" t="s">
        <v>71</v>
      </c>
      <c r="S407" s="2" t="s">
        <v>161</v>
      </c>
      <c r="T407" s="2" t="s">
        <v>1415</v>
      </c>
      <c r="U407" s="2">
        <v>179.95000000000002</v>
      </c>
      <c r="V407" s="2">
        <v>5</v>
      </c>
      <c r="W407" s="2">
        <v>0</v>
      </c>
      <c r="X407" s="20">
        <v>7</v>
      </c>
      <c r="Y407" s="18">
        <v>860.07142857142696</v>
      </c>
      <c r="Z407" s="2">
        <v>37.789500000000004</v>
      </c>
    </row>
    <row r="408" spans="1:26" x14ac:dyDescent="0.3">
      <c r="A408" s="2">
        <v>407</v>
      </c>
      <c r="B408" s="2" t="s">
        <v>1429</v>
      </c>
      <c r="C408" s="2">
        <f>YEAR([1]Data!$D408)</f>
        <v>2014</v>
      </c>
      <c r="D408" s="3">
        <v>41982</v>
      </c>
      <c r="E408" s="3" t="str">
        <f>TEXT(Table1[[#This Row],[Order Date]],"mmm")</f>
        <v>Dec</v>
      </c>
      <c r="F408" s="3">
        <v>41986</v>
      </c>
      <c r="G408" s="8">
        <f>Table1[[#This Row],[Ship Date]]-Table1[[#This Row],[Order Date]]</f>
        <v>4</v>
      </c>
      <c r="H408" s="2" t="s">
        <v>50</v>
      </c>
      <c r="I408" s="2" t="s">
        <v>1430</v>
      </c>
      <c r="J408" s="2" t="s">
        <v>1431</v>
      </c>
      <c r="K408" s="2" t="s">
        <v>26</v>
      </c>
      <c r="L408" s="2" t="s">
        <v>27</v>
      </c>
      <c r="M408" s="2" t="s">
        <v>127</v>
      </c>
      <c r="N408" s="2" t="s">
        <v>43</v>
      </c>
      <c r="O408" s="2">
        <v>94110</v>
      </c>
      <c r="P408" s="2" t="s">
        <v>44</v>
      </c>
      <c r="Q408" s="2" t="s">
        <v>1432</v>
      </c>
      <c r="R408" s="2" t="s">
        <v>71</v>
      </c>
      <c r="S408" s="2" t="s">
        <v>1216</v>
      </c>
      <c r="T408" s="2" t="s">
        <v>1433</v>
      </c>
      <c r="U408" s="2">
        <v>1199.9760000000001</v>
      </c>
      <c r="V408" s="2">
        <v>3</v>
      </c>
      <c r="W408" s="2">
        <v>0.2</v>
      </c>
      <c r="X408" s="20">
        <v>7</v>
      </c>
      <c r="Y408" s="18">
        <v>858.03571428571297</v>
      </c>
      <c r="Z408" s="2">
        <v>434.99130000000002</v>
      </c>
    </row>
    <row r="409" spans="1:26" x14ac:dyDescent="0.3">
      <c r="A409" s="2">
        <v>408</v>
      </c>
      <c r="B409" s="2" t="s">
        <v>1429</v>
      </c>
      <c r="C409" s="2">
        <f>YEAR([1]Data!$D409)</f>
        <v>2014</v>
      </c>
      <c r="D409" s="3">
        <v>41982</v>
      </c>
      <c r="E409" s="3" t="str">
        <f>TEXT(Table1[[#This Row],[Order Date]],"mmm")</f>
        <v>Dec</v>
      </c>
      <c r="F409" s="3">
        <v>41986</v>
      </c>
      <c r="G409" s="8">
        <f>Table1[[#This Row],[Ship Date]]-Table1[[#This Row],[Order Date]]</f>
        <v>4</v>
      </c>
      <c r="H409" s="2" t="s">
        <v>50</v>
      </c>
      <c r="I409" s="2" t="s">
        <v>1430</v>
      </c>
      <c r="J409" s="2" t="s">
        <v>1431</v>
      </c>
      <c r="K409" s="2" t="s">
        <v>26</v>
      </c>
      <c r="L409" s="2" t="s">
        <v>27</v>
      </c>
      <c r="M409" s="2" t="s">
        <v>127</v>
      </c>
      <c r="N409" s="2" t="s">
        <v>43</v>
      </c>
      <c r="O409" s="2">
        <v>94110</v>
      </c>
      <c r="P409" s="2" t="s">
        <v>44</v>
      </c>
      <c r="Q409" s="2" t="s">
        <v>1434</v>
      </c>
      <c r="R409" s="2" t="s">
        <v>46</v>
      </c>
      <c r="S409" s="2" t="s">
        <v>90</v>
      </c>
      <c r="T409" s="2" t="s">
        <v>1435</v>
      </c>
      <c r="U409" s="2">
        <v>27.15</v>
      </c>
      <c r="V409" s="2">
        <v>5</v>
      </c>
      <c r="W409" s="2">
        <v>0</v>
      </c>
      <c r="X409" s="20">
        <v>7</v>
      </c>
      <c r="Y409" s="18">
        <v>855.99999999999898</v>
      </c>
      <c r="Z409" s="2">
        <v>13.3035</v>
      </c>
    </row>
    <row r="410" spans="1:26" x14ac:dyDescent="0.3">
      <c r="A410" s="2">
        <v>409</v>
      </c>
      <c r="B410" s="2" t="s">
        <v>1429</v>
      </c>
      <c r="C410" s="2">
        <f>YEAR([1]Data!$D410)</f>
        <v>2014</v>
      </c>
      <c r="D410" s="3">
        <v>41982</v>
      </c>
      <c r="E410" s="3" t="str">
        <f>TEXT(Table1[[#This Row],[Order Date]],"mmm")</f>
        <v>Dec</v>
      </c>
      <c r="F410" s="3">
        <v>41986</v>
      </c>
      <c r="G410" s="8">
        <f>Table1[[#This Row],[Ship Date]]-Table1[[#This Row],[Order Date]]</f>
        <v>4</v>
      </c>
      <c r="H410" s="2" t="s">
        <v>50</v>
      </c>
      <c r="I410" s="2" t="s">
        <v>1430</v>
      </c>
      <c r="J410" s="2" t="s">
        <v>1431</v>
      </c>
      <c r="K410" s="2" t="s">
        <v>26</v>
      </c>
      <c r="L410" s="2" t="s">
        <v>27</v>
      </c>
      <c r="M410" s="2" t="s">
        <v>127</v>
      </c>
      <c r="N410" s="2" t="s">
        <v>43</v>
      </c>
      <c r="O410" s="2">
        <v>94110</v>
      </c>
      <c r="P410" s="2" t="s">
        <v>44</v>
      </c>
      <c r="Q410" s="2" t="s">
        <v>1436</v>
      </c>
      <c r="R410" s="2" t="s">
        <v>32</v>
      </c>
      <c r="S410" s="2" t="s">
        <v>56</v>
      </c>
      <c r="T410" s="2" t="s">
        <v>1437</v>
      </c>
      <c r="U410" s="2">
        <v>1004.0239999999999</v>
      </c>
      <c r="V410" s="2">
        <v>7</v>
      </c>
      <c r="W410" s="2">
        <v>0.2</v>
      </c>
      <c r="X410" s="20">
        <v>7</v>
      </c>
      <c r="Y410" s="18">
        <v>853.96428571428498</v>
      </c>
      <c r="Z410" s="2">
        <v>-112.95269999999994</v>
      </c>
    </row>
    <row r="411" spans="1:26" x14ac:dyDescent="0.3">
      <c r="A411" s="2">
        <v>410</v>
      </c>
      <c r="B411" s="2" t="s">
        <v>1429</v>
      </c>
      <c r="C411" s="2">
        <f>YEAR([1]Data!$D411)</f>
        <v>2014</v>
      </c>
      <c r="D411" s="3">
        <v>41982</v>
      </c>
      <c r="E411" s="3" t="str">
        <f>TEXT(Table1[[#This Row],[Order Date]],"mmm")</f>
        <v>Dec</v>
      </c>
      <c r="F411" s="3">
        <v>41986</v>
      </c>
      <c r="G411" s="8">
        <f>Table1[[#This Row],[Ship Date]]-Table1[[#This Row],[Order Date]]</f>
        <v>4</v>
      </c>
      <c r="H411" s="2" t="s">
        <v>50</v>
      </c>
      <c r="I411" s="2" t="s">
        <v>1430</v>
      </c>
      <c r="J411" s="2" t="s">
        <v>1431</v>
      </c>
      <c r="K411" s="2" t="s">
        <v>26</v>
      </c>
      <c r="L411" s="2" t="s">
        <v>27</v>
      </c>
      <c r="M411" s="2" t="s">
        <v>127</v>
      </c>
      <c r="N411" s="2" t="s">
        <v>43</v>
      </c>
      <c r="O411" s="2">
        <v>94110</v>
      </c>
      <c r="P411" s="2" t="s">
        <v>44</v>
      </c>
      <c r="Q411" s="2" t="s">
        <v>1438</v>
      </c>
      <c r="R411" s="2" t="s">
        <v>46</v>
      </c>
      <c r="S411" s="2" t="s">
        <v>90</v>
      </c>
      <c r="T411" s="2" t="s">
        <v>1439</v>
      </c>
      <c r="U411" s="2">
        <v>9.68</v>
      </c>
      <c r="V411" s="2">
        <v>1</v>
      </c>
      <c r="W411" s="2">
        <v>0</v>
      </c>
      <c r="X411" s="20">
        <v>7</v>
      </c>
      <c r="Y411" s="18">
        <v>851.92857142856997</v>
      </c>
      <c r="Z411" s="2">
        <v>4.6463999999999999</v>
      </c>
    </row>
    <row r="412" spans="1:26" x14ac:dyDescent="0.3">
      <c r="A412" s="2">
        <v>411</v>
      </c>
      <c r="B412" s="2" t="s">
        <v>1429</v>
      </c>
      <c r="C412" s="2">
        <f>YEAR([1]Data!$D412)</f>
        <v>2014</v>
      </c>
      <c r="D412" s="3">
        <v>41982</v>
      </c>
      <c r="E412" s="3" t="str">
        <f>TEXT(Table1[[#This Row],[Order Date]],"mmm")</f>
        <v>Dec</v>
      </c>
      <c r="F412" s="3">
        <v>41986</v>
      </c>
      <c r="G412" s="8">
        <f>Table1[[#This Row],[Ship Date]]-Table1[[#This Row],[Order Date]]</f>
        <v>4</v>
      </c>
      <c r="H412" s="2" t="s">
        <v>50</v>
      </c>
      <c r="I412" s="2" t="s">
        <v>1430</v>
      </c>
      <c r="J412" s="2" t="s">
        <v>1431</v>
      </c>
      <c r="K412" s="2" t="s">
        <v>26</v>
      </c>
      <c r="L412" s="2" t="s">
        <v>27</v>
      </c>
      <c r="M412" s="2" t="s">
        <v>127</v>
      </c>
      <c r="N412" s="2" t="s">
        <v>43</v>
      </c>
      <c r="O412" s="2">
        <v>94110</v>
      </c>
      <c r="P412" s="2" t="s">
        <v>44</v>
      </c>
      <c r="Q412" s="2" t="s">
        <v>1440</v>
      </c>
      <c r="R412" s="2" t="s">
        <v>46</v>
      </c>
      <c r="S412" s="2" t="s">
        <v>47</v>
      </c>
      <c r="T412" s="2" t="s">
        <v>1441</v>
      </c>
      <c r="U412" s="2">
        <v>28.349999999999998</v>
      </c>
      <c r="V412" s="2">
        <v>9</v>
      </c>
      <c r="W412" s="2">
        <v>0</v>
      </c>
      <c r="X412" s="20">
        <v>7</v>
      </c>
      <c r="Y412" s="18">
        <v>849.89285714285597</v>
      </c>
      <c r="Z412" s="2">
        <v>13.608000000000001</v>
      </c>
    </row>
    <row r="413" spans="1:26" x14ac:dyDescent="0.3">
      <c r="A413" s="2">
        <v>412</v>
      </c>
      <c r="B413" s="2" t="s">
        <v>1429</v>
      </c>
      <c r="C413" s="2">
        <f>YEAR([1]Data!$D413)</f>
        <v>2014</v>
      </c>
      <c r="D413" s="3">
        <v>41982</v>
      </c>
      <c r="E413" s="3" t="str">
        <f>TEXT(Table1[[#This Row],[Order Date]],"mmm")</f>
        <v>Dec</v>
      </c>
      <c r="F413" s="3">
        <v>41986</v>
      </c>
      <c r="G413" s="8">
        <f>Table1[[#This Row],[Ship Date]]-Table1[[#This Row],[Order Date]]</f>
        <v>4</v>
      </c>
      <c r="H413" s="2" t="s">
        <v>50</v>
      </c>
      <c r="I413" s="2" t="s">
        <v>1430</v>
      </c>
      <c r="J413" s="2" t="s">
        <v>1431</v>
      </c>
      <c r="K413" s="2" t="s">
        <v>26</v>
      </c>
      <c r="L413" s="2" t="s">
        <v>27</v>
      </c>
      <c r="M413" s="2" t="s">
        <v>127</v>
      </c>
      <c r="N413" s="2" t="s">
        <v>43</v>
      </c>
      <c r="O413" s="2">
        <v>94110</v>
      </c>
      <c r="P413" s="2" t="s">
        <v>44</v>
      </c>
      <c r="Q413" s="2" t="s">
        <v>1251</v>
      </c>
      <c r="R413" s="2" t="s">
        <v>46</v>
      </c>
      <c r="S413" s="2" t="s">
        <v>90</v>
      </c>
      <c r="T413" s="2" t="s">
        <v>1442</v>
      </c>
      <c r="U413" s="2">
        <v>55.98</v>
      </c>
      <c r="V413" s="2">
        <v>1</v>
      </c>
      <c r="W413" s="2">
        <v>0</v>
      </c>
      <c r="X413" s="20">
        <v>7</v>
      </c>
      <c r="Y413" s="18">
        <v>847.85714285714198</v>
      </c>
      <c r="Z413" s="2">
        <v>27.430199999999999</v>
      </c>
    </row>
    <row r="414" spans="1:26" x14ac:dyDescent="0.3">
      <c r="A414" s="2">
        <v>413</v>
      </c>
      <c r="B414" s="2" t="s">
        <v>1429</v>
      </c>
      <c r="C414" s="2">
        <f>YEAR([1]Data!$D414)</f>
        <v>2014</v>
      </c>
      <c r="D414" s="3">
        <v>41982</v>
      </c>
      <c r="E414" s="3" t="str">
        <f>TEXT(Table1[[#This Row],[Order Date]],"mmm")</f>
        <v>Dec</v>
      </c>
      <c r="F414" s="3">
        <v>41986</v>
      </c>
      <c r="G414" s="8">
        <f>Table1[[#This Row],[Ship Date]]-Table1[[#This Row],[Order Date]]</f>
        <v>4</v>
      </c>
      <c r="H414" s="2" t="s">
        <v>50</v>
      </c>
      <c r="I414" s="2" t="s">
        <v>1430</v>
      </c>
      <c r="J414" s="2" t="s">
        <v>1431</v>
      </c>
      <c r="K414" s="2" t="s">
        <v>26</v>
      </c>
      <c r="L414" s="2" t="s">
        <v>27</v>
      </c>
      <c r="M414" s="2" t="s">
        <v>127</v>
      </c>
      <c r="N414" s="2" t="s">
        <v>43</v>
      </c>
      <c r="O414" s="2">
        <v>94110</v>
      </c>
      <c r="P414" s="2" t="s">
        <v>44</v>
      </c>
      <c r="Q414" s="2" t="s">
        <v>1443</v>
      </c>
      <c r="R414" s="2" t="s">
        <v>32</v>
      </c>
      <c r="S414" s="2" t="s">
        <v>33</v>
      </c>
      <c r="T414" s="2" t="s">
        <v>1444</v>
      </c>
      <c r="U414" s="2">
        <v>1336.829</v>
      </c>
      <c r="V414" s="2">
        <v>13</v>
      </c>
      <c r="W414" s="2">
        <v>0.15</v>
      </c>
      <c r="X414" s="20">
        <v>7</v>
      </c>
      <c r="Y414" s="18">
        <v>845.82142857142696</v>
      </c>
      <c r="Z414" s="2">
        <v>31.454799999999949</v>
      </c>
    </row>
    <row r="415" spans="1:26" x14ac:dyDescent="0.3">
      <c r="A415" s="2">
        <v>414</v>
      </c>
      <c r="B415" s="2" t="s">
        <v>1429</v>
      </c>
      <c r="C415" s="2">
        <f>YEAR([1]Data!$D415)</f>
        <v>2014</v>
      </c>
      <c r="D415" s="3">
        <v>41982</v>
      </c>
      <c r="E415" s="3" t="str">
        <f>TEXT(Table1[[#This Row],[Order Date]],"mmm")</f>
        <v>Dec</v>
      </c>
      <c r="F415" s="3">
        <v>41986</v>
      </c>
      <c r="G415" s="8">
        <f>Table1[[#This Row],[Ship Date]]-Table1[[#This Row],[Order Date]]</f>
        <v>4</v>
      </c>
      <c r="H415" s="2" t="s">
        <v>50</v>
      </c>
      <c r="I415" s="2" t="s">
        <v>1430</v>
      </c>
      <c r="J415" s="2" t="s">
        <v>1431</v>
      </c>
      <c r="K415" s="2" t="s">
        <v>26</v>
      </c>
      <c r="L415" s="2" t="s">
        <v>27</v>
      </c>
      <c r="M415" s="2" t="s">
        <v>127</v>
      </c>
      <c r="N415" s="2" t="s">
        <v>43</v>
      </c>
      <c r="O415" s="2">
        <v>94110</v>
      </c>
      <c r="P415" s="2" t="s">
        <v>44</v>
      </c>
      <c r="Q415" s="2" t="s">
        <v>1445</v>
      </c>
      <c r="R415" s="2" t="s">
        <v>32</v>
      </c>
      <c r="S415" s="2" t="s">
        <v>36</v>
      </c>
      <c r="T415" s="2" t="s">
        <v>1446</v>
      </c>
      <c r="U415" s="2">
        <v>113.56800000000001</v>
      </c>
      <c r="V415" s="2">
        <v>2</v>
      </c>
      <c r="W415" s="2">
        <v>0.2</v>
      </c>
      <c r="X415" s="20">
        <v>7</v>
      </c>
      <c r="Y415" s="18">
        <v>843.78571428571297</v>
      </c>
      <c r="Z415" s="2">
        <v>-18.454800000000013</v>
      </c>
    </row>
    <row r="416" spans="1:26" x14ac:dyDescent="0.3">
      <c r="A416" s="2">
        <v>415</v>
      </c>
      <c r="B416" s="2" t="s">
        <v>1447</v>
      </c>
      <c r="C416" s="2">
        <f>YEAR([1]Data!$D416)</f>
        <v>2014</v>
      </c>
      <c r="D416" s="3">
        <v>41947</v>
      </c>
      <c r="E416" s="3" t="str">
        <f>TEXT(Table1[[#This Row],[Order Date]],"mmm")</f>
        <v>Nov</v>
      </c>
      <c r="F416" s="3">
        <v>41951</v>
      </c>
      <c r="G416" s="8">
        <f>Table1[[#This Row],[Ship Date]]-Table1[[#This Row],[Order Date]]</f>
        <v>4</v>
      </c>
      <c r="H416" s="2" t="s">
        <v>50</v>
      </c>
      <c r="I416" s="2" t="s">
        <v>1448</v>
      </c>
      <c r="J416" s="2" t="s">
        <v>1449</v>
      </c>
      <c r="K416" s="2" t="s">
        <v>41</v>
      </c>
      <c r="L416" s="2" t="s">
        <v>27</v>
      </c>
      <c r="M416" s="2" t="s">
        <v>95</v>
      </c>
      <c r="N416" s="2" t="s">
        <v>96</v>
      </c>
      <c r="O416" s="2">
        <v>98105</v>
      </c>
      <c r="P416" s="2" t="s">
        <v>44</v>
      </c>
      <c r="Q416" s="2" t="s">
        <v>1450</v>
      </c>
      <c r="R416" s="2" t="s">
        <v>46</v>
      </c>
      <c r="S416" s="2" t="s">
        <v>90</v>
      </c>
      <c r="T416" s="2" t="s">
        <v>1451</v>
      </c>
      <c r="U416" s="2">
        <v>139.86000000000001</v>
      </c>
      <c r="V416" s="2">
        <v>7</v>
      </c>
      <c r="W416" s="2">
        <v>0</v>
      </c>
      <c r="X416" s="20">
        <v>7</v>
      </c>
      <c r="Y416" s="18">
        <v>841.74999999999898</v>
      </c>
      <c r="Z416" s="2">
        <v>65.734199999999987</v>
      </c>
    </row>
    <row r="417" spans="1:26" x14ac:dyDescent="0.3">
      <c r="A417" s="2">
        <v>416</v>
      </c>
      <c r="B417" s="2" t="s">
        <v>1447</v>
      </c>
      <c r="C417" s="2">
        <f>YEAR([1]Data!$D417)</f>
        <v>2014</v>
      </c>
      <c r="D417" s="3">
        <v>41947</v>
      </c>
      <c r="E417" s="3" t="str">
        <f>TEXT(Table1[[#This Row],[Order Date]],"mmm")</f>
        <v>Nov</v>
      </c>
      <c r="F417" s="3">
        <v>41951</v>
      </c>
      <c r="G417" s="8">
        <f>Table1[[#This Row],[Ship Date]]-Table1[[#This Row],[Order Date]]</f>
        <v>4</v>
      </c>
      <c r="H417" s="2" t="s">
        <v>50</v>
      </c>
      <c r="I417" s="2" t="s">
        <v>1448</v>
      </c>
      <c r="J417" s="2" t="s">
        <v>1449</v>
      </c>
      <c r="K417" s="2" t="s">
        <v>41</v>
      </c>
      <c r="L417" s="2" t="s">
        <v>27</v>
      </c>
      <c r="M417" s="2" t="s">
        <v>95</v>
      </c>
      <c r="N417" s="2" t="s">
        <v>96</v>
      </c>
      <c r="O417" s="2">
        <v>98105</v>
      </c>
      <c r="P417" s="2" t="s">
        <v>44</v>
      </c>
      <c r="Q417" s="2" t="s">
        <v>1084</v>
      </c>
      <c r="R417" s="2" t="s">
        <v>32</v>
      </c>
      <c r="S417" s="2" t="s">
        <v>36</v>
      </c>
      <c r="T417" s="2" t="s">
        <v>1085</v>
      </c>
      <c r="U417" s="2">
        <v>307.13600000000002</v>
      </c>
      <c r="V417" s="2">
        <v>4</v>
      </c>
      <c r="W417" s="2">
        <v>0.2</v>
      </c>
      <c r="X417" s="20">
        <v>7</v>
      </c>
      <c r="Y417" s="18">
        <v>839.71428571428498</v>
      </c>
      <c r="Z417" s="2">
        <v>26.874400000000023</v>
      </c>
    </row>
    <row r="418" spans="1:26" x14ac:dyDescent="0.3">
      <c r="A418" s="2">
        <v>417</v>
      </c>
      <c r="B418" s="2" t="s">
        <v>1452</v>
      </c>
      <c r="C418" s="2">
        <f>YEAR([1]Data!$D418)</f>
        <v>2014</v>
      </c>
      <c r="D418" s="3">
        <v>41815</v>
      </c>
      <c r="E418" s="3" t="str">
        <f>TEXT(Table1[[#This Row],[Order Date]],"mmm")</f>
        <v>Jun</v>
      </c>
      <c r="F418" s="3">
        <v>41819</v>
      </c>
      <c r="G418" s="8">
        <f>Table1[[#This Row],[Ship Date]]-Table1[[#This Row],[Order Date]]</f>
        <v>4</v>
      </c>
      <c r="H418" s="2" t="s">
        <v>50</v>
      </c>
      <c r="I418" s="2" t="s">
        <v>1453</v>
      </c>
      <c r="J418" s="2" t="s">
        <v>1454</v>
      </c>
      <c r="K418" s="2" t="s">
        <v>26</v>
      </c>
      <c r="L418" s="2" t="s">
        <v>27</v>
      </c>
      <c r="M418" s="2" t="s">
        <v>1455</v>
      </c>
      <c r="N418" s="2" t="s">
        <v>43</v>
      </c>
      <c r="O418" s="2">
        <v>92646</v>
      </c>
      <c r="P418" s="2" t="s">
        <v>44</v>
      </c>
      <c r="Q418" s="2" t="s">
        <v>1456</v>
      </c>
      <c r="R418" s="2" t="s">
        <v>46</v>
      </c>
      <c r="S418" s="2" t="s">
        <v>68</v>
      </c>
      <c r="T418" s="2" t="s">
        <v>1457</v>
      </c>
      <c r="U418" s="2">
        <v>95.92</v>
      </c>
      <c r="V418" s="2">
        <v>8</v>
      </c>
      <c r="W418" s="2">
        <v>0</v>
      </c>
      <c r="X418" s="20">
        <v>7</v>
      </c>
      <c r="Y418" s="18">
        <v>837.67857142856997</v>
      </c>
      <c r="Z418" s="2">
        <v>25.898399999999995</v>
      </c>
    </row>
    <row r="419" spans="1:26" x14ac:dyDescent="0.3">
      <c r="A419" s="2">
        <v>418</v>
      </c>
      <c r="B419" s="2" t="s">
        <v>1458</v>
      </c>
      <c r="C419" s="2">
        <f>YEAR([1]Data!$D419)</f>
        <v>2013</v>
      </c>
      <c r="D419" s="3">
        <v>41379</v>
      </c>
      <c r="E419" s="3" t="str">
        <f>TEXT(Table1[[#This Row],[Order Date]],"mmm")</f>
        <v>Apr</v>
      </c>
      <c r="F419" s="3">
        <v>41383</v>
      </c>
      <c r="G419" s="8">
        <f>Table1[[#This Row],[Ship Date]]-Table1[[#This Row],[Order Date]]</f>
        <v>4</v>
      </c>
      <c r="H419" s="2" t="s">
        <v>50</v>
      </c>
      <c r="I419" s="2" t="s">
        <v>1459</v>
      </c>
      <c r="J419" s="2" t="s">
        <v>1460</v>
      </c>
      <c r="K419" s="2" t="s">
        <v>26</v>
      </c>
      <c r="L419" s="2" t="s">
        <v>27</v>
      </c>
      <c r="M419" s="2" t="s">
        <v>42</v>
      </c>
      <c r="N419" s="2" t="s">
        <v>43</v>
      </c>
      <c r="O419" s="2">
        <v>90004</v>
      </c>
      <c r="P419" s="2" t="s">
        <v>44</v>
      </c>
      <c r="Q419" s="2" t="s">
        <v>1461</v>
      </c>
      <c r="R419" s="2" t="s">
        <v>32</v>
      </c>
      <c r="S419" s="2" t="s">
        <v>36</v>
      </c>
      <c r="T419" s="2" t="s">
        <v>1462</v>
      </c>
      <c r="U419" s="2">
        <v>383.8</v>
      </c>
      <c r="V419" s="2">
        <v>5</v>
      </c>
      <c r="W419" s="2">
        <v>0.2</v>
      </c>
      <c r="X419" s="20">
        <v>7</v>
      </c>
      <c r="Y419" s="18">
        <v>835.64285714285597</v>
      </c>
      <c r="Z419" s="2">
        <v>38.379999999999981</v>
      </c>
    </row>
    <row r="420" spans="1:26" x14ac:dyDescent="0.3">
      <c r="A420" s="2">
        <v>419</v>
      </c>
      <c r="B420" s="2" t="s">
        <v>1463</v>
      </c>
      <c r="C420" s="2">
        <f>YEAR([1]Data!$D420)</f>
        <v>2014</v>
      </c>
      <c r="D420" s="3">
        <v>41950</v>
      </c>
      <c r="E420" s="3" t="str">
        <f>TEXT(Table1[[#This Row],[Order Date]],"mmm")</f>
        <v>Nov</v>
      </c>
      <c r="F420" s="3">
        <v>41954</v>
      </c>
      <c r="G420" s="8">
        <f>Table1[[#This Row],[Ship Date]]-Table1[[#This Row],[Order Date]]</f>
        <v>4</v>
      </c>
      <c r="H420" s="2" t="s">
        <v>50</v>
      </c>
      <c r="I420" s="2" t="s">
        <v>1270</v>
      </c>
      <c r="J420" s="2" t="s">
        <v>1271</v>
      </c>
      <c r="K420" s="2" t="s">
        <v>41</v>
      </c>
      <c r="L420" s="2" t="s">
        <v>27</v>
      </c>
      <c r="M420" s="2" t="s">
        <v>1464</v>
      </c>
      <c r="N420" s="2" t="s">
        <v>29</v>
      </c>
      <c r="O420" s="2">
        <v>40475</v>
      </c>
      <c r="P420" s="2" t="s">
        <v>30</v>
      </c>
      <c r="Q420" s="2" t="s">
        <v>1465</v>
      </c>
      <c r="R420" s="2" t="s">
        <v>46</v>
      </c>
      <c r="S420" s="2" t="s">
        <v>90</v>
      </c>
      <c r="T420" s="2" t="s">
        <v>1466</v>
      </c>
      <c r="U420" s="2">
        <v>5.78</v>
      </c>
      <c r="V420" s="2">
        <v>1</v>
      </c>
      <c r="W420" s="2">
        <v>0</v>
      </c>
      <c r="X420" s="20">
        <v>7</v>
      </c>
      <c r="Y420" s="18">
        <v>833.60714285714198</v>
      </c>
      <c r="Z420" s="2">
        <v>2.8322000000000003</v>
      </c>
    </row>
    <row r="421" spans="1:26" x14ac:dyDescent="0.3">
      <c r="A421" s="2">
        <v>420</v>
      </c>
      <c r="B421" s="2" t="s">
        <v>1467</v>
      </c>
      <c r="C421" s="2">
        <f>YEAR([1]Data!$D421)</f>
        <v>2014</v>
      </c>
      <c r="D421" s="3">
        <v>41703</v>
      </c>
      <c r="E421" s="3" t="str">
        <f>TEXT(Table1[[#This Row],[Order Date]],"mmm")</f>
        <v>Mar</v>
      </c>
      <c r="F421" s="3">
        <v>41708</v>
      </c>
      <c r="G421" s="8">
        <f>Table1[[#This Row],[Ship Date]]-Table1[[#This Row],[Order Date]]</f>
        <v>5</v>
      </c>
      <c r="H421" s="2" t="s">
        <v>50</v>
      </c>
      <c r="I421" s="2" t="s">
        <v>1157</v>
      </c>
      <c r="J421" s="2" t="s">
        <v>1158</v>
      </c>
      <c r="K421" s="2" t="s">
        <v>41</v>
      </c>
      <c r="L421" s="2" t="s">
        <v>27</v>
      </c>
      <c r="M421" s="2" t="s">
        <v>42</v>
      </c>
      <c r="N421" s="2" t="s">
        <v>43</v>
      </c>
      <c r="O421" s="2">
        <v>90045</v>
      </c>
      <c r="P421" s="2" t="s">
        <v>44</v>
      </c>
      <c r="Q421" s="2" t="s">
        <v>1468</v>
      </c>
      <c r="R421" s="2" t="s">
        <v>46</v>
      </c>
      <c r="S421" s="2" t="s">
        <v>68</v>
      </c>
      <c r="T421" s="2" t="s">
        <v>1469</v>
      </c>
      <c r="U421" s="2">
        <v>9.32</v>
      </c>
      <c r="V421" s="2">
        <v>4</v>
      </c>
      <c r="W421" s="2">
        <v>0</v>
      </c>
      <c r="X421" s="20">
        <v>7</v>
      </c>
      <c r="Y421" s="18">
        <v>831.57142857142696</v>
      </c>
      <c r="Z421" s="2">
        <v>2.702799999999999</v>
      </c>
    </row>
    <row r="422" spans="1:26" x14ac:dyDescent="0.3">
      <c r="A422" s="2">
        <v>421</v>
      </c>
      <c r="B422" s="2" t="s">
        <v>1467</v>
      </c>
      <c r="C422" s="2">
        <f>YEAR([1]Data!$D422)</f>
        <v>2014</v>
      </c>
      <c r="D422" s="3">
        <v>41703</v>
      </c>
      <c r="E422" s="3" t="str">
        <f>TEXT(Table1[[#This Row],[Order Date]],"mmm")</f>
        <v>Mar</v>
      </c>
      <c r="F422" s="3">
        <v>41708</v>
      </c>
      <c r="G422" s="8">
        <f>Table1[[#This Row],[Ship Date]]-Table1[[#This Row],[Order Date]]</f>
        <v>5</v>
      </c>
      <c r="H422" s="2" t="s">
        <v>50</v>
      </c>
      <c r="I422" s="2" t="s">
        <v>1157</v>
      </c>
      <c r="J422" s="2" t="s">
        <v>1158</v>
      </c>
      <c r="K422" s="2" t="s">
        <v>41</v>
      </c>
      <c r="L422" s="2" t="s">
        <v>27</v>
      </c>
      <c r="M422" s="2" t="s">
        <v>42</v>
      </c>
      <c r="N422" s="2" t="s">
        <v>43</v>
      </c>
      <c r="O422" s="2">
        <v>90045</v>
      </c>
      <c r="P422" s="2" t="s">
        <v>44</v>
      </c>
      <c r="Q422" s="2" t="s">
        <v>1470</v>
      </c>
      <c r="R422" s="2" t="s">
        <v>46</v>
      </c>
      <c r="S422" s="2" t="s">
        <v>173</v>
      </c>
      <c r="T422" s="2" t="s">
        <v>1471</v>
      </c>
      <c r="U422" s="2">
        <v>15.25</v>
      </c>
      <c r="V422" s="2">
        <v>1</v>
      </c>
      <c r="W422" s="2">
        <v>0</v>
      </c>
      <c r="X422" s="20">
        <v>7</v>
      </c>
      <c r="Y422" s="18">
        <v>829.53571428571297</v>
      </c>
      <c r="Z422" s="2">
        <v>7.0149999999999988</v>
      </c>
    </row>
    <row r="423" spans="1:26" x14ac:dyDescent="0.3">
      <c r="A423" s="2">
        <v>422</v>
      </c>
      <c r="B423" s="2" t="s">
        <v>1472</v>
      </c>
      <c r="C423" s="2">
        <f>YEAR([1]Data!$D423)</f>
        <v>2011</v>
      </c>
      <c r="D423" s="3">
        <v>40716</v>
      </c>
      <c r="E423" s="3" t="str">
        <f>TEXT(Table1[[#This Row],[Order Date]],"mmm")</f>
        <v>Jun</v>
      </c>
      <c r="F423" s="3">
        <v>40719</v>
      </c>
      <c r="G423" s="8">
        <f>Table1[[#This Row],[Ship Date]]-Table1[[#This Row],[Order Date]]</f>
        <v>3</v>
      </c>
      <c r="H423" s="2" t="s">
        <v>188</v>
      </c>
      <c r="I423" s="2" t="s">
        <v>332</v>
      </c>
      <c r="J423" s="2" t="s">
        <v>333</v>
      </c>
      <c r="K423" s="2" t="s">
        <v>26</v>
      </c>
      <c r="L423" s="2" t="s">
        <v>27</v>
      </c>
      <c r="M423" s="2" t="s">
        <v>1473</v>
      </c>
      <c r="N423" s="2" t="s">
        <v>457</v>
      </c>
      <c r="O423" s="2">
        <v>80027</v>
      </c>
      <c r="P423" s="2" t="s">
        <v>44</v>
      </c>
      <c r="Q423" s="2" t="s">
        <v>1474</v>
      </c>
      <c r="R423" s="2" t="s">
        <v>71</v>
      </c>
      <c r="S423" s="2" t="s">
        <v>161</v>
      </c>
      <c r="T423" s="2" t="s">
        <v>1475</v>
      </c>
      <c r="U423" s="2">
        <v>196.75200000000001</v>
      </c>
      <c r="V423" s="2">
        <v>6</v>
      </c>
      <c r="W423" s="2">
        <v>0.2</v>
      </c>
      <c r="X423" s="20">
        <v>7</v>
      </c>
      <c r="Y423" s="18">
        <v>827.49999999999898</v>
      </c>
      <c r="Z423" s="2">
        <v>56.566200000000009</v>
      </c>
    </row>
    <row r="424" spans="1:26" x14ac:dyDescent="0.3">
      <c r="A424" s="2">
        <v>423</v>
      </c>
      <c r="B424" s="2" t="s">
        <v>1476</v>
      </c>
      <c r="C424" s="2">
        <f>YEAR([1]Data!$D424)</f>
        <v>2014</v>
      </c>
      <c r="D424" s="3">
        <v>41932</v>
      </c>
      <c r="E424" s="3" t="str">
        <f>TEXT(Table1[[#This Row],[Order Date]],"mmm")</f>
        <v>Oct</v>
      </c>
      <c r="F424" s="3">
        <v>41936</v>
      </c>
      <c r="G424" s="8">
        <f>Table1[[#This Row],[Ship Date]]-Table1[[#This Row],[Order Date]]</f>
        <v>4</v>
      </c>
      <c r="H424" s="2" t="s">
        <v>50</v>
      </c>
      <c r="I424" s="2" t="s">
        <v>1477</v>
      </c>
      <c r="J424" s="2" t="s">
        <v>1478</v>
      </c>
      <c r="K424" s="2" t="s">
        <v>41</v>
      </c>
      <c r="L424" s="2" t="s">
        <v>27</v>
      </c>
      <c r="M424" s="2" t="s">
        <v>1479</v>
      </c>
      <c r="N424" s="2" t="s">
        <v>1245</v>
      </c>
      <c r="O424" s="2">
        <v>1841</v>
      </c>
      <c r="P424" s="2" t="s">
        <v>148</v>
      </c>
      <c r="Q424" s="2" t="s">
        <v>1480</v>
      </c>
      <c r="R424" s="2" t="s">
        <v>32</v>
      </c>
      <c r="S424" s="2" t="s">
        <v>65</v>
      </c>
      <c r="T424" s="2" t="s">
        <v>1481</v>
      </c>
      <c r="U424" s="2">
        <v>56.56</v>
      </c>
      <c r="V424" s="2">
        <v>4</v>
      </c>
      <c r="W424" s="2">
        <v>0</v>
      </c>
      <c r="X424" s="20">
        <v>7</v>
      </c>
      <c r="Y424" s="18">
        <v>825.46428571428498</v>
      </c>
      <c r="Z424" s="2">
        <v>14.705600000000004</v>
      </c>
    </row>
    <row r="425" spans="1:26" x14ac:dyDescent="0.3">
      <c r="A425" s="2">
        <v>424</v>
      </c>
      <c r="B425" s="2" t="s">
        <v>1476</v>
      </c>
      <c r="C425" s="2">
        <f>YEAR([1]Data!$D425)</f>
        <v>2014</v>
      </c>
      <c r="D425" s="3">
        <v>41932</v>
      </c>
      <c r="E425" s="3" t="str">
        <f>TEXT(Table1[[#This Row],[Order Date]],"mmm")</f>
        <v>Oct</v>
      </c>
      <c r="F425" s="3">
        <v>41936</v>
      </c>
      <c r="G425" s="8">
        <f>Table1[[#This Row],[Ship Date]]-Table1[[#This Row],[Order Date]]</f>
        <v>4</v>
      </c>
      <c r="H425" s="2" t="s">
        <v>50</v>
      </c>
      <c r="I425" s="2" t="s">
        <v>1477</v>
      </c>
      <c r="J425" s="2" t="s">
        <v>1478</v>
      </c>
      <c r="K425" s="2" t="s">
        <v>41</v>
      </c>
      <c r="L425" s="2" t="s">
        <v>27</v>
      </c>
      <c r="M425" s="2" t="s">
        <v>1479</v>
      </c>
      <c r="N425" s="2" t="s">
        <v>1245</v>
      </c>
      <c r="O425" s="2">
        <v>1841</v>
      </c>
      <c r="P425" s="2" t="s">
        <v>148</v>
      </c>
      <c r="Q425" s="2" t="s">
        <v>1482</v>
      </c>
      <c r="R425" s="2" t="s">
        <v>46</v>
      </c>
      <c r="S425" s="2" t="s">
        <v>59</v>
      </c>
      <c r="T425" s="2" t="s">
        <v>1483</v>
      </c>
      <c r="U425" s="2">
        <v>32.700000000000003</v>
      </c>
      <c r="V425" s="2">
        <v>3</v>
      </c>
      <c r="W425" s="2">
        <v>0</v>
      </c>
      <c r="X425" s="20">
        <v>7</v>
      </c>
      <c r="Y425" s="18">
        <v>823.42857142856997</v>
      </c>
      <c r="Z425" s="2">
        <v>8.5019999999999989</v>
      </c>
    </row>
    <row r="426" spans="1:26" x14ac:dyDescent="0.3">
      <c r="A426" s="2">
        <v>425</v>
      </c>
      <c r="B426" s="2" t="s">
        <v>1484</v>
      </c>
      <c r="C426" s="2">
        <f>YEAR([1]Data!$D426)</f>
        <v>2014</v>
      </c>
      <c r="D426" s="3">
        <v>41873</v>
      </c>
      <c r="E426" s="3" t="str">
        <f>TEXT(Table1[[#This Row],[Order Date]],"mmm")</f>
        <v>Aug</v>
      </c>
      <c r="F426" s="3">
        <v>41875</v>
      </c>
      <c r="G426" s="8">
        <f>Table1[[#This Row],[Ship Date]]-Table1[[#This Row],[Order Date]]</f>
        <v>2</v>
      </c>
      <c r="H426" s="2" t="s">
        <v>23</v>
      </c>
      <c r="I426" s="2" t="s">
        <v>1485</v>
      </c>
      <c r="J426" s="2" t="s">
        <v>1486</v>
      </c>
      <c r="K426" s="2" t="s">
        <v>26</v>
      </c>
      <c r="L426" s="2" t="s">
        <v>27</v>
      </c>
      <c r="M426" s="2" t="s">
        <v>328</v>
      </c>
      <c r="N426" s="2" t="s">
        <v>1487</v>
      </c>
      <c r="O426" s="2">
        <v>39212</v>
      </c>
      <c r="P426" s="2" t="s">
        <v>30</v>
      </c>
      <c r="Q426" s="2" t="s">
        <v>1488</v>
      </c>
      <c r="R426" s="2" t="s">
        <v>32</v>
      </c>
      <c r="S426" s="2" t="s">
        <v>36</v>
      </c>
      <c r="T426" s="2" t="s">
        <v>1489</v>
      </c>
      <c r="U426" s="2">
        <v>866.4</v>
      </c>
      <c r="V426" s="2">
        <v>4</v>
      </c>
      <c r="W426" s="2">
        <v>0</v>
      </c>
      <c r="X426" s="20">
        <v>7</v>
      </c>
      <c r="Y426" s="18">
        <v>821.39285714285597</v>
      </c>
      <c r="Z426" s="2">
        <v>225.26400000000001</v>
      </c>
    </row>
    <row r="427" spans="1:26" x14ac:dyDescent="0.3">
      <c r="A427" s="2">
        <v>426</v>
      </c>
      <c r="B427" s="2" t="s">
        <v>1490</v>
      </c>
      <c r="C427" s="2">
        <f>YEAR([1]Data!$D427)</f>
        <v>2014</v>
      </c>
      <c r="D427" s="3">
        <v>41967</v>
      </c>
      <c r="E427" s="3" t="str">
        <f>TEXT(Table1[[#This Row],[Order Date]],"mmm")</f>
        <v>Nov</v>
      </c>
      <c r="F427" s="3">
        <v>41970</v>
      </c>
      <c r="G427" s="8">
        <f>Table1[[#This Row],[Ship Date]]-Table1[[#This Row],[Order Date]]</f>
        <v>3</v>
      </c>
      <c r="H427" s="2" t="s">
        <v>23</v>
      </c>
      <c r="I427" s="2" t="s">
        <v>264</v>
      </c>
      <c r="J427" s="2" t="s">
        <v>265</v>
      </c>
      <c r="K427" s="2" t="s">
        <v>41</v>
      </c>
      <c r="L427" s="2" t="s">
        <v>27</v>
      </c>
      <c r="M427" s="2" t="s">
        <v>1491</v>
      </c>
      <c r="N427" s="2" t="s">
        <v>238</v>
      </c>
      <c r="O427" s="2">
        <v>48187</v>
      </c>
      <c r="P427" s="2" t="s">
        <v>105</v>
      </c>
      <c r="Q427" s="2" t="s">
        <v>1492</v>
      </c>
      <c r="R427" s="2" t="s">
        <v>32</v>
      </c>
      <c r="S427" s="2" t="s">
        <v>65</v>
      </c>
      <c r="T427" s="2" t="s">
        <v>1493</v>
      </c>
      <c r="U427" s="2">
        <v>28.4</v>
      </c>
      <c r="V427" s="2">
        <v>2</v>
      </c>
      <c r="W427" s="2">
        <v>0</v>
      </c>
      <c r="X427" s="20">
        <v>7</v>
      </c>
      <c r="Y427" s="18">
        <v>819.35714285714198</v>
      </c>
      <c r="Z427" s="2">
        <v>11.076000000000001</v>
      </c>
    </row>
    <row r="428" spans="1:26" x14ac:dyDescent="0.3">
      <c r="A428" s="2">
        <v>427</v>
      </c>
      <c r="B428" s="2" t="s">
        <v>1490</v>
      </c>
      <c r="C428" s="2">
        <f>YEAR([1]Data!$D428)</f>
        <v>2014</v>
      </c>
      <c r="D428" s="3">
        <v>41967</v>
      </c>
      <c r="E428" s="3" t="str">
        <f>TEXT(Table1[[#This Row],[Order Date]],"mmm")</f>
        <v>Nov</v>
      </c>
      <c r="F428" s="3">
        <v>41970</v>
      </c>
      <c r="G428" s="8">
        <f>Table1[[#This Row],[Ship Date]]-Table1[[#This Row],[Order Date]]</f>
        <v>3</v>
      </c>
      <c r="H428" s="2" t="s">
        <v>23</v>
      </c>
      <c r="I428" s="2" t="s">
        <v>264</v>
      </c>
      <c r="J428" s="2" t="s">
        <v>265</v>
      </c>
      <c r="K428" s="2" t="s">
        <v>41</v>
      </c>
      <c r="L428" s="2" t="s">
        <v>27</v>
      </c>
      <c r="M428" s="2" t="s">
        <v>1491</v>
      </c>
      <c r="N428" s="2" t="s">
        <v>238</v>
      </c>
      <c r="O428" s="2">
        <v>48187</v>
      </c>
      <c r="P428" s="2" t="s">
        <v>105</v>
      </c>
      <c r="Q428" s="2" t="s">
        <v>1494</v>
      </c>
      <c r="R428" s="2" t="s">
        <v>46</v>
      </c>
      <c r="S428" s="2" t="s">
        <v>75</v>
      </c>
      <c r="T428" s="2" t="s">
        <v>1495</v>
      </c>
      <c r="U428" s="2">
        <v>287.92</v>
      </c>
      <c r="V428" s="2">
        <v>8</v>
      </c>
      <c r="W428" s="2">
        <v>0</v>
      </c>
      <c r="X428" s="20">
        <v>7</v>
      </c>
      <c r="Y428" s="18">
        <v>817.32142857142696</v>
      </c>
      <c r="Z428" s="2">
        <v>138.20160000000001</v>
      </c>
    </row>
    <row r="429" spans="1:26" x14ac:dyDescent="0.3">
      <c r="A429" s="2">
        <v>428</v>
      </c>
      <c r="B429" s="2" t="s">
        <v>1496</v>
      </c>
      <c r="C429" s="2">
        <f>YEAR([1]Data!$D429)</f>
        <v>2011</v>
      </c>
      <c r="D429" s="3">
        <v>40798</v>
      </c>
      <c r="E429" s="3" t="str">
        <f>TEXT(Table1[[#This Row],[Order Date]],"mmm")</f>
        <v>Sep</v>
      </c>
      <c r="F429" s="3">
        <v>40799</v>
      </c>
      <c r="G429" s="8">
        <f>Table1[[#This Row],[Ship Date]]-Table1[[#This Row],[Order Date]]</f>
        <v>1</v>
      </c>
      <c r="H429" s="2" t="s">
        <v>188</v>
      </c>
      <c r="I429" s="2" t="s">
        <v>1497</v>
      </c>
      <c r="J429" s="2" t="s">
        <v>1498</v>
      </c>
      <c r="K429" s="2" t="s">
        <v>102</v>
      </c>
      <c r="L429" s="2" t="s">
        <v>27</v>
      </c>
      <c r="M429" s="2" t="s">
        <v>1499</v>
      </c>
      <c r="N429" s="2" t="s">
        <v>267</v>
      </c>
      <c r="O429" s="2">
        <v>10801</v>
      </c>
      <c r="P429" s="2" t="s">
        <v>148</v>
      </c>
      <c r="Q429" s="2" t="s">
        <v>1500</v>
      </c>
      <c r="R429" s="2" t="s">
        <v>71</v>
      </c>
      <c r="S429" s="2" t="s">
        <v>682</v>
      </c>
      <c r="T429" s="2" t="s">
        <v>1501</v>
      </c>
      <c r="U429" s="2">
        <v>69.989999999999995</v>
      </c>
      <c r="V429" s="2">
        <v>1</v>
      </c>
      <c r="W429" s="2">
        <v>0</v>
      </c>
      <c r="X429" s="20">
        <v>7</v>
      </c>
      <c r="Y429" s="18">
        <v>815.28571428571297</v>
      </c>
      <c r="Z429" s="2">
        <v>30.095700000000001</v>
      </c>
    </row>
    <row r="430" spans="1:26" x14ac:dyDescent="0.3">
      <c r="A430" s="2">
        <v>429</v>
      </c>
      <c r="B430" s="2" t="s">
        <v>1502</v>
      </c>
      <c r="C430" s="2">
        <f>YEAR([1]Data!$D430)</f>
        <v>2014</v>
      </c>
      <c r="D430" s="3">
        <v>41914</v>
      </c>
      <c r="E430" s="3" t="str">
        <f>TEXT(Table1[[#This Row],[Order Date]],"mmm")</f>
        <v>Oct</v>
      </c>
      <c r="F430" s="3">
        <v>41921</v>
      </c>
      <c r="G430" s="8">
        <f>Table1[[#This Row],[Ship Date]]-Table1[[#This Row],[Order Date]]</f>
        <v>7</v>
      </c>
      <c r="H430" s="2" t="s">
        <v>50</v>
      </c>
      <c r="I430" s="2" t="s">
        <v>1503</v>
      </c>
      <c r="J430" s="2" t="s">
        <v>1504</v>
      </c>
      <c r="K430" s="2" t="s">
        <v>41</v>
      </c>
      <c r="L430" s="2" t="s">
        <v>27</v>
      </c>
      <c r="M430" s="2" t="s">
        <v>678</v>
      </c>
      <c r="N430" s="2" t="s">
        <v>104</v>
      </c>
      <c r="O430" s="2">
        <v>78207</v>
      </c>
      <c r="P430" s="2" t="s">
        <v>105</v>
      </c>
      <c r="Q430" s="2" t="s">
        <v>1505</v>
      </c>
      <c r="R430" s="2" t="s">
        <v>46</v>
      </c>
      <c r="S430" s="2" t="s">
        <v>68</v>
      </c>
      <c r="T430" s="2" t="s">
        <v>1506</v>
      </c>
      <c r="U430" s="2">
        <v>6.6719999999999988</v>
      </c>
      <c r="V430" s="2">
        <v>6</v>
      </c>
      <c r="W430" s="2">
        <v>0.2</v>
      </c>
      <c r="X430" s="20">
        <v>7</v>
      </c>
      <c r="Y430" s="18">
        <v>813.24999999999898</v>
      </c>
      <c r="Z430" s="2">
        <v>0.50039999999999996</v>
      </c>
    </row>
    <row r="431" spans="1:26" x14ac:dyDescent="0.3">
      <c r="A431" s="2">
        <v>430</v>
      </c>
      <c r="B431" s="2" t="s">
        <v>1507</v>
      </c>
      <c r="C431" s="2">
        <f>YEAR([1]Data!$D431)</f>
        <v>2013</v>
      </c>
      <c r="D431" s="3">
        <v>41380</v>
      </c>
      <c r="E431" s="3" t="str">
        <f>TEXT(Table1[[#This Row],[Order Date]],"mmm")</f>
        <v>Apr</v>
      </c>
      <c r="F431" s="3">
        <v>41386</v>
      </c>
      <c r="G431" s="8">
        <f>Table1[[#This Row],[Ship Date]]-Table1[[#This Row],[Order Date]]</f>
        <v>6</v>
      </c>
      <c r="H431" s="2" t="s">
        <v>50</v>
      </c>
      <c r="I431" s="2" t="s">
        <v>1508</v>
      </c>
      <c r="J431" s="2" t="s">
        <v>1509</v>
      </c>
      <c r="K431" s="2" t="s">
        <v>102</v>
      </c>
      <c r="L431" s="2" t="s">
        <v>27</v>
      </c>
      <c r="M431" s="2" t="s">
        <v>1510</v>
      </c>
      <c r="N431" s="2" t="s">
        <v>88</v>
      </c>
      <c r="O431" s="2">
        <v>28052</v>
      </c>
      <c r="P431" s="2" t="s">
        <v>30</v>
      </c>
      <c r="Q431" s="2" t="s">
        <v>1511</v>
      </c>
      <c r="R431" s="2" t="s">
        <v>46</v>
      </c>
      <c r="S431" s="2" t="s">
        <v>75</v>
      </c>
      <c r="T431" s="2" t="s">
        <v>1512</v>
      </c>
      <c r="U431" s="2">
        <v>189.58800000000005</v>
      </c>
      <c r="V431" s="2">
        <v>2</v>
      </c>
      <c r="W431" s="2">
        <v>0.7</v>
      </c>
      <c r="X431" s="20">
        <v>7</v>
      </c>
      <c r="Y431" s="18">
        <v>811.21428571428498</v>
      </c>
      <c r="Z431" s="2">
        <v>-145.35079999999999</v>
      </c>
    </row>
    <row r="432" spans="1:26" x14ac:dyDescent="0.3">
      <c r="A432" s="2">
        <v>431</v>
      </c>
      <c r="B432" s="2" t="s">
        <v>1507</v>
      </c>
      <c r="C432" s="2">
        <f>YEAR([1]Data!$D432)</f>
        <v>2013</v>
      </c>
      <c r="D432" s="3">
        <v>41380</v>
      </c>
      <c r="E432" s="3" t="str">
        <f>TEXT(Table1[[#This Row],[Order Date]],"mmm")</f>
        <v>Apr</v>
      </c>
      <c r="F432" s="3">
        <v>41386</v>
      </c>
      <c r="G432" s="8">
        <f>Table1[[#This Row],[Ship Date]]-Table1[[#This Row],[Order Date]]</f>
        <v>6</v>
      </c>
      <c r="H432" s="2" t="s">
        <v>50</v>
      </c>
      <c r="I432" s="2" t="s">
        <v>1508</v>
      </c>
      <c r="J432" s="2" t="s">
        <v>1509</v>
      </c>
      <c r="K432" s="2" t="s">
        <v>102</v>
      </c>
      <c r="L432" s="2" t="s">
        <v>27</v>
      </c>
      <c r="M432" s="2" t="s">
        <v>1510</v>
      </c>
      <c r="N432" s="2" t="s">
        <v>88</v>
      </c>
      <c r="O432" s="2">
        <v>28052</v>
      </c>
      <c r="P432" s="2" t="s">
        <v>30</v>
      </c>
      <c r="Q432" s="2" t="s">
        <v>730</v>
      </c>
      <c r="R432" s="2" t="s">
        <v>71</v>
      </c>
      <c r="S432" s="2" t="s">
        <v>161</v>
      </c>
      <c r="T432" s="2" t="s">
        <v>731</v>
      </c>
      <c r="U432" s="2">
        <v>408.74399999999997</v>
      </c>
      <c r="V432" s="2">
        <v>7</v>
      </c>
      <c r="W432" s="2">
        <v>0.2</v>
      </c>
      <c r="X432" s="20">
        <v>7</v>
      </c>
      <c r="Y432" s="18">
        <v>809.17857142856997</v>
      </c>
      <c r="Z432" s="2">
        <v>76.639499999999984</v>
      </c>
    </row>
    <row r="433" spans="1:26" x14ac:dyDescent="0.3">
      <c r="A433" s="2">
        <v>432</v>
      </c>
      <c r="B433" s="2" t="s">
        <v>1507</v>
      </c>
      <c r="C433" s="2">
        <f>YEAR([1]Data!$D433)</f>
        <v>2013</v>
      </c>
      <c r="D433" s="3">
        <v>41380</v>
      </c>
      <c r="E433" s="3" t="str">
        <f>TEXT(Table1[[#This Row],[Order Date]],"mmm")</f>
        <v>Apr</v>
      </c>
      <c r="F433" s="3">
        <v>41386</v>
      </c>
      <c r="G433" s="8">
        <f>Table1[[#This Row],[Ship Date]]-Table1[[#This Row],[Order Date]]</f>
        <v>6</v>
      </c>
      <c r="H433" s="2" t="s">
        <v>50</v>
      </c>
      <c r="I433" s="2" t="s">
        <v>1508</v>
      </c>
      <c r="J433" s="2" t="s">
        <v>1509</v>
      </c>
      <c r="K433" s="2" t="s">
        <v>102</v>
      </c>
      <c r="L433" s="2" t="s">
        <v>27</v>
      </c>
      <c r="M433" s="2" t="s">
        <v>1510</v>
      </c>
      <c r="N433" s="2" t="s">
        <v>88</v>
      </c>
      <c r="O433" s="2">
        <v>28052</v>
      </c>
      <c r="P433" s="2" t="s">
        <v>30</v>
      </c>
      <c r="Q433" s="2" t="s">
        <v>730</v>
      </c>
      <c r="R433" s="2" t="s">
        <v>71</v>
      </c>
      <c r="S433" s="2" t="s">
        <v>161</v>
      </c>
      <c r="T433" s="2" t="s">
        <v>731</v>
      </c>
      <c r="U433" s="2">
        <v>291.95999999999998</v>
      </c>
      <c r="V433" s="2">
        <v>5</v>
      </c>
      <c r="W433" s="2">
        <v>0.2</v>
      </c>
      <c r="X433" s="20">
        <v>7</v>
      </c>
      <c r="Y433" s="18">
        <v>807.14285714285597</v>
      </c>
      <c r="Z433" s="2">
        <v>54.742499999999978</v>
      </c>
    </row>
    <row r="434" spans="1:26" x14ac:dyDescent="0.3">
      <c r="A434" s="2">
        <v>433</v>
      </c>
      <c r="B434" s="2" t="s">
        <v>1507</v>
      </c>
      <c r="C434" s="2">
        <f>YEAR([1]Data!$D434)</f>
        <v>2013</v>
      </c>
      <c r="D434" s="3">
        <v>41380</v>
      </c>
      <c r="E434" s="3" t="str">
        <f>TEXT(Table1[[#This Row],[Order Date]],"mmm")</f>
        <v>Apr</v>
      </c>
      <c r="F434" s="3">
        <v>41386</v>
      </c>
      <c r="G434" s="8">
        <f>Table1[[#This Row],[Ship Date]]-Table1[[#This Row],[Order Date]]</f>
        <v>6</v>
      </c>
      <c r="H434" s="2" t="s">
        <v>50</v>
      </c>
      <c r="I434" s="2" t="s">
        <v>1508</v>
      </c>
      <c r="J434" s="2" t="s">
        <v>1509</v>
      </c>
      <c r="K434" s="2" t="s">
        <v>102</v>
      </c>
      <c r="L434" s="2" t="s">
        <v>27</v>
      </c>
      <c r="M434" s="2" t="s">
        <v>1510</v>
      </c>
      <c r="N434" s="2" t="s">
        <v>88</v>
      </c>
      <c r="O434" s="2">
        <v>28052</v>
      </c>
      <c r="P434" s="2" t="s">
        <v>30</v>
      </c>
      <c r="Q434" s="2" t="s">
        <v>1513</v>
      </c>
      <c r="R434" s="2" t="s">
        <v>46</v>
      </c>
      <c r="S434" s="2" t="s">
        <v>59</v>
      </c>
      <c r="T434" s="2" t="s">
        <v>1514</v>
      </c>
      <c r="U434" s="2">
        <v>4.7679999999999998</v>
      </c>
      <c r="V434" s="2">
        <v>2</v>
      </c>
      <c r="W434" s="2">
        <v>0.2</v>
      </c>
      <c r="X434" s="20">
        <v>7</v>
      </c>
      <c r="Y434" s="18">
        <v>805.10714285714198</v>
      </c>
      <c r="Z434" s="2">
        <v>-0.7748000000000006</v>
      </c>
    </row>
    <row r="435" spans="1:26" x14ac:dyDescent="0.3">
      <c r="A435" s="2">
        <v>434</v>
      </c>
      <c r="B435" s="2" t="s">
        <v>1515</v>
      </c>
      <c r="C435" s="2">
        <f>YEAR([1]Data!$D435)</f>
        <v>2013</v>
      </c>
      <c r="D435" s="3">
        <v>41432</v>
      </c>
      <c r="E435" s="3" t="str">
        <f>TEXT(Table1[[#This Row],[Order Date]],"mmm")</f>
        <v>Jun</v>
      </c>
      <c r="F435" s="3">
        <v>41433</v>
      </c>
      <c r="G435" s="8">
        <f>Table1[[#This Row],[Ship Date]]-Table1[[#This Row],[Order Date]]</f>
        <v>1</v>
      </c>
      <c r="H435" s="2" t="s">
        <v>188</v>
      </c>
      <c r="I435" s="2" t="s">
        <v>643</v>
      </c>
      <c r="J435" s="2" t="s">
        <v>644</v>
      </c>
      <c r="K435" s="2" t="s">
        <v>26</v>
      </c>
      <c r="L435" s="2" t="s">
        <v>27</v>
      </c>
      <c r="M435" s="2" t="s">
        <v>1244</v>
      </c>
      <c r="N435" s="2" t="s">
        <v>1245</v>
      </c>
      <c r="O435" s="2">
        <v>1852</v>
      </c>
      <c r="P435" s="2" t="s">
        <v>148</v>
      </c>
      <c r="Q435" s="2" t="s">
        <v>1516</v>
      </c>
      <c r="R435" s="2" t="s">
        <v>46</v>
      </c>
      <c r="S435" s="2" t="s">
        <v>59</v>
      </c>
      <c r="T435" s="2" t="s">
        <v>1517</v>
      </c>
      <c r="U435" s="2">
        <v>714.30000000000007</v>
      </c>
      <c r="V435" s="2">
        <v>5</v>
      </c>
      <c r="W435" s="2">
        <v>0</v>
      </c>
      <c r="X435" s="20">
        <v>7</v>
      </c>
      <c r="Y435" s="18">
        <v>803.07142857142696</v>
      </c>
      <c r="Z435" s="2">
        <v>207.14699999999993</v>
      </c>
    </row>
    <row r="436" spans="1:26" x14ac:dyDescent="0.3">
      <c r="A436" s="2">
        <v>435</v>
      </c>
      <c r="B436" s="2" t="s">
        <v>1518</v>
      </c>
      <c r="C436" s="2">
        <f>YEAR([1]Data!$D436)</f>
        <v>2011</v>
      </c>
      <c r="D436" s="3">
        <v>40896</v>
      </c>
      <c r="E436" s="3" t="str">
        <f>TEXT(Table1[[#This Row],[Order Date]],"mmm")</f>
        <v>Dec</v>
      </c>
      <c r="F436" s="3">
        <v>40902</v>
      </c>
      <c r="G436" s="8">
        <f>Table1[[#This Row],[Ship Date]]-Table1[[#This Row],[Order Date]]</f>
        <v>6</v>
      </c>
      <c r="H436" s="2" t="s">
        <v>50</v>
      </c>
      <c r="I436" s="2" t="s">
        <v>1519</v>
      </c>
      <c r="J436" s="2" t="s">
        <v>1520</v>
      </c>
      <c r="K436" s="2" t="s">
        <v>26</v>
      </c>
      <c r="L436" s="2" t="s">
        <v>27</v>
      </c>
      <c r="M436" s="2" t="s">
        <v>1521</v>
      </c>
      <c r="N436" s="2" t="s">
        <v>54</v>
      </c>
      <c r="O436" s="2">
        <v>32216</v>
      </c>
      <c r="P436" s="2" t="s">
        <v>30</v>
      </c>
      <c r="Q436" s="2" t="s">
        <v>1522</v>
      </c>
      <c r="R436" s="2" t="s">
        <v>46</v>
      </c>
      <c r="S436" s="2" t="s">
        <v>75</v>
      </c>
      <c r="T436" s="2" t="s">
        <v>1523</v>
      </c>
      <c r="U436" s="2">
        <v>4.8120000000000003</v>
      </c>
      <c r="V436" s="2">
        <v>2</v>
      </c>
      <c r="W436" s="2">
        <v>0.7</v>
      </c>
      <c r="X436" s="20">
        <v>7</v>
      </c>
      <c r="Y436" s="18">
        <v>801.03571428571297</v>
      </c>
      <c r="Z436" s="2">
        <v>-3.6891999999999996</v>
      </c>
    </row>
    <row r="437" spans="1:26" x14ac:dyDescent="0.3">
      <c r="A437" s="2">
        <v>436</v>
      </c>
      <c r="B437" s="2" t="s">
        <v>1518</v>
      </c>
      <c r="C437" s="2">
        <f>YEAR([1]Data!$D437)</f>
        <v>2011</v>
      </c>
      <c r="D437" s="3">
        <v>40896</v>
      </c>
      <c r="E437" s="3" t="str">
        <f>TEXT(Table1[[#This Row],[Order Date]],"mmm")</f>
        <v>Dec</v>
      </c>
      <c r="F437" s="3">
        <v>40902</v>
      </c>
      <c r="G437" s="8">
        <f>Table1[[#This Row],[Ship Date]]-Table1[[#This Row],[Order Date]]</f>
        <v>6</v>
      </c>
      <c r="H437" s="2" t="s">
        <v>50</v>
      </c>
      <c r="I437" s="2" t="s">
        <v>1519</v>
      </c>
      <c r="J437" s="2" t="s">
        <v>1520</v>
      </c>
      <c r="K437" s="2" t="s">
        <v>26</v>
      </c>
      <c r="L437" s="2" t="s">
        <v>27</v>
      </c>
      <c r="M437" s="2" t="s">
        <v>1521</v>
      </c>
      <c r="N437" s="2" t="s">
        <v>54</v>
      </c>
      <c r="O437" s="2">
        <v>32216</v>
      </c>
      <c r="P437" s="2" t="s">
        <v>30</v>
      </c>
      <c r="Q437" s="2" t="s">
        <v>1524</v>
      </c>
      <c r="R437" s="2" t="s">
        <v>71</v>
      </c>
      <c r="S437" s="2" t="s">
        <v>161</v>
      </c>
      <c r="T437" s="2" t="s">
        <v>1525</v>
      </c>
      <c r="U437" s="2">
        <v>247.8</v>
      </c>
      <c r="V437" s="2">
        <v>5</v>
      </c>
      <c r="W437" s="2">
        <v>0.2</v>
      </c>
      <c r="X437" s="20">
        <v>7</v>
      </c>
      <c r="Y437" s="18">
        <v>798.99999999999898</v>
      </c>
      <c r="Z437" s="2">
        <v>-18.584999999999994</v>
      </c>
    </row>
    <row r="438" spans="1:26" x14ac:dyDescent="0.3">
      <c r="A438" s="2">
        <v>437</v>
      </c>
      <c r="B438" s="2" t="s">
        <v>1526</v>
      </c>
      <c r="C438" s="2">
        <f>YEAR([1]Data!$D438)</f>
        <v>2013</v>
      </c>
      <c r="D438" s="3">
        <v>41438</v>
      </c>
      <c r="E438" s="3" t="str">
        <f>TEXT(Table1[[#This Row],[Order Date]],"mmm")</f>
        <v>Jun</v>
      </c>
      <c r="F438" s="3">
        <v>41440</v>
      </c>
      <c r="G438" s="8">
        <f>Table1[[#This Row],[Ship Date]]-Table1[[#This Row],[Order Date]]</f>
        <v>2</v>
      </c>
      <c r="H438" s="2" t="s">
        <v>23</v>
      </c>
      <c r="I438" s="2" t="s">
        <v>1527</v>
      </c>
      <c r="J438" s="2" t="s">
        <v>1528</v>
      </c>
      <c r="K438" s="2" t="s">
        <v>102</v>
      </c>
      <c r="L438" s="2" t="s">
        <v>27</v>
      </c>
      <c r="M438" s="2" t="s">
        <v>303</v>
      </c>
      <c r="N438" s="2" t="s">
        <v>211</v>
      </c>
      <c r="O438" s="2">
        <v>60623</v>
      </c>
      <c r="P438" s="2" t="s">
        <v>105</v>
      </c>
      <c r="Q438" s="2" t="s">
        <v>1529</v>
      </c>
      <c r="R438" s="2" t="s">
        <v>71</v>
      </c>
      <c r="S438" s="2" t="s">
        <v>682</v>
      </c>
      <c r="T438" s="2" t="s">
        <v>1530</v>
      </c>
      <c r="U438" s="2">
        <v>1007.979</v>
      </c>
      <c r="V438" s="2">
        <v>3</v>
      </c>
      <c r="W438" s="2">
        <v>0.3</v>
      </c>
      <c r="X438" s="20">
        <v>7</v>
      </c>
      <c r="Y438" s="18">
        <v>796.96428571428498</v>
      </c>
      <c r="Z438" s="2">
        <v>43.199100000000044</v>
      </c>
    </row>
    <row r="439" spans="1:26" x14ac:dyDescent="0.3">
      <c r="A439" s="2">
        <v>438</v>
      </c>
      <c r="B439" s="2" t="s">
        <v>1526</v>
      </c>
      <c r="C439" s="2">
        <f>YEAR([1]Data!$D439)</f>
        <v>2013</v>
      </c>
      <c r="D439" s="3">
        <v>41438</v>
      </c>
      <c r="E439" s="3" t="str">
        <f>TEXT(Table1[[#This Row],[Order Date]],"mmm")</f>
        <v>Jun</v>
      </c>
      <c r="F439" s="3">
        <v>41440</v>
      </c>
      <c r="G439" s="8">
        <f>Table1[[#This Row],[Ship Date]]-Table1[[#This Row],[Order Date]]</f>
        <v>2</v>
      </c>
      <c r="H439" s="2" t="s">
        <v>23</v>
      </c>
      <c r="I439" s="2" t="s">
        <v>1527</v>
      </c>
      <c r="J439" s="2" t="s">
        <v>1528</v>
      </c>
      <c r="K439" s="2" t="s">
        <v>102</v>
      </c>
      <c r="L439" s="2" t="s">
        <v>27</v>
      </c>
      <c r="M439" s="2" t="s">
        <v>303</v>
      </c>
      <c r="N439" s="2" t="s">
        <v>211</v>
      </c>
      <c r="O439" s="2">
        <v>60623</v>
      </c>
      <c r="P439" s="2" t="s">
        <v>105</v>
      </c>
      <c r="Q439" s="2" t="s">
        <v>1251</v>
      </c>
      <c r="R439" s="2" t="s">
        <v>46</v>
      </c>
      <c r="S439" s="2" t="s">
        <v>90</v>
      </c>
      <c r="T439" s="2" t="s">
        <v>1442</v>
      </c>
      <c r="U439" s="2">
        <v>313.488</v>
      </c>
      <c r="V439" s="2">
        <v>7</v>
      </c>
      <c r="W439" s="2">
        <v>0.2</v>
      </c>
      <c r="X439" s="20">
        <v>7</v>
      </c>
      <c r="Y439" s="18">
        <v>794.92857142856997</v>
      </c>
      <c r="Z439" s="2">
        <v>113.63939999999998</v>
      </c>
    </row>
    <row r="440" spans="1:26" x14ac:dyDescent="0.3">
      <c r="A440" s="2">
        <v>439</v>
      </c>
      <c r="B440" s="2" t="s">
        <v>1531</v>
      </c>
      <c r="C440" s="2">
        <f>YEAR([1]Data!$D440)</f>
        <v>2014</v>
      </c>
      <c r="D440" s="3">
        <v>41898</v>
      </c>
      <c r="E440" s="3" t="str">
        <f>TEXT(Table1[[#This Row],[Order Date]],"mmm")</f>
        <v>Sep</v>
      </c>
      <c r="F440" s="3">
        <v>41902</v>
      </c>
      <c r="G440" s="8">
        <f>Table1[[#This Row],[Ship Date]]-Table1[[#This Row],[Order Date]]</f>
        <v>4</v>
      </c>
      <c r="H440" s="2" t="s">
        <v>50</v>
      </c>
      <c r="I440" s="2" t="s">
        <v>1532</v>
      </c>
      <c r="J440" s="2" t="s">
        <v>1533</v>
      </c>
      <c r="K440" s="2" t="s">
        <v>41</v>
      </c>
      <c r="L440" s="2" t="s">
        <v>27</v>
      </c>
      <c r="M440" s="2" t="s">
        <v>184</v>
      </c>
      <c r="N440" s="2" t="s">
        <v>104</v>
      </c>
      <c r="O440" s="2">
        <v>77070</v>
      </c>
      <c r="P440" s="2" t="s">
        <v>105</v>
      </c>
      <c r="Q440" s="2" t="s">
        <v>1534</v>
      </c>
      <c r="R440" s="2" t="s">
        <v>46</v>
      </c>
      <c r="S440" s="2" t="s">
        <v>90</v>
      </c>
      <c r="T440" s="2" t="s">
        <v>1535</v>
      </c>
      <c r="U440" s="2">
        <v>31.872000000000003</v>
      </c>
      <c r="V440" s="2">
        <v>8</v>
      </c>
      <c r="W440" s="2">
        <v>0.2</v>
      </c>
      <c r="X440" s="20">
        <v>7</v>
      </c>
      <c r="Y440" s="18">
        <v>792.89285714285597</v>
      </c>
      <c r="Z440" s="2">
        <v>11.553600000000003</v>
      </c>
    </row>
    <row r="441" spans="1:26" x14ac:dyDescent="0.3">
      <c r="A441" s="2">
        <v>440</v>
      </c>
      <c r="B441" s="2" t="s">
        <v>1536</v>
      </c>
      <c r="C441" s="2">
        <f>YEAR([1]Data!$D441)</f>
        <v>2014</v>
      </c>
      <c r="D441" s="3">
        <v>41660</v>
      </c>
      <c r="E441" s="3" t="str">
        <f>TEXT(Table1[[#This Row],[Order Date]],"mmm")</f>
        <v>Jan</v>
      </c>
      <c r="F441" s="3">
        <v>41663</v>
      </c>
      <c r="G441" s="8">
        <f>Table1[[#This Row],[Ship Date]]-Table1[[#This Row],[Order Date]]</f>
        <v>3</v>
      </c>
      <c r="H441" s="2" t="s">
        <v>23</v>
      </c>
      <c r="I441" s="2" t="s">
        <v>481</v>
      </c>
      <c r="J441" s="2" t="s">
        <v>482</v>
      </c>
      <c r="K441" s="2" t="s">
        <v>41</v>
      </c>
      <c r="L441" s="2" t="s">
        <v>27</v>
      </c>
      <c r="M441" s="2" t="s">
        <v>266</v>
      </c>
      <c r="N441" s="2" t="s">
        <v>267</v>
      </c>
      <c r="O441" s="2">
        <v>10024</v>
      </c>
      <c r="P441" s="2" t="s">
        <v>148</v>
      </c>
      <c r="Q441" s="2" t="s">
        <v>1537</v>
      </c>
      <c r="R441" s="2" t="s">
        <v>32</v>
      </c>
      <c r="S441" s="2" t="s">
        <v>36</v>
      </c>
      <c r="T441" s="2" t="s">
        <v>1538</v>
      </c>
      <c r="U441" s="2">
        <v>207.84600000000003</v>
      </c>
      <c r="V441" s="2">
        <v>3</v>
      </c>
      <c r="W441" s="2">
        <v>0.1</v>
      </c>
      <c r="X441" s="20">
        <v>7</v>
      </c>
      <c r="Y441" s="18">
        <v>790.85714285714198</v>
      </c>
      <c r="Z441" s="2">
        <v>2.3093999999999895</v>
      </c>
    </row>
    <row r="442" spans="1:26" x14ac:dyDescent="0.3">
      <c r="A442" s="2">
        <v>441</v>
      </c>
      <c r="B442" s="2" t="s">
        <v>1539</v>
      </c>
      <c r="C442" s="2">
        <f>YEAR([1]Data!$D442)</f>
        <v>2013</v>
      </c>
      <c r="D442" s="3">
        <v>41523</v>
      </c>
      <c r="E442" s="3" t="str">
        <f>TEXT(Table1[[#This Row],[Order Date]],"mmm")</f>
        <v>Sep</v>
      </c>
      <c r="F442" s="3">
        <v>41525</v>
      </c>
      <c r="G442" s="8">
        <f>Table1[[#This Row],[Ship Date]]-Table1[[#This Row],[Order Date]]</f>
        <v>2</v>
      </c>
      <c r="H442" s="2" t="s">
        <v>23</v>
      </c>
      <c r="I442" s="2" t="s">
        <v>111</v>
      </c>
      <c r="J442" s="2" t="s">
        <v>112</v>
      </c>
      <c r="K442" s="2" t="s">
        <v>26</v>
      </c>
      <c r="L442" s="2" t="s">
        <v>27</v>
      </c>
      <c r="M442" s="2" t="s">
        <v>880</v>
      </c>
      <c r="N442" s="2" t="s">
        <v>238</v>
      </c>
      <c r="O442" s="2">
        <v>48227</v>
      </c>
      <c r="P442" s="2" t="s">
        <v>105</v>
      </c>
      <c r="Q442" s="2" t="s">
        <v>1540</v>
      </c>
      <c r="R442" s="2" t="s">
        <v>32</v>
      </c>
      <c r="S442" s="2" t="s">
        <v>65</v>
      </c>
      <c r="T442" s="2" t="s">
        <v>1541</v>
      </c>
      <c r="U442" s="2">
        <v>12.22</v>
      </c>
      <c r="V442" s="2">
        <v>1</v>
      </c>
      <c r="W442" s="2">
        <v>0</v>
      </c>
      <c r="X442" s="20">
        <v>7</v>
      </c>
      <c r="Y442" s="18">
        <v>788.82142857142696</v>
      </c>
      <c r="Z442" s="2">
        <v>3.6659999999999986</v>
      </c>
    </row>
    <row r="443" spans="1:26" x14ac:dyDescent="0.3">
      <c r="A443" s="2">
        <v>442</v>
      </c>
      <c r="B443" s="2" t="s">
        <v>1539</v>
      </c>
      <c r="C443" s="2">
        <f>YEAR([1]Data!$D443)</f>
        <v>2013</v>
      </c>
      <c r="D443" s="3">
        <v>41523</v>
      </c>
      <c r="E443" s="3" t="str">
        <f>TEXT(Table1[[#This Row],[Order Date]],"mmm")</f>
        <v>Sep</v>
      </c>
      <c r="F443" s="3">
        <v>41525</v>
      </c>
      <c r="G443" s="8">
        <f>Table1[[#This Row],[Ship Date]]-Table1[[#This Row],[Order Date]]</f>
        <v>2</v>
      </c>
      <c r="H443" s="2" t="s">
        <v>23</v>
      </c>
      <c r="I443" s="2" t="s">
        <v>111</v>
      </c>
      <c r="J443" s="2" t="s">
        <v>112</v>
      </c>
      <c r="K443" s="2" t="s">
        <v>26</v>
      </c>
      <c r="L443" s="2" t="s">
        <v>27</v>
      </c>
      <c r="M443" s="2" t="s">
        <v>880</v>
      </c>
      <c r="N443" s="2" t="s">
        <v>238</v>
      </c>
      <c r="O443" s="2">
        <v>48227</v>
      </c>
      <c r="P443" s="2" t="s">
        <v>105</v>
      </c>
      <c r="Q443" s="2" t="s">
        <v>1542</v>
      </c>
      <c r="R443" s="2" t="s">
        <v>46</v>
      </c>
      <c r="S443" s="2" t="s">
        <v>59</v>
      </c>
      <c r="T443" s="2" t="s">
        <v>1543</v>
      </c>
      <c r="U443" s="2">
        <v>194.94</v>
      </c>
      <c r="V443" s="2">
        <v>3</v>
      </c>
      <c r="W443" s="2">
        <v>0</v>
      </c>
      <c r="X443" s="20">
        <v>7</v>
      </c>
      <c r="Y443" s="18">
        <v>786.78571428571297</v>
      </c>
      <c r="Z443" s="2">
        <v>23.392800000000008</v>
      </c>
    </row>
    <row r="444" spans="1:26" x14ac:dyDescent="0.3">
      <c r="A444" s="2">
        <v>443</v>
      </c>
      <c r="B444" s="2" t="s">
        <v>1539</v>
      </c>
      <c r="C444" s="2">
        <f>YEAR([1]Data!$D444)</f>
        <v>2013</v>
      </c>
      <c r="D444" s="3">
        <v>41523</v>
      </c>
      <c r="E444" s="3" t="str">
        <f>TEXT(Table1[[#This Row],[Order Date]],"mmm")</f>
        <v>Sep</v>
      </c>
      <c r="F444" s="3">
        <v>41525</v>
      </c>
      <c r="G444" s="8">
        <f>Table1[[#This Row],[Ship Date]]-Table1[[#This Row],[Order Date]]</f>
        <v>2</v>
      </c>
      <c r="H444" s="2" t="s">
        <v>23</v>
      </c>
      <c r="I444" s="2" t="s">
        <v>111</v>
      </c>
      <c r="J444" s="2" t="s">
        <v>112</v>
      </c>
      <c r="K444" s="2" t="s">
        <v>26</v>
      </c>
      <c r="L444" s="2" t="s">
        <v>27</v>
      </c>
      <c r="M444" s="2" t="s">
        <v>880</v>
      </c>
      <c r="N444" s="2" t="s">
        <v>238</v>
      </c>
      <c r="O444" s="2">
        <v>48227</v>
      </c>
      <c r="P444" s="2" t="s">
        <v>105</v>
      </c>
      <c r="Q444" s="2" t="s">
        <v>1544</v>
      </c>
      <c r="R444" s="2" t="s">
        <v>46</v>
      </c>
      <c r="S444" s="2" t="s">
        <v>59</v>
      </c>
      <c r="T444" s="2" t="s">
        <v>1545</v>
      </c>
      <c r="U444" s="2">
        <v>70.949999999999989</v>
      </c>
      <c r="V444" s="2">
        <v>3</v>
      </c>
      <c r="W444" s="2">
        <v>0</v>
      </c>
      <c r="X444" s="20">
        <v>7</v>
      </c>
      <c r="Y444" s="18">
        <v>784.74999999999898</v>
      </c>
      <c r="Z444" s="2">
        <v>20.575499999999998</v>
      </c>
    </row>
    <row r="445" spans="1:26" x14ac:dyDescent="0.3">
      <c r="A445" s="2">
        <v>444</v>
      </c>
      <c r="B445" s="2" t="s">
        <v>1539</v>
      </c>
      <c r="C445" s="2">
        <f>YEAR([1]Data!$D445)</f>
        <v>2013</v>
      </c>
      <c r="D445" s="3">
        <v>41523</v>
      </c>
      <c r="E445" s="3" t="str">
        <f>TEXT(Table1[[#This Row],[Order Date]],"mmm")</f>
        <v>Sep</v>
      </c>
      <c r="F445" s="3">
        <v>41525</v>
      </c>
      <c r="G445" s="8">
        <f>Table1[[#This Row],[Ship Date]]-Table1[[#This Row],[Order Date]]</f>
        <v>2</v>
      </c>
      <c r="H445" s="2" t="s">
        <v>23</v>
      </c>
      <c r="I445" s="2" t="s">
        <v>111</v>
      </c>
      <c r="J445" s="2" t="s">
        <v>112</v>
      </c>
      <c r="K445" s="2" t="s">
        <v>26</v>
      </c>
      <c r="L445" s="2" t="s">
        <v>27</v>
      </c>
      <c r="M445" s="2" t="s">
        <v>880</v>
      </c>
      <c r="N445" s="2" t="s">
        <v>238</v>
      </c>
      <c r="O445" s="2">
        <v>48227</v>
      </c>
      <c r="P445" s="2" t="s">
        <v>105</v>
      </c>
      <c r="Q445" s="2" t="s">
        <v>1546</v>
      </c>
      <c r="R445" s="2" t="s">
        <v>46</v>
      </c>
      <c r="S445" s="2" t="s">
        <v>90</v>
      </c>
      <c r="T445" s="2" t="s">
        <v>1547</v>
      </c>
      <c r="U445" s="2">
        <v>91.36</v>
      </c>
      <c r="V445" s="2">
        <v>4</v>
      </c>
      <c r="W445" s="2">
        <v>0</v>
      </c>
      <c r="X445" s="20">
        <v>7</v>
      </c>
      <c r="Y445" s="18">
        <v>782.71428571428498</v>
      </c>
      <c r="Z445" s="2">
        <v>42.025599999999997</v>
      </c>
    </row>
    <row r="446" spans="1:26" x14ac:dyDescent="0.3">
      <c r="A446" s="2">
        <v>445</v>
      </c>
      <c r="B446" s="2" t="s">
        <v>1539</v>
      </c>
      <c r="C446" s="2">
        <f>YEAR([1]Data!$D446)</f>
        <v>2013</v>
      </c>
      <c r="D446" s="3">
        <v>41523</v>
      </c>
      <c r="E446" s="3" t="str">
        <f>TEXT(Table1[[#This Row],[Order Date]],"mmm")</f>
        <v>Sep</v>
      </c>
      <c r="F446" s="3">
        <v>41525</v>
      </c>
      <c r="G446" s="8">
        <f>Table1[[#This Row],[Ship Date]]-Table1[[#This Row],[Order Date]]</f>
        <v>2</v>
      </c>
      <c r="H446" s="2" t="s">
        <v>23</v>
      </c>
      <c r="I446" s="2" t="s">
        <v>111</v>
      </c>
      <c r="J446" s="2" t="s">
        <v>112</v>
      </c>
      <c r="K446" s="2" t="s">
        <v>26</v>
      </c>
      <c r="L446" s="2" t="s">
        <v>27</v>
      </c>
      <c r="M446" s="2" t="s">
        <v>880</v>
      </c>
      <c r="N446" s="2" t="s">
        <v>238</v>
      </c>
      <c r="O446" s="2">
        <v>48227</v>
      </c>
      <c r="P446" s="2" t="s">
        <v>105</v>
      </c>
      <c r="Q446" s="2" t="s">
        <v>1548</v>
      </c>
      <c r="R446" s="2" t="s">
        <v>32</v>
      </c>
      <c r="S446" s="2" t="s">
        <v>36</v>
      </c>
      <c r="T446" s="2" t="s">
        <v>1549</v>
      </c>
      <c r="U446" s="2">
        <v>242.94</v>
      </c>
      <c r="V446" s="2">
        <v>3</v>
      </c>
      <c r="W446" s="2">
        <v>0</v>
      </c>
      <c r="X446" s="20">
        <v>7</v>
      </c>
      <c r="Y446" s="18">
        <v>780.67857142856997</v>
      </c>
      <c r="Z446" s="2">
        <v>29.152800000000013</v>
      </c>
    </row>
    <row r="447" spans="1:26" x14ac:dyDescent="0.3">
      <c r="A447" s="2">
        <v>446</v>
      </c>
      <c r="B447" s="2" t="s">
        <v>1539</v>
      </c>
      <c r="C447" s="2">
        <f>YEAR([1]Data!$D447)</f>
        <v>2013</v>
      </c>
      <c r="D447" s="3">
        <v>41523</v>
      </c>
      <c r="E447" s="3" t="str">
        <f>TEXT(Table1[[#This Row],[Order Date]],"mmm")</f>
        <v>Sep</v>
      </c>
      <c r="F447" s="3">
        <v>41525</v>
      </c>
      <c r="G447" s="8">
        <f>Table1[[#This Row],[Ship Date]]-Table1[[#This Row],[Order Date]]</f>
        <v>2</v>
      </c>
      <c r="H447" s="2" t="s">
        <v>23</v>
      </c>
      <c r="I447" s="2" t="s">
        <v>111</v>
      </c>
      <c r="J447" s="2" t="s">
        <v>112</v>
      </c>
      <c r="K447" s="2" t="s">
        <v>26</v>
      </c>
      <c r="L447" s="2" t="s">
        <v>27</v>
      </c>
      <c r="M447" s="2" t="s">
        <v>880</v>
      </c>
      <c r="N447" s="2" t="s">
        <v>238</v>
      </c>
      <c r="O447" s="2">
        <v>48227</v>
      </c>
      <c r="P447" s="2" t="s">
        <v>105</v>
      </c>
      <c r="Q447" s="2" t="s">
        <v>1550</v>
      </c>
      <c r="R447" s="2" t="s">
        <v>46</v>
      </c>
      <c r="S447" s="2" t="s">
        <v>47</v>
      </c>
      <c r="T447" s="2" t="s">
        <v>1551</v>
      </c>
      <c r="U447" s="2">
        <v>22.05</v>
      </c>
      <c r="V447" s="2">
        <v>7</v>
      </c>
      <c r="W447" s="2">
        <v>0</v>
      </c>
      <c r="X447" s="20">
        <v>7</v>
      </c>
      <c r="Y447" s="18">
        <v>778.64285714285597</v>
      </c>
      <c r="Z447" s="2">
        <v>10.584</v>
      </c>
    </row>
    <row r="448" spans="1:26" x14ac:dyDescent="0.3">
      <c r="A448" s="2">
        <v>447</v>
      </c>
      <c r="B448" s="2" t="s">
        <v>1552</v>
      </c>
      <c r="C448" s="2">
        <f>YEAR([1]Data!$D448)</f>
        <v>2014</v>
      </c>
      <c r="D448" s="3">
        <v>41719</v>
      </c>
      <c r="E448" s="3" t="str">
        <f>TEXT(Table1[[#This Row],[Order Date]],"mmm")</f>
        <v>Mar</v>
      </c>
      <c r="F448" s="3">
        <v>41724</v>
      </c>
      <c r="G448" s="8">
        <f>Table1[[#This Row],[Ship Date]]-Table1[[#This Row],[Order Date]]</f>
        <v>5</v>
      </c>
      <c r="H448" s="2" t="s">
        <v>23</v>
      </c>
      <c r="I448" s="2" t="s">
        <v>1553</v>
      </c>
      <c r="J448" s="2" t="s">
        <v>1554</v>
      </c>
      <c r="K448" s="2" t="s">
        <v>26</v>
      </c>
      <c r="L448" s="2" t="s">
        <v>27</v>
      </c>
      <c r="M448" s="2" t="s">
        <v>497</v>
      </c>
      <c r="N448" s="2" t="s">
        <v>254</v>
      </c>
      <c r="O448" s="2">
        <v>47201</v>
      </c>
      <c r="P448" s="2" t="s">
        <v>105</v>
      </c>
      <c r="Q448" s="2" t="s">
        <v>1555</v>
      </c>
      <c r="R448" s="2" t="s">
        <v>32</v>
      </c>
      <c r="S448" s="2" t="s">
        <v>65</v>
      </c>
      <c r="T448" s="2" t="s">
        <v>1556</v>
      </c>
      <c r="U448" s="2">
        <v>2.91</v>
      </c>
      <c r="V448" s="2">
        <v>1</v>
      </c>
      <c r="W448" s="2">
        <v>0</v>
      </c>
      <c r="X448" s="20">
        <v>7</v>
      </c>
      <c r="Y448" s="18">
        <v>776.60714285714198</v>
      </c>
      <c r="Z448" s="2">
        <v>1.3676999999999999</v>
      </c>
    </row>
    <row r="449" spans="1:26" x14ac:dyDescent="0.3">
      <c r="A449" s="2">
        <v>448</v>
      </c>
      <c r="B449" s="2" t="s">
        <v>1557</v>
      </c>
      <c r="C449" s="2">
        <f>YEAR([1]Data!$D449)</f>
        <v>2013</v>
      </c>
      <c r="D449" s="3">
        <v>41366</v>
      </c>
      <c r="E449" s="3" t="str">
        <f>TEXT(Table1[[#This Row],[Order Date]],"mmm")</f>
        <v>Apr</v>
      </c>
      <c r="F449" s="3">
        <v>41368</v>
      </c>
      <c r="G449" s="8">
        <f>Table1[[#This Row],[Ship Date]]-Table1[[#This Row],[Order Date]]</f>
        <v>2</v>
      </c>
      <c r="H449" s="2" t="s">
        <v>23</v>
      </c>
      <c r="I449" s="2" t="s">
        <v>1558</v>
      </c>
      <c r="J449" s="2" t="s">
        <v>1559</v>
      </c>
      <c r="K449" s="2" t="s">
        <v>26</v>
      </c>
      <c r="L449" s="2" t="s">
        <v>27</v>
      </c>
      <c r="M449" s="2" t="s">
        <v>1560</v>
      </c>
      <c r="N449" s="2" t="s">
        <v>267</v>
      </c>
      <c r="O449" s="2">
        <v>13021</v>
      </c>
      <c r="P449" s="2" t="s">
        <v>148</v>
      </c>
      <c r="Q449" s="2" t="s">
        <v>1561</v>
      </c>
      <c r="R449" s="2" t="s">
        <v>46</v>
      </c>
      <c r="S449" s="2" t="s">
        <v>68</v>
      </c>
      <c r="T449" s="2" t="s">
        <v>1562</v>
      </c>
      <c r="U449" s="2">
        <v>59.519999999999996</v>
      </c>
      <c r="V449" s="2">
        <v>3</v>
      </c>
      <c r="W449" s="2">
        <v>0</v>
      </c>
      <c r="X449" s="20">
        <v>7</v>
      </c>
      <c r="Y449" s="18">
        <v>774.57142857142696</v>
      </c>
      <c r="Z449" s="2">
        <v>15.475200000000001</v>
      </c>
    </row>
    <row r="450" spans="1:26" x14ac:dyDescent="0.3">
      <c r="A450" s="2">
        <v>449</v>
      </c>
      <c r="B450" s="2" t="s">
        <v>1557</v>
      </c>
      <c r="C450" s="2">
        <f>YEAR([1]Data!$D450)</f>
        <v>2013</v>
      </c>
      <c r="D450" s="3">
        <v>41366</v>
      </c>
      <c r="E450" s="3" t="str">
        <f>TEXT(Table1[[#This Row],[Order Date]],"mmm")</f>
        <v>Apr</v>
      </c>
      <c r="F450" s="3">
        <v>41368</v>
      </c>
      <c r="G450" s="8">
        <f>Table1[[#This Row],[Ship Date]]-Table1[[#This Row],[Order Date]]</f>
        <v>2</v>
      </c>
      <c r="H450" s="2" t="s">
        <v>23</v>
      </c>
      <c r="I450" s="2" t="s">
        <v>1558</v>
      </c>
      <c r="J450" s="2" t="s">
        <v>1559</v>
      </c>
      <c r="K450" s="2" t="s">
        <v>26</v>
      </c>
      <c r="L450" s="2" t="s">
        <v>27</v>
      </c>
      <c r="M450" s="2" t="s">
        <v>1560</v>
      </c>
      <c r="N450" s="2" t="s">
        <v>267</v>
      </c>
      <c r="O450" s="2">
        <v>13021</v>
      </c>
      <c r="P450" s="2" t="s">
        <v>148</v>
      </c>
      <c r="Q450" s="2" t="s">
        <v>1563</v>
      </c>
      <c r="R450" s="2" t="s">
        <v>46</v>
      </c>
      <c r="S450" s="2" t="s">
        <v>59</v>
      </c>
      <c r="T450" s="2" t="s">
        <v>1564</v>
      </c>
      <c r="U450" s="2">
        <v>161.94</v>
      </c>
      <c r="V450" s="2">
        <v>3</v>
      </c>
      <c r="W450" s="2">
        <v>0</v>
      </c>
      <c r="X450" s="20">
        <v>7</v>
      </c>
      <c r="Y450" s="18">
        <v>772.53571428571297</v>
      </c>
      <c r="Z450" s="2">
        <v>9.716399999999993</v>
      </c>
    </row>
    <row r="451" spans="1:26" x14ac:dyDescent="0.3">
      <c r="A451" s="2">
        <v>450</v>
      </c>
      <c r="B451" s="2" t="s">
        <v>1557</v>
      </c>
      <c r="C451" s="2">
        <f>YEAR([1]Data!$D451)</f>
        <v>2013</v>
      </c>
      <c r="D451" s="3">
        <v>41366</v>
      </c>
      <c r="E451" s="3" t="str">
        <f>TEXT(Table1[[#This Row],[Order Date]],"mmm")</f>
        <v>Apr</v>
      </c>
      <c r="F451" s="3">
        <v>41368</v>
      </c>
      <c r="G451" s="8">
        <f>Table1[[#This Row],[Ship Date]]-Table1[[#This Row],[Order Date]]</f>
        <v>2</v>
      </c>
      <c r="H451" s="2" t="s">
        <v>23</v>
      </c>
      <c r="I451" s="2" t="s">
        <v>1558</v>
      </c>
      <c r="J451" s="2" t="s">
        <v>1559</v>
      </c>
      <c r="K451" s="2" t="s">
        <v>26</v>
      </c>
      <c r="L451" s="2" t="s">
        <v>27</v>
      </c>
      <c r="M451" s="2" t="s">
        <v>1560</v>
      </c>
      <c r="N451" s="2" t="s">
        <v>267</v>
      </c>
      <c r="O451" s="2">
        <v>13021</v>
      </c>
      <c r="P451" s="2" t="s">
        <v>148</v>
      </c>
      <c r="Q451" s="2" t="s">
        <v>1565</v>
      </c>
      <c r="R451" s="2" t="s">
        <v>46</v>
      </c>
      <c r="S451" s="2" t="s">
        <v>68</v>
      </c>
      <c r="T451" s="2" t="s">
        <v>1566</v>
      </c>
      <c r="U451" s="2">
        <v>263.88</v>
      </c>
      <c r="V451" s="2">
        <v>6</v>
      </c>
      <c r="W451" s="2">
        <v>0</v>
      </c>
      <c r="X451" s="20">
        <v>7</v>
      </c>
      <c r="Y451" s="18">
        <v>770.49999999999898</v>
      </c>
      <c r="Z451" s="2">
        <v>71.247600000000006</v>
      </c>
    </row>
    <row r="452" spans="1:26" x14ac:dyDescent="0.3">
      <c r="A452" s="2">
        <v>451</v>
      </c>
      <c r="B452" s="2" t="s">
        <v>1557</v>
      </c>
      <c r="C452" s="2">
        <f>YEAR([1]Data!$D452)</f>
        <v>2013</v>
      </c>
      <c r="D452" s="3">
        <v>41366</v>
      </c>
      <c r="E452" s="3" t="str">
        <f>TEXT(Table1[[#This Row],[Order Date]],"mmm")</f>
        <v>Apr</v>
      </c>
      <c r="F452" s="3">
        <v>41368</v>
      </c>
      <c r="G452" s="8">
        <f>Table1[[#This Row],[Ship Date]]-Table1[[#This Row],[Order Date]]</f>
        <v>2</v>
      </c>
      <c r="H452" s="2" t="s">
        <v>23</v>
      </c>
      <c r="I452" s="2" t="s">
        <v>1558</v>
      </c>
      <c r="J452" s="2" t="s">
        <v>1559</v>
      </c>
      <c r="K452" s="2" t="s">
        <v>26</v>
      </c>
      <c r="L452" s="2" t="s">
        <v>27</v>
      </c>
      <c r="M452" s="2" t="s">
        <v>1560</v>
      </c>
      <c r="N452" s="2" t="s">
        <v>267</v>
      </c>
      <c r="O452" s="2">
        <v>13021</v>
      </c>
      <c r="P452" s="2" t="s">
        <v>148</v>
      </c>
      <c r="Q452" s="2" t="s">
        <v>1567</v>
      </c>
      <c r="R452" s="2" t="s">
        <v>46</v>
      </c>
      <c r="S452" s="2" t="s">
        <v>68</v>
      </c>
      <c r="T452" s="2" t="s">
        <v>1568</v>
      </c>
      <c r="U452" s="2">
        <v>30.48</v>
      </c>
      <c r="V452" s="2">
        <v>3</v>
      </c>
      <c r="W452" s="2">
        <v>0</v>
      </c>
      <c r="X452" s="20">
        <v>7</v>
      </c>
      <c r="Y452" s="18">
        <v>768.46428571428498</v>
      </c>
      <c r="Z452" s="2">
        <v>7.9248000000000012</v>
      </c>
    </row>
    <row r="453" spans="1:26" x14ac:dyDescent="0.3">
      <c r="A453" s="2">
        <v>452</v>
      </c>
      <c r="B453" s="2" t="s">
        <v>1557</v>
      </c>
      <c r="C453" s="2">
        <f>YEAR([1]Data!$D453)</f>
        <v>2013</v>
      </c>
      <c r="D453" s="3">
        <v>41366</v>
      </c>
      <c r="E453" s="3" t="str">
        <f>TEXT(Table1[[#This Row],[Order Date]],"mmm")</f>
        <v>Apr</v>
      </c>
      <c r="F453" s="3">
        <v>41368</v>
      </c>
      <c r="G453" s="8">
        <f>Table1[[#This Row],[Ship Date]]-Table1[[#This Row],[Order Date]]</f>
        <v>2</v>
      </c>
      <c r="H453" s="2" t="s">
        <v>23</v>
      </c>
      <c r="I453" s="2" t="s">
        <v>1558</v>
      </c>
      <c r="J453" s="2" t="s">
        <v>1559</v>
      </c>
      <c r="K453" s="2" t="s">
        <v>26</v>
      </c>
      <c r="L453" s="2" t="s">
        <v>27</v>
      </c>
      <c r="M453" s="2" t="s">
        <v>1560</v>
      </c>
      <c r="N453" s="2" t="s">
        <v>267</v>
      </c>
      <c r="O453" s="2">
        <v>13021</v>
      </c>
      <c r="P453" s="2" t="s">
        <v>148</v>
      </c>
      <c r="Q453" s="2" t="s">
        <v>1569</v>
      </c>
      <c r="R453" s="2" t="s">
        <v>46</v>
      </c>
      <c r="S453" s="2" t="s">
        <v>68</v>
      </c>
      <c r="T453" s="2" t="s">
        <v>1570</v>
      </c>
      <c r="U453" s="2">
        <v>9.84</v>
      </c>
      <c r="V453" s="2">
        <v>3</v>
      </c>
      <c r="W453" s="2">
        <v>0</v>
      </c>
      <c r="X453" s="20">
        <v>7</v>
      </c>
      <c r="Y453" s="18">
        <v>766.42857142856997</v>
      </c>
      <c r="Z453" s="2">
        <v>2.8535999999999988</v>
      </c>
    </row>
    <row r="454" spans="1:26" x14ac:dyDescent="0.3">
      <c r="A454" s="2">
        <v>453</v>
      </c>
      <c r="B454" s="2" t="s">
        <v>1557</v>
      </c>
      <c r="C454" s="2">
        <f>YEAR([1]Data!$D454)</f>
        <v>2013</v>
      </c>
      <c r="D454" s="3">
        <v>41366</v>
      </c>
      <c r="E454" s="3" t="str">
        <f>TEXT(Table1[[#This Row],[Order Date]],"mmm")</f>
        <v>Apr</v>
      </c>
      <c r="F454" s="3">
        <v>41368</v>
      </c>
      <c r="G454" s="8">
        <f>Table1[[#This Row],[Ship Date]]-Table1[[#This Row],[Order Date]]</f>
        <v>2</v>
      </c>
      <c r="H454" s="2" t="s">
        <v>23</v>
      </c>
      <c r="I454" s="2" t="s">
        <v>1558</v>
      </c>
      <c r="J454" s="2" t="s">
        <v>1559</v>
      </c>
      <c r="K454" s="2" t="s">
        <v>26</v>
      </c>
      <c r="L454" s="2" t="s">
        <v>27</v>
      </c>
      <c r="M454" s="2" t="s">
        <v>1560</v>
      </c>
      <c r="N454" s="2" t="s">
        <v>267</v>
      </c>
      <c r="O454" s="2">
        <v>13021</v>
      </c>
      <c r="P454" s="2" t="s">
        <v>148</v>
      </c>
      <c r="Q454" s="2" t="s">
        <v>1571</v>
      </c>
      <c r="R454" s="2" t="s">
        <v>71</v>
      </c>
      <c r="S454" s="2" t="s">
        <v>72</v>
      </c>
      <c r="T454" s="2" t="s">
        <v>1572</v>
      </c>
      <c r="U454" s="2">
        <v>35.119999999999997</v>
      </c>
      <c r="V454" s="2">
        <v>4</v>
      </c>
      <c r="W454" s="2">
        <v>0</v>
      </c>
      <c r="X454" s="20">
        <v>7</v>
      </c>
      <c r="Y454" s="18">
        <v>764.39285714285597</v>
      </c>
      <c r="Z454" s="2">
        <v>9.1311999999999998</v>
      </c>
    </row>
    <row r="455" spans="1:26" x14ac:dyDescent="0.3">
      <c r="A455" s="2">
        <v>454</v>
      </c>
      <c r="B455" s="2" t="s">
        <v>1573</v>
      </c>
      <c r="C455" s="2">
        <f>YEAR([1]Data!$D455)</f>
        <v>2014</v>
      </c>
      <c r="D455" s="3">
        <v>41933</v>
      </c>
      <c r="E455" s="3" t="str">
        <f>TEXT(Table1[[#This Row],[Order Date]],"mmm")</f>
        <v>Oct</v>
      </c>
      <c r="F455" s="3">
        <v>41937</v>
      </c>
      <c r="G455" s="8">
        <f>Table1[[#This Row],[Ship Date]]-Table1[[#This Row],[Order Date]]</f>
        <v>4</v>
      </c>
      <c r="H455" s="2" t="s">
        <v>50</v>
      </c>
      <c r="I455" s="2" t="s">
        <v>1574</v>
      </c>
      <c r="J455" s="2" t="s">
        <v>1575</v>
      </c>
      <c r="K455" s="2" t="s">
        <v>41</v>
      </c>
      <c r="L455" s="2" t="s">
        <v>27</v>
      </c>
      <c r="M455" s="2" t="s">
        <v>801</v>
      </c>
      <c r="N455" s="2" t="s">
        <v>498</v>
      </c>
      <c r="O455" s="2">
        <v>44312</v>
      </c>
      <c r="P455" s="2" t="s">
        <v>148</v>
      </c>
      <c r="Q455" s="2" t="s">
        <v>80</v>
      </c>
      <c r="R455" s="2" t="s">
        <v>32</v>
      </c>
      <c r="S455" s="2" t="s">
        <v>56</v>
      </c>
      <c r="T455" s="2" t="s">
        <v>81</v>
      </c>
      <c r="U455" s="2">
        <v>284.36399999999998</v>
      </c>
      <c r="V455" s="2">
        <v>2</v>
      </c>
      <c r="W455" s="2">
        <v>0.4</v>
      </c>
      <c r="X455" s="20">
        <v>7</v>
      </c>
      <c r="Y455" s="18">
        <v>762.35714285714198</v>
      </c>
      <c r="Z455" s="2">
        <v>-75.830400000000054</v>
      </c>
    </row>
    <row r="456" spans="1:26" x14ac:dyDescent="0.3">
      <c r="A456" s="2">
        <v>455</v>
      </c>
      <c r="B456" s="2" t="s">
        <v>1573</v>
      </c>
      <c r="C456" s="2">
        <f>YEAR([1]Data!$D456)</f>
        <v>2014</v>
      </c>
      <c r="D456" s="3">
        <v>41933</v>
      </c>
      <c r="E456" s="3" t="str">
        <f>TEXT(Table1[[#This Row],[Order Date]],"mmm")</f>
        <v>Oct</v>
      </c>
      <c r="F456" s="3">
        <v>41937</v>
      </c>
      <c r="G456" s="8">
        <f>Table1[[#This Row],[Ship Date]]-Table1[[#This Row],[Order Date]]</f>
        <v>4</v>
      </c>
      <c r="H456" s="2" t="s">
        <v>50</v>
      </c>
      <c r="I456" s="2" t="s">
        <v>1574</v>
      </c>
      <c r="J456" s="2" t="s">
        <v>1575</v>
      </c>
      <c r="K456" s="2" t="s">
        <v>41</v>
      </c>
      <c r="L456" s="2" t="s">
        <v>27</v>
      </c>
      <c r="M456" s="2" t="s">
        <v>801</v>
      </c>
      <c r="N456" s="2" t="s">
        <v>498</v>
      </c>
      <c r="O456" s="2">
        <v>44312</v>
      </c>
      <c r="P456" s="2" t="s">
        <v>148</v>
      </c>
      <c r="Q456" s="2" t="s">
        <v>1576</v>
      </c>
      <c r="R456" s="2" t="s">
        <v>46</v>
      </c>
      <c r="S456" s="2" t="s">
        <v>59</v>
      </c>
      <c r="T456" s="2" t="s">
        <v>1577</v>
      </c>
      <c r="U456" s="2">
        <v>665.40800000000002</v>
      </c>
      <c r="V456" s="2">
        <v>2</v>
      </c>
      <c r="W456" s="2">
        <v>0.2</v>
      </c>
      <c r="X456" s="20">
        <v>7</v>
      </c>
      <c r="Y456" s="18">
        <v>760.32142857142696</v>
      </c>
      <c r="Z456" s="2">
        <v>66.540799999999962</v>
      </c>
    </row>
    <row r="457" spans="1:26" x14ac:dyDescent="0.3">
      <c r="A457" s="2">
        <v>456</v>
      </c>
      <c r="B457" s="2" t="s">
        <v>1578</v>
      </c>
      <c r="C457" s="2">
        <f>YEAR([1]Data!$D457)</f>
        <v>2013</v>
      </c>
      <c r="D457" s="3">
        <v>41622</v>
      </c>
      <c r="E457" s="3" t="str">
        <f>TEXT(Table1[[#This Row],[Order Date]],"mmm")</f>
        <v>Dec</v>
      </c>
      <c r="F457" s="3">
        <v>41626</v>
      </c>
      <c r="G457" s="8">
        <f>Table1[[#This Row],[Ship Date]]-Table1[[#This Row],[Order Date]]</f>
        <v>4</v>
      </c>
      <c r="H457" s="2" t="s">
        <v>50</v>
      </c>
      <c r="I457" s="2" t="s">
        <v>1503</v>
      </c>
      <c r="J457" s="2" t="s">
        <v>1504</v>
      </c>
      <c r="K457" s="2" t="s">
        <v>41</v>
      </c>
      <c r="L457" s="2" t="s">
        <v>27</v>
      </c>
      <c r="M457" s="2" t="s">
        <v>1579</v>
      </c>
      <c r="N457" s="2" t="s">
        <v>649</v>
      </c>
      <c r="O457" s="2">
        <v>73071</v>
      </c>
      <c r="P457" s="2" t="s">
        <v>105</v>
      </c>
      <c r="Q457" s="2" t="s">
        <v>1580</v>
      </c>
      <c r="R457" s="2" t="s">
        <v>71</v>
      </c>
      <c r="S457" s="2" t="s">
        <v>161</v>
      </c>
      <c r="T457" s="2" t="s">
        <v>1581</v>
      </c>
      <c r="U457" s="2">
        <v>63.88</v>
      </c>
      <c r="V457" s="2">
        <v>4</v>
      </c>
      <c r="W457" s="2">
        <v>0</v>
      </c>
      <c r="X457" s="20">
        <v>7</v>
      </c>
      <c r="Y457" s="18">
        <v>758.28571428571297</v>
      </c>
      <c r="Z457" s="2">
        <v>24.913200000000003</v>
      </c>
    </row>
    <row r="458" spans="1:26" x14ac:dyDescent="0.3">
      <c r="A458" s="2">
        <v>457</v>
      </c>
      <c r="B458" s="2" t="s">
        <v>1582</v>
      </c>
      <c r="C458" s="2">
        <f>YEAR([1]Data!$D458)</f>
        <v>2011</v>
      </c>
      <c r="D458" s="3">
        <v>40587</v>
      </c>
      <c r="E458" s="3" t="str">
        <f>TEXT(Table1[[#This Row],[Order Date]],"mmm")</f>
        <v>Feb</v>
      </c>
      <c r="F458" s="3">
        <v>40593</v>
      </c>
      <c r="G458" s="8">
        <f>Table1[[#This Row],[Ship Date]]-Table1[[#This Row],[Order Date]]</f>
        <v>6</v>
      </c>
      <c r="H458" s="2" t="s">
        <v>50</v>
      </c>
      <c r="I458" s="2" t="s">
        <v>1583</v>
      </c>
      <c r="J458" s="2" t="s">
        <v>1584</v>
      </c>
      <c r="K458" s="2" t="s">
        <v>26</v>
      </c>
      <c r="L458" s="2" t="s">
        <v>27</v>
      </c>
      <c r="M458" s="2" t="s">
        <v>87</v>
      </c>
      <c r="N458" s="2" t="s">
        <v>43</v>
      </c>
      <c r="O458" s="2">
        <v>94521</v>
      </c>
      <c r="P458" s="2" t="s">
        <v>44</v>
      </c>
      <c r="Q458" s="2" t="s">
        <v>1585</v>
      </c>
      <c r="R458" s="2" t="s">
        <v>32</v>
      </c>
      <c r="S458" s="2" t="s">
        <v>36</v>
      </c>
      <c r="T458" s="2" t="s">
        <v>1586</v>
      </c>
      <c r="U458" s="2">
        <v>129.56800000000001</v>
      </c>
      <c r="V458" s="2">
        <v>2</v>
      </c>
      <c r="W458" s="2">
        <v>0.2</v>
      </c>
      <c r="X458" s="20">
        <v>7</v>
      </c>
      <c r="Y458" s="18">
        <v>756.24999999999898</v>
      </c>
      <c r="Z458" s="2">
        <v>-24.294000000000018</v>
      </c>
    </row>
    <row r="459" spans="1:26" x14ac:dyDescent="0.3">
      <c r="A459" s="2">
        <v>458</v>
      </c>
      <c r="B459" s="2" t="s">
        <v>1587</v>
      </c>
      <c r="C459" s="2">
        <f>YEAR([1]Data!$D459)</f>
        <v>2013</v>
      </c>
      <c r="D459" s="3">
        <v>41544</v>
      </c>
      <c r="E459" s="3" t="str">
        <f>TEXT(Table1[[#This Row],[Order Date]],"mmm")</f>
        <v>Sep</v>
      </c>
      <c r="F459" s="3">
        <v>41549</v>
      </c>
      <c r="G459" s="8">
        <f>Table1[[#This Row],[Ship Date]]-Table1[[#This Row],[Order Date]]</f>
        <v>5</v>
      </c>
      <c r="H459" s="2" t="s">
        <v>50</v>
      </c>
      <c r="I459" s="2" t="s">
        <v>1485</v>
      </c>
      <c r="J459" s="2" t="s">
        <v>1486</v>
      </c>
      <c r="K459" s="2" t="s">
        <v>26</v>
      </c>
      <c r="L459" s="2" t="s">
        <v>27</v>
      </c>
      <c r="M459" s="2" t="s">
        <v>357</v>
      </c>
      <c r="N459" s="2" t="s">
        <v>211</v>
      </c>
      <c r="O459" s="2">
        <v>62521</v>
      </c>
      <c r="P459" s="2" t="s">
        <v>105</v>
      </c>
      <c r="Q459" s="2" t="s">
        <v>1588</v>
      </c>
      <c r="R459" s="2" t="s">
        <v>32</v>
      </c>
      <c r="S459" s="2" t="s">
        <v>36</v>
      </c>
      <c r="T459" s="2" t="s">
        <v>1589</v>
      </c>
      <c r="U459" s="2">
        <v>747.55799999999999</v>
      </c>
      <c r="V459" s="2">
        <v>3</v>
      </c>
      <c r="W459" s="2">
        <v>0.3</v>
      </c>
      <c r="X459" s="20">
        <v>7</v>
      </c>
      <c r="Y459" s="18">
        <v>754.21428571428396</v>
      </c>
      <c r="Z459" s="2">
        <v>-96.11460000000011</v>
      </c>
    </row>
    <row r="460" spans="1:26" x14ac:dyDescent="0.3">
      <c r="A460" s="2">
        <v>459</v>
      </c>
      <c r="B460" s="2" t="s">
        <v>1587</v>
      </c>
      <c r="C460" s="2">
        <f>YEAR([1]Data!$D460)</f>
        <v>2013</v>
      </c>
      <c r="D460" s="3">
        <v>41544</v>
      </c>
      <c r="E460" s="3" t="str">
        <f>TEXT(Table1[[#This Row],[Order Date]],"mmm")</f>
        <v>Sep</v>
      </c>
      <c r="F460" s="3">
        <v>41549</v>
      </c>
      <c r="G460" s="8">
        <f>Table1[[#This Row],[Ship Date]]-Table1[[#This Row],[Order Date]]</f>
        <v>5</v>
      </c>
      <c r="H460" s="2" t="s">
        <v>50</v>
      </c>
      <c r="I460" s="2" t="s">
        <v>1485</v>
      </c>
      <c r="J460" s="2" t="s">
        <v>1486</v>
      </c>
      <c r="K460" s="2" t="s">
        <v>26</v>
      </c>
      <c r="L460" s="2" t="s">
        <v>27</v>
      </c>
      <c r="M460" s="2" t="s">
        <v>357</v>
      </c>
      <c r="N460" s="2" t="s">
        <v>211</v>
      </c>
      <c r="O460" s="2">
        <v>62521</v>
      </c>
      <c r="P460" s="2" t="s">
        <v>105</v>
      </c>
      <c r="Q460" s="2" t="s">
        <v>1590</v>
      </c>
      <c r="R460" s="2" t="s">
        <v>46</v>
      </c>
      <c r="S460" s="2" t="s">
        <v>173</v>
      </c>
      <c r="T460" s="2" t="s">
        <v>186</v>
      </c>
      <c r="U460" s="2">
        <v>8.9280000000000008</v>
      </c>
      <c r="V460" s="2">
        <v>2</v>
      </c>
      <c r="W460" s="2">
        <v>0.2</v>
      </c>
      <c r="X460" s="20">
        <v>7</v>
      </c>
      <c r="Y460" s="18">
        <v>752.17857142856997</v>
      </c>
      <c r="Z460" s="2">
        <v>3.3479999999999999</v>
      </c>
    </row>
    <row r="461" spans="1:26" x14ac:dyDescent="0.3">
      <c r="A461" s="2">
        <v>460</v>
      </c>
      <c r="B461" s="2" t="s">
        <v>1591</v>
      </c>
      <c r="C461" s="2">
        <f>YEAR([1]Data!$D461)</f>
        <v>2012</v>
      </c>
      <c r="D461" s="3">
        <v>41258</v>
      </c>
      <c r="E461" s="3" t="str">
        <f>TEXT(Table1[[#This Row],[Order Date]],"mmm")</f>
        <v>Dec</v>
      </c>
      <c r="F461" s="3">
        <v>41265</v>
      </c>
      <c r="G461" s="8">
        <f>Table1[[#This Row],[Ship Date]]-Table1[[#This Row],[Order Date]]</f>
        <v>7</v>
      </c>
      <c r="H461" s="2" t="s">
        <v>50</v>
      </c>
      <c r="I461" s="2" t="s">
        <v>830</v>
      </c>
      <c r="J461" s="2" t="s">
        <v>831</v>
      </c>
      <c r="K461" s="2" t="s">
        <v>26</v>
      </c>
      <c r="L461" s="2" t="s">
        <v>27</v>
      </c>
      <c r="M461" s="2" t="s">
        <v>95</v>
      </c>
      <c r="N461" s="2" t="s">
        <v>96</v>
      </c>
      <c r="O461" s="2">
        <v>98115</v>
      </c>
      <c r="P461" s="2" t="s">
        <v>44</v>
      </c>
      <c r="Q461" s="2" t="s">
        <v>1592</v>
      </c>
      <c r="R461" s="2" t="s">
        <v>46</v>
      </c>
      <c r="S461" s="2" t="s">
        <v>78</v>
      </c>
      <c r="T461" s="2" t="s">
        <v>1593</v>
      </c>
      <c r="U461" s="2">
        <v>103.92</v>
      </c>
      <c r="V461" s="2">
        <v>4</v>
      </c>
      <c r="W461" s="2">
        <v>0</v>
      </c>
      <c r="X461" s="20">
        <v>7</v>
      </c>
      <c r="Y461" s="18">
        <v>750.14285714285597</v>
      </c>
      <c r="Z461" s="2">
        <v>36.372</v>
      </c>
    </row>
    <row r="462" spans="1:26" x14ac:dyDescent="0.3">
      <c r="A462" s="2">
        <v>461</v>
      </c>
      <c r="B462" s="2" t="s">
        <v>1591</v>
      </c>
      <c r="C462" s="2">
        <f>YEAR([1]Data!$D462)</f>
        <v>2012</v>
      </c>
      <c r="D462" s="3">
        <v>41258</v>
      </c>
      <c r="E462" s="3" t="str">
        <f>TEXT(Table1[[#This Row],[Order Date]],"mmm")</f>
        <v>Dec</v>
      </c>
      <c r="F462" s="3">
        <v>41265</v>
      </c>
      <c r="G462" s="8">
        <f>Table1[[#This Row],[Ship Date]]-Table1[[#This Row],[Order Date]]</f>
        <v>7</v>
      </c>
      <c r="H462" s="2" t="s">
        <v>50</v>
      </c>
      <c r="I462" s="2" t="s">
        <v>830</v>
      </c>
      <c r="J462" s="2" t="s">
        <v>831</v>
      </c>
      <c r="K462" s="2" t="s">
        <v>26</v>
      </c>
      <c r="L462" s="2" t="s">
        <v>27</v>
      </c>
      <c r="M462" s="2" t="s">
        <v>95</v>
      </c>
      <c r="N462" s="2" t="s">
        <v>96</v>
      </c>
      <c r="O462" s="2">
        <v>98115</v>
      </c>
      <c r="P462" s="2" t="s">
        <v>44</v>
      </c>
      <c r="Q462" s="2" t="s">
        <v>1594</v>
      </c>
      <c r="R462" s="2" t="s">
        <v>71</v>
      </c>
      <c r="S462" s="2" t="s">
        <v>161</v>
      </c>
      <c r="T462" s="2" t="s">
        <v>1595</v>
      </c>
      <c r="U462" s="2">
        <v>899.91</v>
      </c>
      <c r="V462" s="2">
        <v>9</v>
      </c>
      <c r="W462" s="2">
        <v>0</v>
      </c>
      <c r="X462" s="20">
        <v>7</v>
      </c>
      <c r="Y462" s="18">
        <v>748.10714285714198</v>
      </c>
      <c r="Z462" s="2">
        <v>377.96220000000005</v>
      </c>
    </row>
    <row r="463" spans="1:26" x14ac:dyDescent="0.3">
      <c r="A463" s="2">
        <v>462</v>
      </c>
      <c r="B463" s="2" t="s">
        <v>1591</v>
      </c>
      <c r="C463" s="2">
        <f>YEAR([1]Data!$D463)</f>
        <v>2012</v>
      </c>
      <c r="D463" s="3">
        <v>41258</v>
      </c>
      <c r="E463" s="3" t="str">
        <f>TEXT(Table1[[#This Row],[Order Date]],"mmm")</f>
        <v>Dec</v>
      </c>
      <c r="F463" s="3">
        <v>41265</v>
      </c>
      <c r="G463" s="8">
        <f>Table1[[#This Row],[Ship Date]]-Table1[[#This Row],[Order Date]]</f>
        <v>7</v>
      </c>
      <c r="H463" s="2" t="s">
        <v>50</v>
      </c>
      <c r="I463" s="2" t="s">
        <v>830</v>
      </c>
      <c r="J463" s="2" t="s">
        <v>831</v>
      </c>
      <c r="K463" s="2" t="s">
        <v>26</v>
      </c>
      <c r="L463" s="2" t="s">
        <v>27</v>
      </c>
      <c r="M463" s="2" t="s">
        <v>95</v>
      </c>
      <c r="N463" s="2" t="s">
        <v>96</v>
      </c>
      <c r="O463" s="2">
        <v>98115</v>
      </c>
      <c r="P463" s="2" t="s">
        <v>44</v>
      </c>
      <c r="Q463" s="2" t="s">
        <v>1596</v>
      </c>
      <c r="R463" s="2" t="s">
        <v>46</v>
      </c>
      <c r="S463" s="2" t="s">
        <v>75</v>
      </c>
      <c r="T463" s="2" t="s">
        <v>1597</v>
      </c>
      <c r="U463" s="2">
        <v>51.311999999999998</v>
      </c>
      <c r="V463" s="2">
        <v>3</v>
      </c>
      <c r="W463" s="2">
        <v>0.2</v>
      </c>
      <c r="X463" s="20">
        <v>7</v>
      </c>
      <c r="Y463" s="18">
        <v>746.07142857142696</v>
      </c>
      <c r="Z463" s="2">
        <v>18.600599999999996</v>
      </c>
    </row>
    <row r="464" spans="1:26" x14ac:dyDescent="0.3">
      <c r="A464" s="2">
        <v>463</v>
      </c>
      <c r="B464" s="2" t="s">
        <v>1598</v>
      </c>
      <c r="C464" s="2">
        <f>YEAR([1]Data!$D464)</f>
        <v>2013</v>
      </c>
      <c r="D464" s="3">
        <v>41387</v>
      </c>
      <c r="E464" s="3" t="str">
        <f>TEXT(Table1[[#This Row],[Order Date]],"mmm")</f>
        <v>Apr</v>
      </c>
      <c r="F464" s="3">
        <v>41394</v>
      </c>
      <c r="G464" s="8">
        <f>Table1[[#This Row],[Ship Date]]-Table1[[#This Row],[Order Date]]</f>
        <v>7</v>
      </c>
      <c r="H464" s="2" t="s">
        <v>50</v>
      </c>
      <c r="I464" s="2" t="s">
        <v>1599</v>
      </c>
      <c r="J464" s="2" t="s">
        <v>1600</v>
      </c>
      <c r="K464" s="2" t="s">
        <v>102</v>
      </c>
      <c r="L464" s="2" t="s">
        <v>27</v>
      </c>
      <c r="M464" s="2" t="s">
        <v>544</v>
      </c>
      <c r="N464" s="2" t="s">
        <v>310</v>
      </c>
      <c r="O464" s="2">
        <v>85023</v>
      </c>
      <c r="P464" s="2" t="s">
        <v>44</v>
      </c>
      <c r="Q464" s="2" t="s">
        <v>1284</v>
      </c>
      <c r="R464" s="2" t="s">
        <v>32</v>
      </c>
      <c r="S464" s="2" t="s">
        <v>65</v>
      </c>
      <c r="T464" s="2" t="s">
        <v>1285</v>
      </c>
      <c r="U464" s="2">
        <v>23.56</v>
      </c>
      <c r="V464" s="2">
        <v>5</v>
      </c>
      <c r="W464" s="2">
        <v>0.2</v>
      </c>
      <c r="X464" s="20">
        <v>7</v>
      </c>
      <c r="Y464" s="18">
        <v>744.03571428571297</v>
      </c>
      <c r="Z464" s="2">
        <v>7.0680000000000005</v>
      </c>
    </row>
    <row r="465" spans="1:26" x14ac:dyDescent="0.3">
      <c r="A465" s="2">
        <v>464</v>
      </c>
      <c r="B465" s="2" t="s">
        <v>1598</v>
      </c>
      <c r="C465" s="2">
        <f>YEAR([1]Data!$D465)</f>
        <v>2013</v>
      </c>
      <c r="D465" s="3">
        <v>41387</v>
      </c>
      <c r="E465" s="3" t="str">
        <f>TEXT(Table1[[#This Row],[Order Date]],"mmm")</f>
        <v>Apr</v>
      </c>
      <c r="F465" s="3">
        <v>41394</v>
      </c>
      <c r="G465" s="8">
        <f>Table1[[#This Row],[Ship Date]]-Table1[[#This Row],[Order Date]]</f>
        <v>7</v>
      </c>
      <c r="H465" s="2" t="s">
        <v>50</v>
      </c>
      <c r="I465" s="2" t="s">
        <v>1599</v>
      </c>
      <c r="J465" s="2" t="s">
        <v>1600</v>
      </c>
      <c r="K465" s="2" t="s">
        <v>102</v>
      </c>
      <c r="L465" s="2" t="s">
        <v>27</v>
      </c>
      <c r="M465" s="2" t="s">
        <v>544</v>
      </c>
      <c r="N465" s="2" t="s">
        <v>310</v>
      </c>
      <c r="O465" s="2">
        <v>85023</v>
      </c>
      <c r="P465" s="2" t="s">
        <v>44</v>
      </c>
      <c r="Q465" s="2" t="s">
        <v>1601</v>
      </c>
      <c r="R465" s="2" t="s">
        <v>32</v>
      </c>
      <c r="S465" s="2" t="s">
        <v>56</v>
      </c>
      <c r="T465" s="2" t="s">
        <v>1602</v>
      </c>
      <c r="U465" s="2">
        <v>1272.6299999999999</v>
      </c>
      <c r="V465" s="2">
        <v>6</v>
      </c>
      <c r="W465" s="2">
        <v>0.5</v>
      </c>
      <c r="X465" s="20">
        <v>7</v>
      </c>
      <c r="Y465" s="18">
        <v>741.99999999999898</v>
      </c>
      <c r="Z465" s="2">
        <v>-814.4831999999999</v>
      </c>
    </row>
    <row r="466" spans="1:26" x14ac:dyDescent="0.3">
      <c r="A466" s="2">
        <v>465</v>
      </c>
      <c r="B466" s="2" t="s">
        <v>1598</v>
      </c>
      <c r="C466" s="2">
        <f>YEAR([1]Data!$D466)</f>
        <v>2013</v>
      </c>
      <c r="D466" s="3">
        <v>41387</v>
      </c>
      <c r="E466" s="3" t="str">
        <f>TEXT(Table1[[#This Row],[Order Date]],"mmm")</f>
        <v>Apr</v>
      </c>
      <c r="F466" s="3">
        <v>41394</v>
      </c>
      <c r="G466" s="8">
        <f>Table1[[#This Row],[Ship Date]]-Table1[[#This Row],[Order Date]]</f>
        <v>7</v>
      </c>
      <c r="H466" s="2" t="s">
        <v>50</v>
      </c>
      <c r="I466" s="2" t="s">
        <v>1599</v>
      </c>
      <c r="J466" s="2" t="s">
        <v>1600</v>
      </c>
      <c r="K466" s="2" t="s">
        <v>102</v>
      </c>
      <c r="L466" s="2" t="s">
        <v>27</v>
      </c>
      <c r="M466" s="2" t="s">
        <v>544</v>
      </c>
      <c r="N466" s="2" t="s">
        <v>310</v>
      </c>
      <c r="O466" s="2">
        <v>85023</v>
      </c>
      <c r="P466" s="2" t="s">
        <v>44</v>
      </c>
      <c r="Q466" s="2" t="s">
        <v>1603</v>
      </c>
      <c r="R466" s="2" t="s">
        <v>46</v>
      </c>
      <c r="S466" s="2" t="s">
        <v>75</v>
      </c>
      <c r="T466" s="2" t="s">
        <v>1604</v>
      </c>
      <c r="U466" s="2">
        <v>28.484999999999999</v>
      </c>
      <c r="V466" s="2">
        <v>5</v>
      </c>
      <c r="W466" s="2">
        <v>0.7</v>
      </c>
      <c r="X466" s="20">
        <v>7</v>
      </c>
      <c r="Y466" s="18">
        <v>739.96428571428396</v>
      </c>
      <c r="Z466" s="2">
        <v>-20.888999999999989</v>
      </c>
    </row>
    <row r="467" spans="1:26" x14ac:dyDescent="0.3">
      <c r="A467" s="2">
        <v>466</v>
      </c>
      <c r="B467" s="2" t="s">
        <v>1598</v>
      </c>
      <c r="C467" s="2">
        <f>YEAR([1]Data!$D467)</f>
        <v>2013</v>
      </c>
      <c r="D467" s="3">
        <v>41387</v>
      </c>
      <c r="E467" s="3" t="str">
        <f>TEXT(Table1[[#This Row],[Order Date]],"mmm")</f>
        <v>Apr</v>
      </c>
      <c r="F467" s="3">
        <v>41394</v>
      </c>
      <c r="G467" s="8">
        <f>Table1[[#This Row],[Ship Date]]-Table1[[#This Row],[Order Date]]</f>
        <v>7</v>
      </c>
      <c r="H467" s="2" t="s">
        <v>50</v>
      </c>
      <c r="I467" s="2" t="s">
        <v>1599</v>
      </c>
      <c r="J467" s="2" t="s">
        <v>1600</v>
      </c>
      <c r="K467" s="2" t="s">
        <v>102</v>
      </c>
      <c r="L467" s="2" t="s">
        <v>27</v>
      </c>
      <c r="M467" s="2" t="s">
        <v>544</v>
      </c>
      <c r="N467" s="2" t="s">
        <v>310</v>
      </c>
      <c r="O467" s="2">
        <v>85023</v>
      </c>
      <c r="P467" s="2" t="s">
        <v>44</v>
      </c>
      <c r="Q467" s="2" t="s">
        <v>1605</v>
      </c>
      <c r="R467" s="2" t="s">
        <v>46</v>
      </c>
      <c r="S467" s="2" t="s">
        <v>578</v>
      </c>
      <c r="T467" s="2" t="s">
        <v>1606</v>
      </c>
      <c r="U467" s="2">
        <v>185.376</v>
      </c>
      <c r="V467" s="2">
        <v>2</v>
      </c>
      <c r="W467" s="2">
        <v>0.2</v>
      </c>
      <c r="X467" s="20">
        <v>7</v>
      </c>
      <c r="Y467" s="18">
        <v>737.92857142856997</v>
      </c>
      <c r="Z467" s="2">
        <v>-34.758000000000017</v>
      </c>
    </row>
    <row r="468" spans="1:26" x14ac:dyDescent="0.3">
      <c r="A468" s="2">
        <v>467</v>
      </c>
      <c r="B468" s="2" t="s">
        <v>1598</v>
      </c>
      <c r="C468" s="2">
        <f>YEAR([1]Data!$D468)</f>
        <v>2013</v>
      </c>
      <c r="D468" s="3">
        <v>41387</v>
      </c>
      <c r="E468" s="3" t="str">
        <f>TEXT(Table1[[#This Row],[Order Date]],"mmm")</f>
        <v>Apr</v>
      </c>
      <c r="F468" s="3">
        <v>41394</v>
      </c>
      <c r="G468" s="8">
        <f>Table1[[#This Row],[Ship Date]]-Table1[[#This Row],[Order Date]]</f>
        <v>7</v>
      </c>
      <c r="H468" s="2" t="s">
        <v>50</v>
      </c>
      <c r="I468" s="2" t="s">
        <v>1599</v>
      </c>
      <c r="J468" s="2" t="s">
        <v>1600</v>
      </c>
      <c r="K468" s="2" t="s">
        <v>102</v>
      </c>
      <c r="L468" s="2" t="s">
        <v>27</v>
      </c>
      <c r="M468" s="2" t="s">
        <v>544</v>
      </c>
      <c r="N468" s="2" t="s">
        <v>310</v>
      </c>
      <c r="O468" s="2">
        <v>85023</v>
      </c>
      <c r="P468" s="2" t="s">
        <v>44</v>
      </c>
      <c r="Q468" s="2" t="s">
        <v>1607</v>
      </c>
      <c r="R468" s="2" t="s">
        <v>46</v>
      </c>
      <c r="S468" s="2" t="s">
        <v>78</v>
      </c>
      <c r="T468" s="2" t="s">
        <v>1608</v>
      </c>
      <c r="U468" s="2">
        <v>78.272000000000006</v>
      </c>
      <c r="V468" s="2">
        <v>2</v>
      </c>
      <c r="W468" s="2">
        <v>0.2</v>
      </c>
      <c r="X468" s="20">
        <v>7</v>
      </c>
      <c r="Y468" s="18">
        <v>735.89285714285597</v>
      </c>
      <c r="Z468" s="2">
        <v>5.8704000000000001</v>
      </c>
    </row>
    <row r="469" spans="1:26" x14ac:dyDescent="0.3">
      <c r="A469" s="2">
        <v>468</v>
      </c>
      <c r="B469" s="2" t="s">
        <v>1609</v>
      </c>
      <c r="C469" s="2">
        <f>YEAR([1]Data!$D469)</f>
        <v>2012</v>
      </c>
      <c r="D469" s="3">
        <v>40925</v>
      </c>
      <c r="E469" s="3" t="str">
        <f>TEXT(Table1[[#This Row],[Order Date]],"mmm")</f>
        <v>Jan</v>
      </c>
      <c r="F469" s="3">
        <v>40932</v>
      </c>
      <c r="G469" s="8">
        <f>Table1[[#This Row],[Ship Date]]-Table1[[#This Row],[Order Date]]</f>
        <v>7</v>
      </c>
      <c r="H469" s="2" t="s">
        <v>50</v>
      </c>
      <c r="I469" s="2" t="s">
        <v>1610</v>
      </c>
      <c r="J469" s="2" t="s">
        <v>1611</v>
      </c>
      <c r="K469" s="2" t="s">
        <v>102</v>
      </c>
      <c r="L469" s="2" t="s">
        <v>27</v>
      </c>
      <c r="M469" s="2" t="s">
        <v>1612</v>
      </c>
      <c r="N469" s="2" t="s">
        <v>211</v>
      </c>
      <c r="O469" s="2">
        <v>60068</v>
      </c>
      <c r="P469" s="2" t="s">
        <v>105</v>
      </c>
      <c r="Q469" s="2" t="s">
        <v>1086</v>
      </c>
      <c r="R469" s="2" t="s">
        <v>32</v>
      </c>
      <c r="S469" s="2" t="s">
        <v>65</v>
      </c>
      <c r="T469" s="2" t="s">
        <v>1087</v>
      </c>
      <c r="U469" s="2">
        <v>254.74400000000003</v>
      </c>
      <c r="V469" s="2">
        <v>7</v>
      </c>
      <c r="W469" s="2">
        <v>0.6</v>
      </c>
      <c r="X469" s="20">
        <v>7</v>
      </c>
      <c r="Y469" s="18">
        <v>733.85714285714198</v>
      </c>
      <c r="Z469" s="2">
        <v>-312.06139999999994</v>
      </c>
    </row>
    <row r="470" spans="1:26" x14ac:dyDescent="0.3">
      <c r="A470" s="2">
        <v>469</v>
      </c>
      <c r="B470" s="2" t="s">
        <v>1613</v>
      </c>
      <c r="C470" s="2">
        <f>YEAR([1]Data!$D470)</f>
        <v>2014</v>
      </c>
      <c r="D470" s="3">
        <v>41730</v>
      </c>
      <c r="E470" s="3" t="str">
        <f>TEXT(Table1[[#This Row],[Order Date]],"mmm")</f>
        <v>Apr</v>
      </c>
      <c r="F470" s="3">
        <v>41734</v>
      </c>
      <c r="G470" s="8">
        <f>Table1[[#This Row],[Ship Date]]-Table1[[#This Row],[Order Date]]</f>
        <v>4</v>
      </c>
      <c r="H470" s="2" t="s">
        <v>50</v>
      </c>
      <c r="I470" s="2" t="s">
        <v>878</v>
      </c>
      <c r="J470" s="2" t="s">
        <v>879</v>
      </c>
      <c r="K470" s="2" t="s">
        <v>41</v>
      </c>
      <c r="L470" s="2" t="s">
        <v>27</v>
      </c>
      <c r="M470" s="2" t="s">
        <v>1614</v>
      </c>
      <c r="N470" s="2" t="s">
        <v>104</v>
      </c>
      <c r="O470" s="2">
        <v>79109</v>
      </c>
      <c r="P470" s="2" t="s">
        <v>105</v>
      </c>
      <c r="Q470" s="2" t="s">
        <v>1615</v>
      </c>
      <c r="R470" s="2" t="s">
        <v>32</v>
      </c>
      <c r="S470" s="2" t="s">
        <v>33</v>
      </c>
      <c r="T470" s="2" t="s">
        <v>1616</v>
      </c>
      <c r="U470" s="2">
        <v>205.33279999999996</v>
      </c>
      <c r="V470" s="2">
        <v>2</v>
      </c>
      <c r="W470" s="2">
        <v>0.32</v>
      </c>
      <c r="X470" s="20">
        <v>7</v>
      </c>
      <c r="Y470" s="18">
        <v>731.82142857142696</v>
      </c>
      <c r="Z470" s="2">
        <v>-36.235200000000006</v>
      </c>
    </row>
    <row r="471" spans="1:26" x14ac:dyDescent="0.3">
      <c r="A471" s="2">
        <v>470</v>
      </c>
      <c r="B471" s="2" t="s">
        <v>1617</v>
      </c>
      <c r="C471" s="2">
        <f>YEAR([1]Data!$D471)</f>
        <v>2013</v>
      </c>
      <c r="D471" s="3">
        <v>41625</v>
      </c>
      <c r="E471" s="3" t="str">
        <f>TEXT(Table1[[#This Row],[Order Date]],"mmm")</f>
        <v>Dec</v>
      </c>
      <c r="F471" s="3">
        <v>41629</v>
      </c>
      <c r="G471" s="8">
        <f>Table1[[#This Row],[Ship Date]]-Table1[[#This Row],[Order Date]]</f>
        <v>4</v>
      </c>
      <c r="H471" s="2" t="s">
        <v>23</v>
      </c>
      <c r="I471" s="2" t="s">
        <v>965</v>
      </c>
      <c r="J471" s="2" t="s">
        <v>966</v>
      </c>
      <c r="K471" s="2" t="s">
        <v>26</v>
      </c>
      <c r="L471" s="2" t="s">
        <v>27</v>
      </c>
      <c r="M471" s="2" t="s">
        <v>303</v>
      </c>
      <c r="N471" s="2" t="s">
        <v>211</v>
      </c>
      <c r="O471" s="2">
        <v>60610</v>
      </c>
      <c r="P471" s="2" t="s">
        <v>105</v>
      </c>
      <c r="Q471" s="2" t="s">
        <v>1618</v>
      </c>
      <c r="R471" s="2" t="s">
        <v>46</v>
      </c>
      <c r="S471" s="2" t="s">
        <v>75</v>
      </c>
      <c r="T471" s="2" t="s">
        <v>1619</v>
      </c>
      <c r="U471" s="2">
        <v>4.7879999999999985</v>
      </c>
      <c r="V471" s="2">
        <v>3</v>
      </c>
      <c r="W471" s="2">
        <v>0.8</v>
      </c>
      <c r="X471" s="20">
        <v>7</v>
      </c>
      <c r="Y471" s="18">
        <v>729.78571428571297</v>
      </c>
      <c r="Z471" s="2">
        <v>-7.9001999999999999</v>
      </c>
    </row>
    <row r="472" spans="1:26" x14ac:dyDescent="0.3">
      <c r="A472" s="2">
        <v>471</v>
      </c>
      <c r="B472" s="2" t="s">
        <v>1620</v>
      </c>
      <c r="C472" s="2">
        <f>YEAR([1]Data!$D472)</f>
        <v>2012</v>
      </c>
      <c r="D472" s="3">
        <v>41263</v>
      </c>
      <c r="E472" s="3" t="str">
        <f>TEXT(Table1[[#This Row],[Order Date]],"mmm")</f>
        <v>Dec</v>
      </c>
      <c r="F472" s="3">
        <v>41267</v>
      </c>
      <c r="G472" s="8">
        <f>Table1[[#This Row],[Ship Date]]-Table1[[#This Row],[Order Date]]</f>
        <v>4</v>
      </c>
      <c r="H472" s="2" t="s">
        <v>50</v>
      </c>
      <c r="I472" s="2" t="s">
        <v>1621</v>
      </c>
      <c r="J472" s="2" t="s">
        <v>1622</v>
      </c>
      <c r="K472" s="2" t="s">
        <v>41</v>
      </c>
      <c r="L472" s="2" t="s">
        <v>27</v>
      </c>
      <c r="M472" s="2" t="s">
        <v>1623</v>
      </c>
      <c r="N472" s="2" t="s">
        <v>267</v>
      </c>
      <c r="O472" s="2">
        <v>11757</v>
      </c>
      <c r="P472" s="2" t="s">
        <v>148</v>
      </c>
      <c r="Q472" s="2" t="s">
        <v>1624</v>
      </c>
      <c r="R472" s="2" t="s">
        <v>46</v>
      </c>
      <c r="S472" s="2" t="s">
        <v>90</v>
      </c>
      <c r="T472" s="2" t="s">
        <v>1625</v>
      </c>
      <c r="U472" s="2">
        <v>55.48</v>
      </c>
      <c r="V472" s="2">
        <v>1</v>
      </c>
      <c r="W472" s="2">
        <v>0</v>
      </c>
      <c r="X472" s="20">
        <v>7</v>
      </c>
      <c r="Y472" s="18">
        <v>727.74999999999898</v>
      </c>
      <c r="Z472" s="2">
        <v>26.630399999999998</v>
      </c>
    </row>
    <row r="473" spans="1:26" x14ac:dyDescent="0.3">
      <c r="A473" s="2">
        <v>472</v>
      </c>
      <c r="B473" s="2" t="s">
        <v>1626</v>
      </c>
      <c r="C473" s="2">
        <f>YEAR([1]Data!$D473)</f>
        <v>2011</v>
      </c>
      <c r="D473" s="3">
        <v>40856</v>
      </c>
      <c r="E473" s="3" t="str">
        <f>TEXT(Table1[[#This Row],[Order Date]],"mmm")</f>
        <v>Nov</v>
      </c>
      <c r="F473" s="3">
        <v>40858</v>
      </c>
      <c r="G473" s="8">
        <f>Table1[[#This Row],[Ship Date]]-Table1[[#This Row],[Order Date]]</f>
        <v>2</v>
      </c>
      <c r="H473" s="2" t="s">
        <v>23</v>
      </c>
      <c r="I473" s="2" t="s">
        <v>1627</v>
      </c>
      <c r="J473" s="2" t="s">
        <v>1628</v>
      </c>
      <c r="K473" s="2" t="s">
        <v>26</v>
      </c>
      <c r="L473" s="2" t="s">
        <v>27</v>
      </c>
      <c r="M473" s="2" t="s">
        <v>127</v>
      </c>
      <c r="N473" s="2" t="s">
        <v>43</v>
      </c>
      <c r="O473" s="2">
        <v>94110</v>
      </c>
      <c r="P473" s="2" t="s">
        <v>44</v>
      </c>
      <c r="Q473" s="2" t="s">
        <v>1629</v>
      </c>
      <c r="R473" s="2" t="s">
        <v>46</v>
      </c>
      <c r="S473" s="2" t="s">
        <v>59</v>
      </c>
      <c r="T473" s="2" t="s">
        <v>1630</v>
      </c>
      <c r="U473" s="2">
        <v>340.92</v>
      </c>
      <c r="V473" s="2">
        <v>3</v>
      </c>
      <c r="W473" s="2">
        <v>0</v>
      </c>
      <c r="X473" s="20">
        <v>7</v>
      </c>
      <c r="Y473" s="18">
        <v>725.71428571428396</v>
      </c>
      <c r="Z473" s="2">
        <v>3.4091999999999842</v>
      </c>
    </row>
    <row r="474" spans="1:26" x14ac:dyDescent="0.3">
      <c r="A474" s="2">
        <v>473</v>
      </c>
      <c r="B474" s="2" t="s">
        <v>1626</v>
      </c>
      <c r="C474" s="2">
        <f>YEAR([1]Data!$D474)</f>
        <v>2011</v>
      </c>
      <c r="D474" s="3">
        <v>40856</v>
      </c>
      <c r="E474" s="3" t="str">
        <f>TEXT(Table1[[#This Row],[Order Date]],"mmm")</f>
        <v>Nov</v>
      </c>
      <c r="F474" s="3">
        <v>40858</v>
      </c>
      <c r="G474" s="8">
        <f>Table1[[#This Row],[Ship Date]]-Table1[[#This Row],[Order Date]]</f>
        <v>2</v>
      </c>
      <c r="H474" s="2" t="s">
        <v>23</v>
      </c>
      <c r="I474" s="2" t="s">
        <v>1627</v>
      </c>
      <c r="J474" s="2" t="s">
        <v>1628</v>
      </c>
      <c r="K474" s="2" t="s">
        <v>26</v>
      </c>
      <c r="L474" s="2" t="s">
        <v>27</v>
      </c>
      <c r="M474" s="2" t="s">
        <v>127</v>
      </c>
      <c r="N474" s="2" t="s">
        <v>43</v>
      </c>
      <c r="O474" s="2">
        <v>94110</v>
      </c>
      <c r="P474" s="2" t="s">
        <v>44</v>
      </c>
      <c r="Q474" s="2" t="s">
        <v>1631</v>
      </c>
      <c r="R474" s="2" t="s">
        <v>32</v>
      </c>
      <c r="S474" s="2" t="s">
        <v>33</v>
      </c>
      <c r="T474" s="2" t="s">
        <v>1632</v>
      </c>
      <c r="U474" s="2">
        <v>222.66599999999997</v>
      </c>
      <c r="V474" s="2">
        <v>2</v>
      </c>
      <c r="W474" s="2">
        <v>0.15</v>
      </c>
      <c r="X474" s="20">
        <v>7</v>
      </c>
      <c r="Y474" s="18">
        <v>723.67857142856997</v>
      </c>
      <c r="Z474" s="2">
        <v>10.478399999999979</v>
      </c>
    </row>
    <row r="475" spans="1:26" x14ac:dyDescent="0.3">
      <c r="A475" s="2">
        <v>474</v>
      </c>
      <c r="B475" s="2" t="s">
        <v>1626</v>
      </c>
      <c r="C475" s="2">
        <f>YEAR([1]Data!$D475)</f>
        <v>2011</v>
      </c>
      <c r="D475" s="3">
        <v>40856</v>
      </c>
      <c r="E475" s="3" t="str">
        <f>TEXT(Table1[[#This Row],[Order Date]],"mmm")</f>
        <v>Nov</v>
      </c>
      <c r="F475" s="3">
        <v>40858</v>
      </c>
      <c r="G475" s="8">
        <f>Table1[[#This Row],[Ship Date]]-Table1[[#This Row],[Order Date]]</f>
        <v>2</v>
      </c>
      <c r="H475" s="2" t="s">
        <v>23</v>
      </c>
      <c r="I475" s="2" t="s">
        <v>1627</v>
      </c>
      <c r="J475" s="2" t="s">
        <v>1628</v>
      </c>
      <c r="K475" s="2" t="s">
        <v>26</v>
      </c>
      <c r="L475" s="2" t="s">
        <v>27</v>
      </c>
      <c r="M475" s="2" t="s">
        <v>127</v>
      </c>
      <c r="N475" s="2" t="s">
        <v>43</v>
      </c>
      <c r="O475" s="2">
        <v>94110</v>
      </c>
      <c r="P475" s="2" t="s">
        <v>44</v>
      </c>
      <c r="Q475" s="2" t="s">
        <v>1633</v>
      </c>
      <c r="R475" s="2" t="s">
        <v>71</v>
      </c>
      <c r="S475" s="2" t="s">
        <v>72</v>
      </c>
      <c r="T475" s="2" t="s">
        <v>1634</v>
      </c>
      <c r="U475" s="2">
        <v>703.96800000000007</v>
      </c>
      <c r="V475" s="2">
        <v>4</v>
      </c>
      <c r="W475" s="2">
        <v>0.2</v>
      </c>
      <c r="X475" s="20">
        <v>7</v>
      </c>
      <c r="Y475" s="18">
        <v>721.64285714285597</v>
      </c>
      <c r="Z475" s="2">
        <v>87.995999999999924</v>
      </c>
    </row>
    <row r="476" spans="1:26" x14ac:dyDescent="0.3">
      <c r="A476" s="2">
        <v>475</v>
      </c>
      <c r="B476" s="2" t="s">
        <v>1626</v>
      </c>
      <c r="C476" s="2">
        <f>YEAR([1]Data!$D476)</f>
        <v>2011</v>
      </c>
      <c r="D476" s="3">
        <v>40856</v>
      </c>
      <c r="E476" s="3" t="str">
        <f>TEXT(Table1[[#This Row],[Order Date]],"mmm")</f>
        <v>Nov</v>
      </c>
      <c r="F476" s="3">
        <v>40858</v>
      </c>
      <c r="G476" s="8">
        <f>Table1[[#This Row],[Ship Date]]-Table1[[#This Row],[Order Date]]</f>
        <v>2</v>
      </c>
      <c r="H476" s="2" t="s">
        <v>23</v>
      </c>
      <c r="I476" s="2" t="s">
        <v>1627</v>
      </c>
      <c r="J476" s="2" t="s">
        <v>1628</v>
      </c>
      <c r="K476" s="2" t="s">
        <v>26</v>
      </c>
      <c r="L476" s="2" t="s">
        <v>27</v>
      </c>
      <c r="M476" s="2" t="s">
        <v>127</v>
      </c>
      <c r="N476" s="2" t="s">
        <v>43</v>
      </c>
      <c r="O476" s="2">
        <v>94110</v>
      </c>
      <c r="P476" s="2" t="s">
        <v>44</v>
      </c>
      <c r="Q476" s="2" t="s">
        <v>1635</v>
      </c>
      <c r="R476" s="2" t="s">
        <v>46</v>
      </c>
      <c r="S476" s="2" t="s">
        <v>59</v>
      </c>
      <c r="T476" s="2" t="s">
        <v>1636</v>
      </c>
      <c r="U476" s="2">
        <v>92.52</v>
      </c>
      <c r="V476" s="2">
        <v>6</v>
      </c>
      <c r="W476" s="2">
        <v>0</v>
      </c>
      <c r="X476" s="20">
        <v>7</v>
      </c>
      <c r="Y476" s="18">
        <v>719.60714285714198</v>
      </c>
      <c r="Z476" s="2">
        <v>24.980400000000007</v>
      </c>
    </row>
    <row r="477" spans="1:26" x14ac:dyDescent="0.3">
      <c r="A477" s="2">
        <v>476</v>
      </c>
      <c r="B477" s="2" t="s">
        <v>1626</v>
      </c>
      <c r="C477" s="2">
        <f>YEAR([1]Data!$D477)</f>
        <v>2011</v>
      </c>
      <c r="D477" s="3">
        <v>40856</v>
      </c>
      <c r="E477" s="3" t="str">
        <f>TEXT(Table1[[#This Row],[Order Date]],"mmm")</f>
        <v>Nov</v>
      </c>
      <c r="F477" s="3">
        <v>40858</v>
      </c>
      <c r="G477" s="8">
        <f>Table1[[#This Row],[Ship Date]]-Table1[[#This Row],[Order Date]]</f>
        <v>2</v>
      </c>
      <c r="H477" s="2" t="s">
        <v>23</v>
      </c>
      <c r="I477" s="2" t="s">
        <v>1627</v>
      </c>
      <c r="J477" s="2" t="s">
        <v>1628</v>
      </c>
      <c r="K477" s="2" t="s">
        <v>26</v>
      </c>
      <c r="L477" s="2" t="s">
        <v>27</v>
      </c>
      <c r="M477" s="2" t="s">
        <v>127</v>
      </c>
      <c r="N477" s="2" t="s">
        <v>43</v>
      </c>
      <c r="O477" s="2">
        <v>94110</v>
      </c>
      <c r="P477" s="2" t="s">
        <v>44</v>
      </c>
      <c r="Q477" s="2" t="s">
        <v>1637</v>
      </c>
      <c r="R477" s="2" t="s">
        <v>46</v>
      </c>
      <c r="S477" s="2" t="s">
        <v>90</v>
      </c>
      <c r="T477" s="2" t="s">
        <v>1638</v>
      </c>
      <c r="U477" s="2">
        <v>62.649999999999991</v>
      </c>
      <c r="V477" s="2">
        <v>7</v>
      </c>
      <c r="W477" s="2">
        <v>0</v>
      </c>
      <c r="X477" s="20">
        <v>7</v>
      </c>
      <c r="Y477" s="18">
        <v>717.57142857142696</v>
      </c>
      <c r="Z477" s="2">
        <v>28.818999999999996</v>
      </c>
    </row>
    <row r="478" spans="1:26" x14ac:dyDescent="0.3">
      <c r="A478" s="2">
        <v>477</v>
      </c>
      <c r="B478" s="2" t="s">
        <v>1626</v>
      </c>
      <c r="C478" s="2">
        <f>YEAR([1]Data!$D478)</f>
        <v>2011</v>
      </c>
      <c r="D478" s="3">
        <v>40856</v>
      </c>
      <c r="E478" s="3" t="str">
        <f>TEXT(Table1[[#This Row],[Order Date]],"mmm")</f>
        <v>Nov</v>
      </c>
      <c r="F478" s="3">
        <v>40858</v>
      </c>
      <c r="G478" s="8">
        <f>Table1[[#This Row],[Ship Date]]-Table1[[#This Row],[Order Date]]</f>
        <v>2</v>
      </c>
      <c r="H478" s="2" t="s">
        <v>23</v>
      </c>
      <c r="I478" s="2" t="s">
        <v>1627</v>
      </c>
      <c r="J478" s="2" t="s">
        <v>1628</v>
      </c>
      <c r="K478" s="2" t="s">
        <v>26</v>
      </c>
      <c r="L478" s="2" t="s">
        <v>27</v>
      </c>
      <c r="M478" s="2" t="s">
        <v>127</v>
      </c>
      <c r="N478" s="2" t="s">
        <v>43</v>
      </c>
      <c r="O478" s="2">
        <v>94110</v>
      </c>
      <c r="P478" s="2" t="s">
        <v>44</v>
      </c>
      <c r="Q478" s="2" t="s">
        <v>1639</v>
      </c>
      <c r="R478" s="2" t="s">
        <v>46</v>
      </c>
      <c r="S478" s="2" t="s">
        <v>90</v>
      </c>
      <c r="T478" s="2" t="s">
        <v>1640</v>
      </c>
      <c r="U478" s="2">
        <v>94.85</v>
      </c>
      <c r="V478" s="2">
        <v>5</v>
      </c>
      <c r="W478" s="2">
        <v>0</v>
      </c>
      <c r="X478" s="20">
        <v>7</v>
      </c>
      <c r="Y478" s="18">
        <v>715.53571428571297</v>
      </c>
      <c r="Z478" s="2">
        <v>45.527999999999992</v>
      </c>
    </row>
    <row r="479" spans="1:26" x14ac:dyDescent="0.3">
      <c r="A479" s="2">
        <v>478</v>
      </c>
      <c r="B479" s="2" t="s">
        <v>1641</v>
      </c>
      <c r="C479" s="2">
        <f>YEAR([1]Data!$D479)</f>
        <v>2013</v>
      </c>
      <c r="D479" s="3">
        <v>41468</v>
      </c>
      <c r="E479" s="3" t="str">
        <f>TEXT(Table1[[#This Row],[Order Date]],"mmm")</f>
        <v>Jul</v>
      </c>
      <c r="F479" s="3">
        <v>41475</v>
      </c>
      <c r="G479" s="8">
        <f>Table1[[#This Row],[Ship Date]]-Table1[[#This Row],[Order Date]]</f>
        <v>7</v>
      </c>
      <c r="H479" s="2" t="s">
        <v>50</v>
      </c>
      <c r="I479" s="2" t="s">
        <v>1013</v>
      </c>
      <c r="J479" s="2" t="s">
        <v>1014</v>
      </c>
      <c r="K479" s="2" t="s">
        <v>41</v>
      </c>
      <c r="L479" s="2" t="s">
        <v>27</v>
      </c>
      <c r="M479" s="2" t="s">
        <v>42</v>
      </c>
      <c r="N479" s="2" t="s">
        <v>43</v>
      </c>
      <c r="O479" s="2">
        <v>90008</v>
      </c>
      <c r="P479" s="2" t="s">
        <v>44</v>
      </c>
      <c r="Q479" s="2" t="s">
        <v>1642</v>
      </c>
      <c r="R479" s="2" t="s">
        <v>71</v>
      </c>
      <c r="S479" s="2" t="s">
        <v>72</v>
      </c>
      <c r="T479" s="2" t="s">
        <v>1643</v>
      </c>
      <c r="U479" s="2">
        <v>95.76</v>
      </c>
      <c r="V479" s="2">
        <v>6</v>
      </c>
      <c r="W479" s="2">
        <v>0.2</v>
      </c>
      <c r="X479" s="20">
        <v>7</v>
      </c>
      <c r="Y479" s="18">
        <v>713.49999999999898</v>
      </c>
      <c r="Z479" s="2">
        <v>7.1819999999999951</v>
      </c>
    </row>
    <row r="480" spans="1:26" x14ac:dyDescent="0.3">
      <c r="A480" s="2">
        <v>479</v>
      </c>
      <c r="B480" s="2" t="s">
        <v>1644</v>
      </c>
      <c r="C480" s="2">
        <f>YEAR([1]Data!$D480)</f>
        <v>2013</v>
      </c>
      <c r="D480" s="3">
        <v>41575</v>
      </c>
      <c r="E480" s="3" t="str">
        <f>TEXT(Table1[[#This Row],[Order Date]],"mmm")</f>
        <v>Oct</v>
      </c>
      <c r="F480" s="3">
        <v>41581</v>
      </c>
      <c r="G480" s="8">
        <f>Table1[[#This Row],[Ship Date]]-Table1[[#This Row],[Order Date]]</f>
        <v>6</v>
      </c>
      <c r="H480" s="2" t="s">
        <v>50</v>
      </c>
      <c r="I480" s="2" t="s">
        <v>1645</v>
      </c>
      <c r="J480" s="2" t="s">
        <v>1646</v>
      </c>
      <c r="K480" s="2" t="s">
        <v>26</v>
      </c>
      <c r="L480" s="2" t="s">
        <v>27</v>
      </c>
      <c r="M480" s="2" t="s">
        <v>276</v>
      </c>
      <c r="N480" s="2" t="s">
        <v>267</v>
      </c>
      <c r="O480" s="2">
        <v>12180</v>
      </c>
      <c r="P480" s="2" t="s">
        <v>148</v>
      </c>
      <c r="Q480" s="2" t="s">
        <v>1110</v>
      </c>
      <c r="R480" s="2" t="s">
        <v>32</v>
      </c>
      <c r="S480" s="2" t="s">
        <v>65</v>
      </c>
      <c r="T480" s="2" t="s">
        <v>1111</v>
      </c>
      <c r="U480" s="2">
        <v>40.200000000000003</v>
      </c>
      <c r="V480" s="2">
        <v>3</v>
      </c>
      <c r="W480" s="2">
        <v>0</v>
      </c>
      <c r="X480" s="20">
        <v>7</v>
      </c>
      <c r="Y480" s="18">
        <v>711.46428571428396</v>
      </c>
      <c r="Z480" s="2">
        <v>19.295999999999999</v>
      </c>
    </row>
    <row r="481" spans="1:26" x14ac:dyDescent="0.3">
      <c r="A481" s="2">
        <v>480</v>
      </c>
      <c r="B481" s="2" t="s">
        <v>1647</v>
      </c>
      <c r="C481" s="2">
        <f>YEAR([1]Data!$D481)</f>
        <v>2013</v>
      </c>
      <c r="D481" s="3">
        <v>41452</v>
      </c>
      <c r="E481" s="3" t="str">
        <f>TEXT(Table1[[#This Row],[Order Date]],"mmm")</f>
        <v>Jun</v>
      </c>
      <c r="F481" s="3">
        <v>41458</v>
      </c>
      <c r="G481" s="8">
        <f>Table1[[#This Row],[Ship Date]]-Table1[[#This Row],[Order Date]]</f>
        <v>6</v>
      </c>
      <c r="H481" s="2" t="s">
        <v>50</v>
      </c>
      <c r="I481" s="2" t="s">
        <v>1648</v>
      </c>
      <c r="J481" s="2" t="s">
        <v>1649</v>
      </c>
      <c r="K481" s="2" t="s">
        <v>41</v>
      </c>
      <c r="L481" s="2" t="s">
        <v>27</v>
      </c>
      <c r="M481" s="2" t="s">
        <v>266</v>
      </c>
      <c r="N481" s="2" t="s">
        <v>267</v>
      </c>
      <c r="O481" s="2">
        <v>10024</v>
      </c>
      <c r="P481" s="2" t="s">
        <v>148</v>
      </c>
      <c r="Q481" s="2" t="s">
        <v>1650</v>
      </c>
      <c r="R481" s="2" t="s">
        <v>46</v>
      </c>
      <c r="S481" s="2" t="s">
        <v>68</v>
      </c>
      <c r="T481" s="2" t="s">
        <v>1651</v>
      </c>
      <c r="U481" s="2">
        <v>14.7</v>
      </c>
      <c r="V481" s="2">
        <v>5</v>
      </c>
      <c r="W481" s="2">
        <v>0</v>
      </c>
      <c r="X481" s="20">
        <v>7</v>
      </c>
      <c r="Y481" s="18">
        <v>709.42857142856997</v>
      </c>
      <c r="Z481" s="2">
        <v>6.6150000000000002</v>
      </c>
    </row>
    <row r="482" spans="1:26" x14ac:dyDescent="0.3">
      <c r="A482" s="2">
        <v>481</v>
      </c>
      <c r="B482" s="2" t="s">
        <v>1647</v>
      </c>
      <c r="C482" s="2">
        <f>YEAR([1]Data!$D482)</f>
        <v>2013</v>
      </c>
      <c r="D482" s="3">
        <v>41452</v>
      </c>
      <c r="E482" s="3" t="str">
        <f>TEXT(Table1[[#This Row],[Order Date]],"mmm")</f>
        <v>Jun</v>
      </c>
      <c r="F482" s="3">
        <v>41458</v>
      </c>
      <c r="G482" s="8">
        <f>Table1[[#This Row],[Ship Date]]-Table1[[#This Row],[Order Date]]</f>
        <v>6</v>
      </c>
      <c r="H482" s="2" t="s">
        <v>50</v>
      </c>
      <c r="I482" s="2" t="s">
        <v>1648</v>
      </c>
      <c r="J482" s="2" t="s">
        <v>1649</v>
      </c>
      <c r="K482" s="2" t="s">
        <v>41</v>
      </c>
      <c r="L482" s="2" t="s">
        <v>27</v>
      </c>
      <c r="M482" s="2" t="s">
        <v>266</v>
      </c>
      <c r="N482" s="2" t="s">
        <v>267</v>
      </c>
      <c r="O482" s="2">
        <v>10024</v>
      </c>
      <c r="P482" s="2" t="s">
        <v>148</v>
      </c>
      <c r="Q482" s="2" t="s">
        <v>1652</v>
      </c>
      <c r="R482" s="2" t="s">
        <v>46</v>
      </c>
      <c r="S482" s="2" t="s">
        <v>59</v>
      </c>
      <c r="T482" s="2" t="s">
        <v>1653</v>
      </c>
      <c r="U482" s="2">
        <v>704.25</v>
      </c>
      <c r="V482" s="2">
        <v>5</v>
      </c>
      <c r="W482" s="2">
        <v>0</v>
      </c>
      <c r="X482" s="20">
        <v>7</v>
      </c>
      <c r="Y482" s="18">
        <v>707.39285714285597</v>
      </c>
      <c r="Z482" s="2">
        <v>84.51</v>
      </c>
    </row>
    <row r="483" spans="1:26" x14ac:dyDescent="0.3">
      <c r="A483" s="2">
        <v>482</v>
      </c>
      <c r="B483" s="2" t="s">
        <v>1654</v>
      </c>
      <c r="C483" s="2">
        <f>YEAR([1]Data!$D483)</f>
        <v>2011</v>
      </c>
      <c r="D483" s="3">
        <v>40822</v>
      </c>
      <c r="E483" s="3" t="str">
        <f>TEXT(Table1[[#This Row],[Order Date]],"mmm")</f>
        <v>Oct</v>
      </c>
      <c r="F483" s="3">
        <v>40826</v>
      </c>
      <c r="G483" s="8">
        <f>Table1[[#This Row],[Ship Date]]-Table1[[#This Row],[Order Date]]</f>
        <v>4</v>
      </c>
      <c r="H483" s="2" t="s">
        <v>50</v>
      </c>
      <c r="I483" s="2" t="s">
        <v>1655</v>
      </c>
      <c r="J483" s="2" t="s">
        <v>1656</v>
      </c>
      <c r="K483" s="2" t="s">
        <v>26</v>
      </c>
      <c r="L483" s="2" t="s">
        <v>27</v>
      </c>
      <c r="M483" s="2" t="s">
        <v>947</v>
      </c>
      <c r="N483" s="2" t="s">
        <v>43</v>
      </c>
      <c r="O483" s="2">
        <v>92024</v>
      </c>
      <c r="P483" s="2" t="s">
        <v>44</v>
      </c>
      <c r="Q483" s="2" t="s">
        <v>1657</v>
      </c>
      <c r="R483" s="2" t="s">
        <v>71</v>
      </c>
      <c r="S483" s="2" t="s">
        <v>161</v>
      </c>
      <c r="T483" s="2" t="s">
        <v>1658</v>
      </c>
      <c r="U483" s="2">
        <v>9.09</v>
      </c>
      <c r="V483" s="2">
        <v>3</v>
      </c>
      <c r="W483" s="2">
        <v>0</v>
      </c>
      <c r="X483" s="20">
        <v>7</v>
      </c>
      <c r="Y483" s="18">
        <v>705.35714285714198</v>
      </c>
      <c r="Z483" s="2">
        <v>1.9088999999999996</v>
      </c>
    </row>
    <row r="484" spans="1:26" x14ac:dyDescent="0.3">
      <c r="A484" s="2">
        <v>483</v>
      </c>
      <c r="B484" s="2" t="s">
        <v>1659</v>
      </c>
      <c r="C484" s="2">
        <f>YEAR([1]Data!$D484)</f>
        <v>2011</v>
      </c>
      <c r="D484" s="3">
        <v>40746</v>
      </c>
      <c r="E484" s="3" t="str">
        <f>TEXT(Table1[[#This Row],[Order Date]],"mmm")</f>
        <v>Jul</v>
      </c>
      <c r="F484" s="3">
        <v>40751</v>
      </c>
      <c r="G484" s="8">
        <f>Table1[[#This Row],[Ship Date]]-Table1[[#This Row],[Order Date]]</f>
        <v>5</v>
      </c>
      <c r="H484" s="2" t="s">
        <v>50</v>
      </c>
      <c r="I484" s="2" t="s">
        <v>1660</v>
      </c>
      <c r="J484" s="2" t="s">
        <v>1661</v>
      </c>
      <c r="K484" s="2" t="s">
        <v>26</v>
      </c>
      <c r="L484" s="2" t="s">
        <v>27</v>
      </c>
      <c r="M484" s="2" t="s">
        <v>266</v>
      </c>
      <c r="N484" s="2" t="s">
        <v>267</v>
      </c>
      <c r="O484" s="2">
        <v>10024</v>
      </c>
      <c r="P484" s="2" t="s">
        <v>148</v>
      </c>
      <c r="Q484" s="2" t="s">
        <v>366</v>
      </c>
      <c r="R484" s="2" t="s">
        <v>46</v>
      </c>
      <c r="S484" s="2" t="s">
        <v>68</v>
      </c>
      <c r="T484" s="2" t="s">
        <v>367</v>
      </c>
      <c r="U484" s="2">
        <v>5.96</v>
      </c>
      <c r="V484" s="2">
        <v>2</v>
      </c>
      <c r="W484" s="2">
        <v>0</v>
      </c>
      <c r="X484" s="20">
        <v>7</v>
      </c>
      <c r="Y484" s="18">
        <v>703.32142857142696</v>
      </c>
      <c r="Z484" s="2">
        <v>1.6688000000000001</v>
      </c>
    </row>
    <row r="485" spans="1:26" x14ac:dyDescent="0.3">
      <c r="A485" s="2">
        <v>484</v>
      </c>
      <c r="B485" s="2" t="s">
        <v>1659</v>
      </c>
      <c r="C485" s="2">
        <f>YEAR([1]Data!$D485)</f>
        <v>2011</v>
      </c>
      <c r="D485" s="3">
        <v>40746</v>
      </c>
      <c r="E485" s="3" t="str">
        <f>TEXT(Table1[[#This Row],[Order Date]],"mmm")</f>
        <v>Jul</v>
      </c>
      <c r="F485" s="3">
        <v>40751</v>
      </c>
      <c r="G485" s="8">
        <f>Table1[[#This Row],[Ship Date]]-Table1[[#This Row],[Order Date]]</f>
        <v>5</v>
      </c>
      <c r="H485" s="2" t="s">
        <v>50</v>
      </c>
      <c r="I485" s="2" t="s">
        <v>1660</v>
      </c>
      <c r="J485" s="2" t="s">
        <v>1661</v>
      </c>
      <c r="K485" s="2" t="s">
        <v>26</v>
      </c>
      <c r="L485" s="2" t="s">
        <v>27</v>
      </c>
      <c r="M485" s="2" t="s">
        <v>266</v>
      </c>
      <c r="N485" s="2" t="s">
        <v>267</v>
      </c>
      <c r="O485" s="2">
        <v>10024</v>
      </c>
      <c r="P485" s="2" t="s">
        <v>148</v>
      </c>
      <c r="Q485" s="2" t="s">
        <v>1662</v>
      </c>
      <c r="R485" s="2" t="s">
        <v>71</v>
      </c>
      <c r="S485" s="2" t="s">
        <v>161</v>
      </c>
      <c r="T485" s="2" t="s">
        <v>1663</v>
      </c>
      <c r="U485" s="2">
        <v>159.97999999999999</v>
      </c>
      <c r="V485" s="2">
        <v>2</v>
      </c>
      <c r="W485" s="2">
        <v>0</v>
      </c>
      <c r="X485" s="20">
        <v>7</v>
      </c>
      <c r="Y485" s="18">
        <v>701.28571428571297</v>
      </c>
      <c r="Z485" s="2">
        <v>57.592799999999997</v>
      </c>
    </row>
    <row r="486" spans="1:26" x14ac:dyDescent="0.3">
      <c r="A486" s="2">
        <v>485</v>
      </c>
      <c r="B486" s="2" t="s">
        <v>1664</v>
      </c>
      <c r="C486" s="2">
        <f>YEAR([1]Data!$D486)</f>
        <v>2014</v>
      </c>
      <c r="D486" s="3">
        <v>41801</v>
      </c>
      <c r="E486" s="3" t="str">
        <f>TEXT(Table1[[#This Row],[Order Date]],"mmm")</f>
        <v>Jun</v>
      </c>
      <c r="F486" s="3">
        <v>41804</v>
      </c>
      <c r="G486" s="8">
        <f>Table1[[#This Row],[Ship Date]]-Table1[[#This Row],[Order Date]]</f>
        <v>3</v>
      </c>
      <c r="H486" s="2" t="s">
        <v>188</v>
      </c>
      <c r="I486" s="2" t="s">
        <v>1665</v>
      </c>
      <c r="J486" s="2" t="s">
        <v>1666</v>
      </c>
      <c r="K486" s="2" t="s">
        <v>102</v>
      </c>
      <c r="L486" s="2" t="s">
        <v>27</v>
      </c>
      <c r="M486" s="2" t="s">
        <v>42</v>
      </c>
      <c r="N486" s="2" t="s">
        <v>43</v>
      </c>
      <c r="O486" s="2">
        <v>90045</v>
      </c>
      <c r="P486" s="2" t="s">
        <v>44</v>
      </c>
      <c r="Q486" s="2" t="s">
        <v>1667</v>
      </c>
      <c r="R486" s="2" t="s">
        <v>46</v>
      </c>
      <c r="S486" s="2" t="s">
        <v>47</v>
      </c>
      <c r="T486" s="2" t="s">
        <v>1668</v>
      </c>
      <c r="U486" s="2">
        <v>29.6</v>
      </c>
      <c r="V486" s="2">
        <v>2</v>
      </c>
      <c r="W486" s="2">
        <v>0</v>
      </c>
      <c r="X486" s="20">
        <v>7</v>
      </c>
      <c r="Y486" s="18">
        <v>699.24999999999898</v>
      </c>
      <c r="Z486" s="2">
        <v>14.8</v>
      </c>
    </row>
    <row r="487" spans="1:26" x14ac:dyDescent="0.3">
      <c r="A487" s="2">
        <v>486</v>
      </c>
      <c r="B487" s="2" t="s">
        <v>1664</v>
      </c>
      <c r="C487" s="2">
        <f>YEAR([1]Data!$D487)</f>
        <v>2014</v>
      </c>
      <c r="D487" s="3">
        <v>41801</v>
      </c>
      <c r="E487" s="3" t="str">
        <f>TEXT(Table1[[#This Row],[Order Date]],"mmm")</f>
        <v>Jun</v>
      </c>
      <c r="F487" s="3">
        <v>41804</v>
      </c>
      <c r="G487" s="8">
        <f>Table1[[#This Row],[Ship Date]]-Table1[[#This Row],[Order Date]]</f>
        <v>3</v>
      </c>
      <c r="H487" s="2" t="s">
        <v>188</v>
      </c>
      <c r="I487" s="2" t="s">
        <v>1665</v>
      </c>
      <c r="J487" s="2" t="s">
        <v>1666</v>
      </c>
      <c r="K487" s="2" t="s">
        <v>102</v>
      </c>
      <c r="L487" s="2" t="s">
        <v>27</v>
      </c>
      <c r="M487" s="2" t="s">
        <v>42</v>
      </c>
      <c r="N487" s="2" t="s">
        <v>43</v>
      </c>
      <c r="O487" s="2">
        <v>90045</v>
      </c>
      <c r="P487" s="2" t="s">
        <v>44</v>
      </c>
      <c r="Q487" s="2" t="s">
        <v>1669</v>
      </c>
      <c r="R487" s="2" t="s">
        <v>32</v>
      </c>
      <c r="S487" s="2" t="s">
        <v>33</v>
      </c>
      <c r="T487" s="2" t="s">
        <v>1670</v>
      </c>
      <c r="U487" s="2">
        <v>514.16499999999996</v>
      </c>
      <c r="V487" s="2">
        <v>5</v>
      </c>
      <c r="W487" s="2">
        <v>0.15</v>
      </c>
      <c r="X487" s="20">
        <v>7</v>
      </c>
      <c r="Y487" s="18">
        <v>697.21428571428396</v>
      </c>
      <c r="Z487" s="2">
        <v>-30.24499999999999</v>
      </c>
    </row>
    <row r="488" spans="1:26" x14ac:dyDescent="0.3">
      <c r="A488" s="2">
        <v>487</v>
      </c>
      <c r="B488" s="2" t="s">
        <v>1664</v>
      </c>
      <c r="C488" s="2">
        <f>YEAR([1]Data!$D488)</f>
        <v>2014</v>
      </c>
      <c r="D488" s="3">
        <v>41801</v>
      </c>
      <c r="E488" s="3" t="str">
        <f>TEXT(Table1[[#This Row],[Order Date]],"mmm")</f>
        <v>Jun</v>
      </c>
      <c r="F488" s="3">
        <v>41804</v>
      </c>
      <c r="G488" s="8">
        <f>Table1[[#This Row],[Ship Date]]-Table1[[#This Row],[Order Date]]</f>
        <v>3</v>
      </c>
      <c r="H488" s="2" t="s">
        <v>188</v>
      </c>
      <c r="I488" s="2" t="s">
        <v>1665</v>
      </c>
      <c r="J488" s="2" t="s">
        <v>1666</v>
      </c>
      <c r="K488" s="2" t="s">
        <v>102</v>
      </c>
      <c r="L488" s="2" t="s">
        <v>27</v>
      </c>
      <c r="M488" s="2" t="s">
        <v>42</v>
      </c>
      <c r="N488" s="2" t="s">
        <v>43</v>
      </c>
      <c r="O488" s="2">
        <v>90045</v>
      </c>
      <c r="P488" s="2" t="s">
        <v>44</v>
      </c>
      <c r="Q488" s="2" t="s">
        <v>1671</v>
      </c>
      <c r="R488" s="2" t="s">
        <v>71</v>
      </c>
      <c r="S488" s="2" t="s">
        <v>72</v>
      </c>
      <c r="T488" s="2" t="s">
        <v>1672</v>
      </c>
      <c r="U488" s="2">
        <v>279.95999999999998</v>
      </c>
      <c r="V488" s="2">
        <v>5</v>
      </c>
      <c r="W488" s="2">
        <v>0.2</v>
      </c>
      <c r="X488" s="20">
        <v>7</v>
      </c>
      <c r="Y488" s="18">
        <v>695.17857142856997</v>
      </c>
      <c r="Z488" s="2">
        <v>17.497500000000016</v>
      </c>
    </row>
    <row r="489" spans="1:26" x14ac:dyDescent="0.3">
      <c r="A489" s="2">
        <v>488</v>
      </c>
      <c r="B489" s="2" t="s">
        <v>1673</v>
      </c>
      <c r="C489" s="2">
        <f>YEAR([1]Data!$D489)</f>
        <v>2011</v>
      </c>
      <c r="D489" s="3">
        <v>40845</v>
      </c>
      <c r="E489" s="3" t="str">
        <f>TEXT(Table1[[#This Row],[Order Date]],"mmm")</f>
        <v>Oct</v>
      </c>
      <c r="F489" s="3">
        <v>40847</v>
      </c>
      <c r="G489" s="8">
        <f>Table1[[#This Row],[Ship Date]]-Table1[[#This Row],[Order Date]]</f>
        <v>2</v>
      </c>
      <c r="H489" s="2" t="s">
        <v>188</v>
      </c>
      <c r="I489" s="2" t="s">
        <v>1674</v>
      </c>
      <c r="J489" s="2" t="s">
        <v>1675</v>
      </c>
      <c r="K489" s="2" t="s">
        <v>26</v>
      </c>
      <c r="L489" s="2" t="s">
        <v>27</v>
      </c>
      <c r="M489" s="2" t="s">
        <v>303</v>
      </c>
      <c r="N489" s="2" t="s">
        <v>211</v>
      </c>
      <c r="O489" s="2">
        <v>60610</v>
      </c>
      <c r="P489" s="2" t="s">
        <v>105</v>
      </c>
      <c r="Q489" s="2" t="s">
        <v>1676</v>
      </c>
      <c r="R489" s="2" t="s">
        <v>71</v>
      </c>
      <c r="S489" s="2" t="s">
        <v>72</v>
      </c>
      <c r="T489" s="2" t="s">
        <v>1677</v>
      </c>
      <c r="U489" s="2">
        <v>2735.9520000000002</v>
      </c>
      <c r="V489" s="2">
        <v>6</v>
      </c>
      <c r="W489" s="2">
        <v>0.2</v>
      </c>
      <c r="X489" s="20">
        <v>7</v>
      </c>
      <c r="Y489" s="18">
        <v>693.14285714285597</v>
      </c>
      <c r="Z489" s="2">
        <v>341.99399999999969</v>
      </c>
    </row>
    <row r="490" spans="1:26" x14ac:dyDescent="0.3">
      <c r="A490" s="2">
        <v>489</v>
      </c>
      <c r="B490" s="2" t="s">
        <v>1678</v>
      </c>
      <c r="C490" s="2">
        <f>YEAR([1]Data!$D490)</f>
        <v>2011</v>
      </c>
      <c r="D490" s="3">
        <v>40703</v>
      </c>
      <c r="E490" s="3" t="str">
        <f>TEXT(Table1[[#This Row],[Order Date]],"mmm")</f>
        <v>Jun</v>
      </c>
      <c r="F490" s="3">
        <v>40707</v>
      </c>
      <c r="G490" s="8">
        <f>Table1[[#This Row],[Ship Date]]-Table1[[#This Row],[Order Date]]</f>
        <v>4</v>
      </c>
      <c r="H490" s="2" t="s">
        <v>23</v>
      </c>
      <c r="I490" s="2" t="s">
        <v>1679</v>
      </c>
      <c r="J490" s="2" t="s">
        <v>1680</v>
      </c>
      <c r="K490" s="2" t="s">
        <v>102</v>
      </c>
      <c r="L490" s="2" t="s">
        <v>27</v>
      </c>
      <c r="M490" s="2" t="s">
        <v>1681</v>
      </c>
      <c r="N490" s="2" t="s">
        <v>104</v>
      </c>
      <c r="O490" s="2">
        <v>77340</v>
      </c>
      <c r="P490" s="2" t="s">
        <v>105</v>
      </c>
      <c r="Q490" s="2" t="s">
        <v>1682</v>
      </c>
      <c r="R490" s="2" t="s">
        <v>71</v>
      </c>
      <c r="S490" s="2" t="s">
        <v>72</v>
      </c>
      <c r="T490" s="2" t="s">
        <v>1683</v>
      </c>
      <c r="U490" s="2">
        <v>7.9920000000000009</v>
      </c>
      <c r="V490" s="2">
        <v>1</v>
      </c>
      <c r="W490" s="2">
        <v>0.2</v>
      </c>
      <c r="X490" s="20">
        <v>7</v>
      </c>
      <c r="Y490" s="18">
        <v>691.10714285714198</v>
      </c>
      <c r="Z490" s="2">
        <v>0.59940000000000015</v>
      </c>
    </row>
    <row r="491" spans="1:26" x14ac:dyDescent="0.3">
      <c r="A491" s="2">
        <v>490</v>
      </c>
      <c r="B491" s="2" t="s">
        <v>1678</v>
      </c>
      <c r="C491" s="2">
        <f>YEAR([1]Data!$D491)</f>
        <v>2011</v>
      </c>
      <c r="D491" s="3">
        <v>40703</v>
      </c>
      <c r="E491" s="3" t="str">
        <f>TEXT(Table1[[#This Row],[Order Date]],"mmm")</f>
        <v>Jun</v>
      </c>
      <c r="F491" s="3">
        <v>40707</v>
      </c>
      <c r="G491" s="8">
        <f>Table1[[#This Row],[Ship Date]]-Table1[[#This Row],[Order Date]]</f>
        <v>4</v>
      </c>
      <c r="H491" s="2" t="s">
        <v>23</v>
      </c>
      <c r="I491" s="2" t="s">
        <v>1679</v>
      </c>
      <c r="J491" s="2" t="s">
        <v>1680</v>
      </c>
      <c r="K491" s="2" t="s">
        <v>102</v>
      </c>
      <c r="L491" s="2" t="s">
        <v>27</v>
      </c>
      <c r="M491" s="2" t="s">
        <v>1681</v>
      </c>
      <c r="N491" s="2" t="s">
        <v>104</v>
      </c>
      <c r="O491" s="2">
        <v>77340</v>
      </c>
      <c r="P491" s="2" t="s">
        <v>105</v>
      </c>
      <c r="Q491" s="2" t="s">
        <v>1684</v>
      </c>
      <c r="R491" s="2" t="s">
        <v>71</v>
      </c>
      <c r="S491" s="2" t="s">
        <v>161</v>
      </c>
      <c r="T491" s="2" t="s">
        <v>1685</v>
      </c>
      <c r="U491" s="2">
        <v>63.984000000000009</v>
      </c>
      <c r="V491" s="2">
        <v>2</v>
      </c>
      <c r="W491" s="2">
        <v>0.2</v>
      </c>
      <c r="X491" s="20">
        <v>7</v>
      </c>
      <c r="Y491" s="18">
        <v>689.07142857142696</v>
      </c>
      <c r="Z491" s="2">
        <v>10.397399999999998</v>
      </c>
    </row>
    <row r="492" spans="1:26" x14ac:dyDescent="0.3">
      <c r="A492" s="2">
        <v>491</v>
      </c>
      <c r="B492" s="2" t="s">
        <v>1678</v>
      </c>
      <c r="C492" s="2">
        <f>YEAR([1]Data!$D492)</f>
        <v>2011</v>
      </c>
      <c r="D492" s="3">
        <v>40703</v>
      </c>
      <c r="E492" s="3" t="str">
        <f>TEXT(Table1[[#This Row],[Order Date]],"mmm")</f>
        <v>Jun</v>
      </c>
      <c r="F492" s="3">
        <v>40707</v>
      </c>
      <c r="G492" s="8">
        <f>Table1[[#This Row],[Ship Date]]-Table1[[#This Row],[Order Date]]</f>
        <v>4</v>
      </c>
      <c r="H492" s="2" t="s">
        <v>23</v>
      </c>
      <c r="I492" s="2" t="s">
        <v>1679</v>
      </c>
      <c r="J492" s="2" t="s">
        <v>1680</v>
      </c>
      <c r="K492" s="2" t="s">
        <v>102</v>
      </c>
      <c r="L492" s="2" t="s">
        <v>27</v>
      </c>
      <c r="M492" s="2" t="s">
        <v>1681</v>
      </c>
      <c r="N492" s="2" t="s">
        <v>104</v>
      </c>
      <c r="O492" s="2">
        <v>77340</v>
      </c>
      <c r="P492" s="2" t="s">
        <v>105</v>
      </c>
      <c r="Q492" s="2" t="s">
        <v>1565</v>
      </c>
      <c r="R492" s="2" t="s">
        <v>46</v>
      </c>
      <c r="S492" s="2" t="s">
        <v>68</v>
      </c>
      <c r="T492" s="2" t="s">
        <v>1566</v>
      </c>
      <c r="U492" s="2">
        <v>70.367999999999995</v>
      </c>
      <c r="V492" s="2">
        <v>2</v>
      </c>
      <c r="W492" s="2">
        <v>0.2</v>
      </c>
      <c r="X492" s="20">
        <v>7</v>
      </c>
      <c r="Y492" s="18">
        <v>687.03571428571297</v>
      </c>
      <c r="Z492" s="2">
        <v>6.1572000000000031</v>
      </c>
    </row>
    <row r="493" spans="1:26" x14ac:dyDescent="0.3">
      <c r="A493" s="2">
        <v>492</v>
      </c>
      <c r="B493" s="2" t="s">
        <v>1686</v>
      </c>
      <c r="C493" s="2">
        <f>YEAR([1]Data!$D493)</f>
        <v>2011</v>
      </c>
      <c r="D493" s="3">
        <v>40800</v>
      </c>
      <c r="E493" s="3" t="str">
        <f>TEXT(Table1[[#This Row],[Order Date]],"mmm")</f>
        <v>Sep</v>
      </c>
      <c r="F493" s="3">
        <v>40805</v>
      </c>
      <c r="G493" s="8">
        <f>Table1[[#This Row],[Ship Date]]-Table1[[#This Row],[Order Date]]</f>
        <v>5</v>
      </c>
      <c r="H493" s="2" t="s">
        <v>50</v>
      </c>
      <c r="I493" s="2" t="s">
        <v>1687</v>
      </c>
      <c r="J493" s="2" t="s">
        <v>1688</v>
      </c>
      <c r="K493" s="2" t="s">
        <v>26</v>
      </c>
      <c r="L493" s="2" t="s">
        <v>27</v>
      </c>
      <c r="M493" s="2" t="s">
        <v>389</v>
      </c>
      <c r="N493" s="2" t="s">
        <v>267</v>
      </c>
      <c r="O493" s="2">
        <v>14609</v>
      </c>
      <c r="P493" s="2" t="s">
        <v>148</v>
      </c>
      <c r="Q493" s="2" t="s">
        <v>1689</v>
      </c>
      <c r="R493" s="2" t="s">
        <v>46</v>
      </c>
      <c r="S493" s="2" t="s">
        <v>59</v>
      </c>
      <c r="T493" s="2" t="s">
        <v>1690</v>
      </c>
      <c r="U493" s="2">
        <v>449.15</v>
      </c>
      <c r="V493" s="2">
        <v>5</v>
      </c>
      <c r="W493" s="2">
        <v>0</v>
      </c>
      <c r="X493" s="20">
        <v>7</v>
      </c>
      <c r="Y493" s="18">
        <v>684.99999999999898</v>
      </c>
      <c r="Z493" s="2">
        <v>8.9829999999999899</v>
      </c>
    </row>
    <row r="494" spans="1:26" x14ac:dyDescent="0.3">
      <c r="A494" s="2">
        <v>493</v>
      </c>
      <c r="B494" s="2" t="s">
        <v>1686</v>
      </c>
      <c r="C494" s="2">
        <f>YEAR([1]Data!$D494)</f>
        <v>2011</v>
      </c>
      <c r="D494" s="3">
        <v>40800</v>
      </c>
      <c r="E494" s="3" t="str">
        <f>TEXT(Table1[[#This Row],[Order Date]],"mmm")</f>
        <v>Sep</v>
      </c>
      <c r="F494" s="3">
        <v>40805</v>
      </c>
      <c r="G494" s="8">
        <f>Table1[[#This Row],[Ship Date]]-Table1[[#This Row],[Order Date]]</f>
        <v>5</v>
      </c>
      <c r="H494" s="2" t="s">
        <v>50</v>
      </c>
      <c r="I494" s="2" t="s">
        <v>1687</v>
      </c>
      <c r="J494" s="2" t="s">
        <v>1688</v>
      </c>
      <c r="K494" s="2" t="s">
        <v>26</v>
      </c>
      <c r="L494" s="2" t="s">
        <v>27</v>
      </c>
      <c r="M494" s="2" t="s">
        <v>389</v>
      </c>
      <c r="N494" s="2" t="s">
        <v>267</v>
      </c>
      <c r="O494" s="2">
        <v>14609</v>
      </c>
      <c r="P494" s="2" t="s">
        <v>148</v>
      </c>
      <c r="Q494" s="2" t="s">
        <v>1691</v>
      </c>
      <c r="R494" s="2" t="s">
        <v>46</v>
      </c>
      <c r="S494" s="2" t="s">
        <v>173</v>
      </c>
      <c r="T494" s="2" t="s">
        <v>1692</v>
      </c>
      <c r="U494" s="2">
        <v>11.07</v>
      </c>
      <c r="V494" s="2">
        <v>3</v>
      </c>
      <c r="W494" s="2">
        <v>0</v>
      </c>
      <c r="X494" s="20">
        <v>7</v>
      </c>
      <c r="Y494" s="18">
        <v>682.96428571428396</v>
      </c>
      <c r="Z494" s="2">
        <v>5.0921999999999992</v>
      </c>
    </row>
    <row r="495" spans="1:26" x14ac:dyDescent="0.3">
      <c r="A495" s="2">
        <v>494</v>
      </c>
      <c r="B495" s="2" t="s">
        <v>1693</v>
      </c>
      <c r="C495" s="2">
        <f>YEAR([1]Data!$D495)</f>
        <v>2013</v>
      </c>
      <c r="D495" s="3">
        <v>41404</v>
      </c>
      <c r="E495" s="3" t="str">
        <f>TEXT(Table1[[#This Row],[Order Date]],"mmm")</f>
        <v>May</v>
      </c>
      <c r="F495" s="3">
        <v>41409</v>
      </c>
      <c r="G495" s="8">
        <f>Table1[[#This Row],[Ship Date]]-Table1[[#This Row],[Order Date]]</f>
        <v>5</v>
      </c>
      <c r="H495" s="2" t="s">
        <v>50</v>
      </c>
      <c r="I495" s="2" t="s">
        <v>1694</v>
      </c>
      <c r="J495" s="2" t="s">
        <v>1695</v>
      </c>
      <c r="K495" s="2" t="s">
        <v>26</v>
      </c>
      <c r="L495" s="2" t="s">
        <v>27</v>
      </c>
      <c r="M495" s="2" t="s">
        <v>95</v>
      </c>
      <c r="N495" s="2" t="s">
        <v>96</v>
      </c>
      <c r="O495" s="2">
        <v>98115</v>
      </c>
      <c r="P495" s="2" t="s">
        <v>44</v>
      </c>
      <c r="Q495" s="2" t="s">
        <v>1696</v>
      </c>
      <c r="R495" s="2" t="s">
        <v>71</v>
      </c>
      <c r="S495" s="2" t="s">
        <v>161</v>
      </c>
      <c r="T495" s="2" t="s">
        <v>1697</v>
      </c>
      <c r="U495" s="2">
        <v>93.98</v>
      </c>
      <c r="V495" s="2">
        <v>2</v>
      </c>
      <c r="W495" s="2">
        <v>0</v>
      </c>
      <c r="X495" s="20">
        <v>7</v>
      </c>
      <c r="Y495" s="18">
        <v>680.92857142857395</v>
      </c>
      <c r="Z495" s="2">
        <v>13.157200000000003</v>
      </c>
    </row>
    <row r="496" spans="1:26" x14ac:dyDescent="0.3">
      <c r="A496" s="2">
        <v>495</v>
      </c>
      <c r="B496" s="2" t="s">
        <v>1698</v>
      </c>
      <c r="C496" s="2">
        <f>YEAR([1]Data!$D496)</f>
        <v>2013</v>
      </c>
      <c r="D496" s="3">
        <v>41352</v>
      </c>
      <c r="E496" s="3" t="str">
        <f>TEXT(Table1[[#This Row],[Order Date]],"mmm")</f>
        <v>Mar</v>
      </c>
      <c r="F496" s="3">
        <v>41355</v>
      </c>
      <c r="G496" s="8">
        <f>Table1[[#This Row],[Ship Date]]-Table1[[#This Row],[Order Date]]</f>
        <v>3</v>
      </c>
      <c r="H496" s="2" t="s">
        <v>23</v>
      </c>
      <c r="I496" s="2" t="s">
        <v>1699</v>
      </c>
      <c r="J496" s="2" t="s">
        <v>1700</v>
      </c>
      <c r="K496" s="2" t="s">
        <v>26</v>
      </c>
      <c r="L496" s="2" t="s">
        <v>27</v>
      </c>
      <c r="M496" s="2" t="s">
        <v>334</v>
      </c>
      <c r="N496" s="2" t="s">
        <v>335</v>
      </c>
      <c r="O496" s="2">
        <v>38109</v>
      </c>
      <c r="P496" s="2" t="s">
        <v>30</v>
      </c>
      <c r="Q496" s="2" t="s">
        <v>1701</v>
      </c>
      <c r="R496" s="2" t="s">
        <v>32</v>
      </c>
      <c r="S496" s="2" t="s">
        <v>56</v>
      </c>
      <c r="T496" s="2" t="s">
        <v>1702</v>
      </c>
      <c r="U496" s="2">
        <v>189.88200000000001</v>
      </c>
      <c r="V496" s="2">
        <v>3</v>
      </c>
      <c r="W496" s="2">
        <v>0.4</v>
      </c>
      <c r="X496" s="20">
        <v>7</v>
      </c>
      <c r="Y496" s="18">
        <v>678.89285714285404</v>
      </c>
      <c r="Z496" s="2">
        <v>-94.941000000000017</v>
      </c>
    </row>
    <row r="497" spans="1:26" x14ac:dyDescent="0.3">
      <c r="A497" s="2">
        <v>496</v>
      </c>
      <c r="B497" s="2" t="s">
        <v>1703</v>
      </c>
      <c r="C497" s="2">
        <f>YEAR([1]Data!$D497)</f>
        <v>2012</v>
      </c>
      <c r="D497" s="3">
        <v>41270</v>
      </c>
      <c r="E497" s="3" t="str">
        <f>TEXT(Table1[[#This Row],[Order Date]],"mmm")</f>
        <v>Dec</v>
      </c>
      <c r="F497" s="3">
        <v>41274</v>
      </c>
      <c r="G497" s="8">
        <f>Table1[[#This Row],[Ship Date]]-Table1[[#This Row],[Order Date]]</f>
        <v>4</v>
      </c>
      <c r="H497" s="2" t="s">
        <v>50</v>
      </c>
      <c r="I497" s="2" t="s">
        <v>1704</v>
      </c>
      <c r="J497" s="2" t="s">
        <v>1705</v>
      </c>
      <c r="K497" s="2" t="s">
        <v>26</v>
      </c>
      <c r="L497" s="2" t="s">
        <v>27</v>
      </c>
      <c r="M497" s="2" t="s">
        <v>1706</v>
      </c>
      <c r="N497" s="2" t="s">
        <v>1707</v>
      </c>
      <c r="O497" s="2">
        <v>72701</v>
      </c>
      <c r="P497" s="2" t="s">
        <v>30</v>
      </c>
      <c r="Q497" s="2" t="s">
        <v>1708</v>
      </c>
      <c r="R497" s="2" t="s">
        <v>46</v>
      </c>
      <c r="S497" s="2" t="s">
        <v>173</v>
      </c>
      <c r="T497" s="2" t="s">
        <v>1709</v>
      </c>
      <c r="U497" s="2">
        <v>105.42</v>
      </c>
      <c r="V497" s="2">
        <v>2</v>
      </c>
      <c r="W497" s="2">
        <v>0</v>
      </c>
      <c r="X497" s="20">
        <v>7</v>
      </c>
      <c r="Y497" s="18">
        <v>676.85714285714403</v>
      </c>
      <c r="Z497" s="2">
        <v>51.655799999999999</v>
      </c>
    </row>
    <row r="498" spans="1:26" x14ac:dyDescent="0.3">
      <c r="A498" s="2">
        <v>497</v>
      </c>
      <c r="B498" s="2" t="s">
        <v>1710</v>
      </c>
      <c r="C498" s="2">
        <f>YEAR([1]Data!$D498)</f>
        <v>2013</v>
      </c>
      <c r="D498" s="3">
        <v>41481</v>
      </c>
      <c r="E498" s="3" t="str">
        <f>TEXT(Table1[[#This Row],[Order Date]],"mmm")</f>
        <v>Jul</v>
      </c>
      <c r="F498" s="3">
        <v>41487</v>
      </c>
      <c r="G498" s="8">
        <f>Table1[[#This Row],[Ship Date]]-Table1[[#This Row],[Order Date]]</f>
        <v>6</v>
      </c>
      <c r="H498" s="2" t="s">
        <v>50</v>
      </c>
      <c r="I498" s="2" t="s">
        <v>1583</v>
      </c>
      <c r="J498" s="2" t="s">
        <v>1584</v>
      </c>
      <c r="K498" s="2" t="s">
        <v>26</v>
      </c>
      <c r="L498" s="2" t="s">
        <v>27</v>
      </c>
      <c r="M498" s="2" t="s">
        <v>1711</v>
      </c>
      <c r="N498" s="2" t="s">
        <v>43</v>
      </c>
      <c r="O498" s="2">
        <v>92627</v>
      </c>
      <c r="P498" s="2" t="s">
        <v>44</v>
      </c>
      <c r="Q498" s="2" t="s">
        <v>1712</v>
      </c>
      <c r="R498" s="2" t="s">
        <v>46</v>
      </c>
      <c r="S498" s="2" t="s">
        <v>75</v>
      </c>
      <c r="T498" s="2" t="s">
        <v>1713</v>
      </c>
      <c r="U498" s="2">
        <v>119.61600000000001</v>
      </c>
      <c r="V498" s="2">
        <v>8</v>
      </c>
      <c r="W498" s="2">
        <v>0.2</v>
      </c>
      <c r="X498" s="20">
        <v>7</v>
      </c>
      <c r="Y498" s="18">
        <v>674.82142857142401</v>
      </c>
      <c r="Z498" s="2">
        <v>40.370399999999997</v>
      </c>
    </row>
    <row r="499" spans="1:26" x14ac:dyDescent="0.3">
      <c r="A499" s="2">
        <v>498</v>
      </c>
      <c r="B499" s="2" t="s">
        <v>1710</v>
      </c>
      <c r="C499" s="2">
        <f>YEAR([1]Data!$D499)</f>
        <v>2013</v>
      </c>
      <c r="D499" s="3">
        <v>41481</v>
      </c>
      <c r="E499" s="3" t="str">
        <f>TEXT(Table1[[#This Row],[Order Date]],"mmm")</f>
        <v>Jul</v>
      </c>
      <c r="F499" s="3">
        <v>41487</v>
      </c>
      <c r="G499" s="8">
        <f>Table1[[#This Row],[Ship Date]]-Table1[[#This Row],[Order Date]]</f>
        <v>6</v>
      </c>
      <c r="H499" s="2" t="s">
        <v>50</v>
      </c>
      <c r="I499" s="2" t="s">
        <v>1583</v>
      </c>
      <c r="J499" s="2" t="s">
        <v>1584</v>
      </c>
      <c r="K499" s="2" t="s">
        <v>26</v>
      </c>
      <c r="L499" s="2" t="s">
        <v>27</v>
      </c>
      <c r="M499" s="2" t="s">
        <v>1711</v>
      </c>
      <c r="N499" s="2" t="s">
        <v>43</v>
      </c>
      <c r="O499" s="2">
        <v>92627</v>
      </c>
      <c r="P499" s="2" t="s">
        <v>44</v>
      </c>
      <c r="Q499" s="2" t="s">
        <v>1714</v>
      </c>
      <c r="R499" s="2" t="s">
        <v>32</v>
      </c>
      <c r="S499" s="2" t="s">
        <v>65</v>
      </c>
      <c r="T499" s="2" t="s">
        <v>1715</v>
      </c>
      <c r="U499" s="2">
        <v>255.76</v>
      </c>
      <c r="V499" s="2">
        <v>4</v>
      </c>
      <c r="W499" s="2">
        <v>0</v>
      </c>
      <c r="X499" s="20">
        <v>7</v>
      </c>
      <c r="Y499" s="18">
        <v>672.78571428571399</v>
      </c>
      <c r="Z499" s="2">
        <v>81.843199999999996</v>
      </c>
    </row>
    <row r="500" spans="1:26" x14ac:dyDescent="0.3">
      <c r="A500" s="2">
        <v>499</v>
      </c>
      <c r="B500" s="2" t="s">
        <v>1710</v>
      </c>
      <c r="C500" s="2">
        <f>YEAR([1]Data!$D500)</f>
        <v>2013</v>
      </c>
      <c r="D500" s="3">
        <v>41481</v>
      </c>
      <c r="E500" s="3" t="str">
        <f>TEXT(Table1[[#This Row],[Order Date]],"mmm")</f>
        <v>Jul</v>
      </c>
      <c r="F500" s="3">
        <v>41487</v>
      </c>
      <c r="G500" s="8">
        <f>Table1[[#This Row],[Ship Date]]-Table1[[#This Row],[Order Date]]</f>
        <v>6</v>
      </c>
      <c r="H500" s="2" t="s">
        <v>50</v>
      </c>
      <c r="I500" s="2" t="s">
        <v>1583</v>
      </c>
      <c r="J500" s="2" t="s">
        <v>1584</v>
      </c>
      <c r="K500" s="2" t="s">
        <v>26</v>
      </c>
      <c r="L500" s="2" t="s">
        <v>27</v>
      </c>
      <c r="M500" s="2" t="s">
        <v>1711</v>
      </c>
      <c r="N500" s="2" t="s">
        <v>43</v>
      </c>
      <c r="O500" s="2">
        <v>92627</v>
      </c>
      <c r="P500" s="2" t="s">
        <v>44</v>
      </c>
      <c r="Q500" s="2" t="s">
        <v>1164</v>
      </c>
      <c r="R500" s="2" t="s">
        <v>32</v>
      </c>
      <c r="S500" s="2" t="s">
        <v>36</v>
      </c>
      <c r="T500" s="2" t="s">
        <v>1165</v>
      </c>
      <c r="U500" s="2">
        <v>241.56799999999998</v>
      </c>
      <c r="V500" s="2">
        <v>2</v>
      </c>
      <c r="W500" s="2">
        <v>0.2</v>
      </c>
      <c r="X500" s="20">
        <v>7</v>
      </c>
      <c r="Y500" s="18">
        <v>670.74999999999397</v>
      </c>
      <c r="Z500" s="2">
        <v>18.11760000000001</v>
      </c>
    </row>
    <row r="501" spans="1:26" x14ac:dyDescent="0.3">
      <c r="A501" s="2">
        <v>500</v>
      </c>
      <c r="B501" s="2" t="s">
        <v>1710</v>
      </c>
      <c r="C501" s="2">
        <f>YEAR([1]Data!$D501)</f>
        <v>2013</v>
      </c>
      <c r="D501" s="3">
        <v>41481</v>
      </c>
      <c r="E501" s="3" t="str">
        <f>TEXT(Table1[[#This Row],[Order Date]],"mmm")</f>
        <v>Jul</v>
      </c>
      <c r="F501" s="3">
        <v>41487</v>
      </c>
      <c r="G501" s="8">
        <f>Table1[[#This Row],[Ship Date]]-Table1[[#This Row],[Order Date]]</f>
        <v>6</v>
      </c>
      <c r="H501" s="2" t="s">
        <v>50</v>
      </c>
      <c r="I501" s="2" t="s">
        <v>1583</v>
      </c>
      <c r="J501" s="2" t="s">
        <v>1584</v>
      </c>
      <c r="K501" s="2" t="s">
        <v>26</v>
      </c>
      <c r="L501" s="2" t="s">
        <v>27</v>
      </c>
      <c r="M501" s="2" t="s">
        <v>1711</v>
      </c>
      <c r="N501" s="2" t="s">
        <v>43</v>
      </c>
      <c r="O501" s="2">
        <v>92627</v>
      </c>
      <c r="P501" s="2" t="s">
        <v>44</v>
      </c>
      <c r="Q501" s="2" t="s">
        <v>1716</v>
      </c>
      <c r="R501" s="2" t="s">
        <v>32</v>
      </c>
      <c r="S501" s="2" t="s">
        <v>65</v>
      </c>
      <c r="T501" s="2" t="s">
        <v>1717</v>
      </c>
      <c r="U501" s="2">
        <v>69.3</v>
      </c>
      <c r="V501" s="2">
        <v>9</v>
      </c>
      <c r="W501" s="2">
        <v>0</v>
      </c>
      <c r="X501" s="20">
        <v>7</v>
      </c>
      <c r="Y501" s="18">
        <v>668.71428571428396</v>
      </c>
      <c r="Z501" s="2">
        <v>22.868999999999996</v>
      </c>
    </row>
    <row r="502" spans="1:26" x14ac:dyDescent="0.3">
      <c r="A502" s="2">
        <v>501</v>
      </c>
      <c r="B502" s="2" t="s">
        <v>1718</v>
      </c>
      <c r="C502" s="2">
        <f>YEAR([1]Data!$D502)</f>
        <v>2013</v>
      </c>
      <c r="D502" s="3">
        <v>41425</v>
      </c>
      <c r="E502" s="3" t="str">
        <f>TEXT(Table1[[#This Row],[Order Date]],"mmm")</f>
        <v>May</v>
      </c>
      <c r="F502" s="3">
        <v>41430</v>
      </c>
      <c r="G502" s="8">
        <f>Table1[[#This Row],[Ship Date]]-Table1[[#This Row],[Order Date]]</f>
        <v>5</v>
      </c>
      <c r="H502" s="2" t="s">
        <v>50</v>
      </c>
      <c r="I502" s="2" t="s">
        <v>1719</v>
      </c>
      <c r="J502" s="2" t="s">
        <v>1720</v>
      </c>
      <c r="K502" s="2" t="s">
        <v>41</v>
      </c>
      <c r="L502" s="2" t="s">
        <v>27</v>
      </c>
      <c r="M502" s="2" t="s">
        <v>1721</v>
      </c>
      <c r="N502" s="2" t="s">
        <v>457</v>
      </c>
      <c r="O502" s="2">
        <v>80134</v>
      </c>
      <c r="P502" s="2" t="s">
        <v>44</v>
      </c>
      <c r="Q502" s="2" t="s">
        <v>1722</v>
      </c>
      <c r="R502" s="2" t="s">
        <v>46</v>
      </c>
      <c r="S502" s="2" t="s">
        <v>75</v>
      </c>
      <c r="T502" s="2" t="s">
        <v>1723</v>
      </c>
      <c r="U502" s="2">
        <v>22.620000000000005</v>
      </c>
      <c r="V502" s="2">
        <v>2</v>
      </c>
      <c r="W502" s="2">
        <v>0.7</v>
      </c>
      <c r="X502" s="20">
        <v>7</v>
      </c>
      <c r="Y502" s="18">
        <v>666.67857142857395</v>
      </c>
      <c r="Z502" s="2">
        <v>-15.079999999999998</v>
      </c>
    </row>
    <row r="503" spans="1:26" x14ac:dyDescent="0.3">
      <c r="A503" s="2">
        <v>502</v>
      </c>
      <c r="B503" s="2" t="s">
        <v>1718</v>
      </c>
      <c r="C503" s="2">
        <f>YEAR([1]Data!$D503)</f>
        <v>2013</v>
      </c>
      <c r="D503" s="3">
        <v>41425</v>
      </c>
      <c r="E503" s="3" t="str">
        <f>TEXT(Table1[[#This Row],[Order Date]],"mmm")</f>
        <v>May</v>
      </c>
      <c r="F503" s="3">
        <v>41430</v>
      </c>
      <c r="G503" s="8">
        <f>Table1[[#This Row],[Ship Date]]-Table1[[#This Row],[Order Date]]</f>
        <v>5</v>
      </c>
      <c r="H503" s="2" t="s">
        <v>50</v>
      </c>
      <c r="I503" s="2" t="s">
        <v>1719</v>
      </c>
      <c r="J503" s="2" t="s">
        <v>1720</v>
      </c>
      <c r="K503" s="2" t="s">
        <v>41</v>
      </c>
      <c r="L503" s="2" t="s">
        <v>27</v>
      </c>
      <c r="M503" s="2" t="s">
        <v>1721</v>
      </c>
      <c r="N503" s="2" t="s">
        <v>457</v>
      </c>
      <c r="O503" s="2">
        <v>80134</v>
      </c>
      <c r="P503" s="2" t="s">
        <v>44</v>
      </c>
      <c r="Q503" s="2" t="s">
        <v>1724</v>
      </c>
      <c r="R503" s="2" t="s">
        <v>46</v>
      </c>
      <c r="S503" s="2" t="s">
        <v>75</v>
      </c>
      <c r="T503" s="2" t="s">
        <v>1725</v>
      </c>
      <c r="U503" s="2">
        <v>14.952000000000004</v>
      </c>
      <c r="V503" s="2">
        <v>2</v>
      </c>
      <c r="W503" s="2">
        <v>0.7</v>
      </c>
      <c r="X503" s="20">
        <v>7</v>
      </c>
      <c r="Y503" s="18">
        <v>664.64285714285404</v>
      </c>
      <c r="Z503" s="2">
        <v>-11.961599999999997</v>
      </c>
    </row>
    <row r="504" spans="1:26" x14ac:dyDescent="0.3">
      <c r="A504" s="2">
        <v>503</v>
      </c>
      <c r="B504" s="2" t="s">
        <v>1718</v>
      </c>
      <c r="C504" s="2">
        <f>YEAR([1]Data!$D504)</f>
        <v>2013</v>
      </c>
      <c r="D504" s="3">
        <v>41425</v>
      </c>
      <c r="E504" s="3" t="str">
        <f>TEXT(Table1[[#This Row],[Order Date]],"mmm")</f>
        <v>May</v>
      </c>
      <c r="F504" s="3">
        <v>41430</v>
      </c>
      <c r="G504" s="8">
        <f>Table1[[#This Row],[Ship Date]]-Table1[[#This Row],[Order Date]]</f>
        <v>5</v>
      </c>
      <c r="H504" s="2" t="s">
        <v>50</v>
      </c>
      <c r="I504" s="2" t="s">
        <v>1719</v>
      </c>
      <c r="J504" s="2" t="s">
        <v>1720</v>
      </c>
      <c r="K504" s="2" t="s">
        <v>41</v>
      </c>
      <c r="L504" s="2" t="s">
        <v>27</v>
      </c>
      <c r="M504" s="2" t="s">
        <v>1721</v>
      </c>
      <c r="N504" s="2" t="s">
        <v>457</v>
      </c>
      <c r="O504" s="2">
        <v>80134</v>
      </c>
      <c r="P504" s="2" t="s">
        <v>44</v>
      </c>
      <c r="Q504" s="2" t="s">
        <v>1726</v>
      </c>
      <c r="R504" s="2" t="s">
        <v>32</v>
      </c>
      <c r="S504" s="2" t="s">
        <v>36</v>
      </c>
      <c r="T504" s="2" t="s">
        <v>1727</v>
      </c>
      <c r="U504" s="2">
        <v>801.5680000000001</v>
      </c>
      <c r="V504" s="2">
        <v>2</v>
      </c>
      <c r="W504" s="2">
        <v>0.2</v>
      </c>
      <c r="X504" s="20">
        <v>7</v>
      </c>
      <c r="Y504" s="18">
        <v>662.60714285714403</v>
      </c>
      <c r="Z504" s="2">
        <v>50.097999999999985</v>
      </c>
    </row>
    <row r="505" spans="1:26" x14ac:dyDescent="0.3">
      <c r="A505" s="2">
        <v>504</v>
      </c>
      <c r="B505" s="2" t="s">
        <v>1718</v>
      </c>
      <c r="C505" s="2">
        <f>YEAR([1]Data!$D505)</f>
        <v>2013</v>
      </c>
      <c r="D505" s="3">
        <v>41425</v>
      </c>
      <c r="E505" s="3" t="str">
        <f>TEXT(Table1[[#This Row],[Order Date]],"mmm")</f>
        <v>May</v>
      </c>
      <c r="F505" s="3">
        <v>41430</v>
      </c>
      <c r="G505" s="8">
        <f>Table1[[#This Row],[Ship Date]]-Table1[[#This Row],[Order Date]]</f>
        <v>5</v>
      </c>
      <c r="H505" s="2" t="s">
        <v>50</v>
      </c>
      <c r="I505" s="2" t="s">
        <v>1719</v>
      </c>
      <c r="J505" s="2" t="s">
        <v>1720</v>
      </c>
      <c r="K505" s="2" t="s">
        <v>41</v>
      </c>
      <c r="L505" s="2" t="s">
        <v>27</v>
      </c>
      <c r="M505" s="2" t="s">
        <v>1721</v>
      </c>
      <c r="N505" s="2" t="s">
        <v>457</v>
      </c>
      <c r="O505" s="2">
        <v>80134</v>
      </c>
      <c r="P505" s="2" t="s">
        <v>44</v>
      </c>
      <c r="Q505" s="2" t="s">
        <v>1728</v>
      </c>
      <c r="R505" s="2" t="s">
        <v>46</v>
      </c>
      <c r="S505" s="2" t="s">
        <v>75</v>
      </c>
      <c r="T505" s="2" t="s">
        <v>1729</v>
      </c>
      <c r="U505" s="2">
        <v>2.3760000000000003</v>
      </c>
      <c r="V505" s="2">
        <v>3</v>
      </c>
      <c r="W505" s="2">
        <v>0.7</v>
      </c>
      <c r="X505" s="20">
        <v>7</v>
      </c>
      <c r="Y505" s="18">
        <v>660.57142857142401</v>
      </c>
      <c r="Z505" s="2">
        <v>-1.9007999999999998</v>
      </c>
    </row>
    <row r="506" spans="1:26" x14ac:dyDescent="0.3">
      <c r="A506" s="2">
        <v>505</v>
      </c>
      <c r="B506" s="2" t="s">
        <v>1718</v>
      </c>
      <c r="C506" s="2">
        <f>YEAR([1]Data!$D506)</f>
        <v>2013</v>
      </c>
      <c r="D506" s="3">
        <v>41425</v>
      </c>
      <c r="E506" s="3" t="str">
        <f>TEXT(Table1[[#This Row],[Order Date]],"mmm")</f>
        <v>May</v>
      </c>
      <c r="F506" s="3">
        <v>41430</v>
      </c>
      <c r="G506" s="8">
        <f>Table1[[#This Row],[Ship Date]]-Table1[[#This Row],[Order Date]]</f>
        <v>5</v>
      </c>
      <c r="H506" s="2" t="s">
        <v>50</v>
      </c>
      <c r="I506" s="2" t="s">
        <v>1719</v>
      </c>
      <c r="J506" s="2" t="s">
        <v>1720</v>
      </c>
      <c r="K506" s="2" t="s">
        <v>41</v>
      </c>
      <c r="L506" s="2" t="s">
        <v>27</v>
      </c>
      <c r="M506" s="2" t="s">
        <v>1721</v>
      </c>
      <c r="N506" s="2" t="s">
        <v>457</v>
      </c>
      <c r="O506" s="2">
        <v>80134</v>
      </c>
      <c r="P506" s="2" t="s">
        <v>44</v>
      </c>
      <c r="Q506" s="2" t="s">
        <v>1730</v>
      </c>
      <c r="R506" s="2" t="s">
        <v>46</v>
      </c>
      <c r="S506" s="2" t="s">
        <v>90</v>
      </c>
      <c r="T506" s="2" t="s">
        <v>1731</v>
      </c>
      <c r="U506" s="2">
        <v>32.792000000000002</v>
      </c>
      <c r="V506" s="2">
        <v>1</v>
      </c>
      <c r="W506" s="2">
        <v>0.2</v>
      </c>
      <c r="X506" s="20">
        <v>7</v>
      </c>
      <c r="Y506" s="18">
        <v>658.53571428571399</v>
      </c>
      <c r="Z506" s="2">
        <v>11.8871</v>
      </c>
    </row>
    <row r="507" spans="1:26" x14ac:dyDescent="0.3">
      <c r="A507" s="2">
        <v>506</v>
      </c>
      <c r="B507" s="2" t="s">
        <v>1732</v>
      </c>
      <c r="C507" s="2">
        <f>YEAR([1]Data!$D507)</f>
        <v>2014</v>
      </c>
      <c r="D507" s="3">
        <v>41956</v>
      </c>
      <c r="E507" s="3" t="str">
        <f>TEXT(Table1[[#This Row],[Order Date]],"mmm")</f>
        <v>Nov</v>
      </c>
      <c r="F507" s="3">
        <v>41959</v>
      </c>
      <c r="G507" s="8">
        <f>Table1[[#This Row],[Ship Date]]-Table1[[#This Row],[Order Date]]</f>
        <v>3</v>
      </c>
      <c r="H507" s="2" t="s">
        <v>23</v>
      </c>
      <c r="I507" s="2" t="s">
        <v>1574</v>
      </c>
      <c r="J507" s="2" t="s">
        <v>1575</v>
      </c>
      <c r="K507" s="2" t="s">
        <v>41</v>
      </c>
      <c r="L507" s="2" t="s">
        <v>27</v>
      </c>
      <c r="M507" s="2" t="s">
        <v>266</v>
      </c>
      <c r="N507" s="2" t="s">
        <v>267</v>
      </c>
      <c r="O507" s="2">
        <v>10024</v>
      </c>
      <c r="P507" s="2" t="s">
        <v>148</v>
      </c>
      <c r="Q507" s="2" t="s">
        <v>545</v>
      </c>
      <c r="R507" s="2" t="s">
        <v>46</v>
      </c>
      <c r="S507" s="2" t="s">
        <v>75</v>
      </c>
      <c r="T507" s="2" t="s">
        <v>546</v>
      </c>
      <c r="U507" s="2">
        <v>15.920000000000002</v>
      </c>
      <c r="V507" s="2">
        <v>5</v>
      </c>
      <c r="W507" s="2">
        <v>0.2</v>
      </c>
      <c r="X507" s="20">
        <v>7</v>
      </c>
      <c r="Y507" s="18">
        <v>656.49999999999397</v>
      </c>
      <c r="Z507" s="2">
        <v>5.3729999999999993</v>
      </c>
    </row>
    <row r="508" spans="1:26" x14ac:dyDescent="0.3">
      <c r="A508" s="2">
        <v>507</v>
      </c>
      <c r="B508" s="2" t="s">
        <v>1733</v>
      </c>
      <c r="C508" s="2">
        <f>YEAR([1]Data!$D508)</f>
        <v>2012</v>
      </c>
      <c r="D508" s="3">
        <v>40984</v>
      </c>
      <c r="E508" s="3" t="str">
        <f>TEXT(Table1[[#This Row],[Order Date]],"mmm")</f>
        <v>Mar</v>
      </c>
      <c r="F508" s="3">
        <v>40990</v>
      </c>
      <c r="G508" s="8">
        <f>Table1[[#This Row],[Ship Date]]-Table1[[#This Row],[Order Date]]</f>
        <v>6</v>
      </c>
      <c r="H508" s="2" t="s">
        <v>50</v>
      </c>
      <c r="I508" s="2" t="s">
        <v>1734</v>
      </c>
      <c r="J508" s="2" t="s">
        <v>1735</v>
      </c>
      <c r="K508" s="2" t="s">
        <v>26</v>
      </c>
      <c r="L508" s="2" t="s">
        <v>27</v>
      </c>
      <c r="M508" s="2" t="s">
        <v>1736</v>
      </c>
      <c r="N508" s="2" t="s">
        <v>1272</v>
      </c>
      <c r="O508" s="2">
        <v>30318</v>
      </c>
      <c r="P508" s="2" t="s">
        <v>30</v>
      </c>
      <c r="Q508" s="2" t="s">
        <v>1737</v>
      </c>
      <c r="R508" s="2" t="s">
        <v>46</v>
      </c>
      <c r="S508" s="2" t="s">
        <v>68</v>
      </c>
      <c r="T508" s="2" t="s">
        <v>1738</v>
      </c>
      <c r="U508" s="2">
        <v>2.74</v>
      </c>
      <c r="V508" s="2">
        <v>1</v>
      </c>
      <c r="W508" s="2">
        <v>0</v>
      </c>
      <c r="X508" s="20">
        <v>7</v>
      </c>
      <c r="Y508" s="18">
        <v>654.46428571428396</v>
      </c>
      <c r="Z508" s="2">
        <v>0.73980000000000024</v>
      </c>
    </row>
    <row r="509" spans="1:26" x14ac:dyDescent="0.3">
      <c r="A509" s="2">
        <v>508</v>
      </c>
      <c r="B509" s="2" t="s">
        <v>1733</v>
      </c>
      <c r="C509" s="2">
        <f>YEAR([1]Data!$D509)</f>
        <v>2012</v>
      </c>
      <c r="D509" s="3">
        <v>40984</v>
      </c>
      <c r="E509" s="3" t="str">
        <f>TEXT(Table1[[#This Row],[Order Date]],"mmm")</f>
        <v>Mar</v>
      </c>
      <c r="F509" s="3">
        <v>40990</v>
      </c>
      <c r="G509" s="8">
        <f>Table1[[#This Row],[Ship Date]]-Table1[[#This Row],[Order Date]]</f>
        <v>6</v>
      </c>
      <c r="H509" s="2" t="s">
        <v>50</v>
      </c>
      <c r="I509" s="2" t="s">
        <v>1734</v>
      </c>
      <c r="J509" s="2" t="s">
        <v>1735</v>
      </c>
      <c r="K509" s="2" t="s">
        <v>26</v>
      </c>
      <c r="L509" s="2" t="s">
        <v>27</v>
      </c>
      <c r="M509" s="2" t="s">
        <v>1736</v>
      </c>
      <c r="N509" s="2" t="s">
        <v>1272</v>
      </c>
      <c r="O509" s="2">
        <v>30318</v>
      </c>
      <c r="P509" s="2" t="s">
        <v>30</v>
      </c>
      <c r="Q509" s="2" t="s">
        <v>1739</v>
      </c>
      <c r="R509" s="2" t="s">
        <v>46</v>
      </c>
      <c r="S509" s="2" t="s">
        <v>68</v>
      </c>
      <c r="T509" s="2" t="s">
        <v>1740</v>
      </c>
      <c r="U509" s="2">
        <v>8.34</v>
      </c>
      <c r="V509" s="2">
        <v>3</v>
      </c>
      <c r="W509" s="2">
        <v>0</v>
      </c>
      <c r="X509" s="20">
        <v>7</v>
      </c>
      <c r="Y509" s="18">
        <v>652.42857142857395</v>
      </c>
      <c r="Z509" s="2">
        <v>2.1683999999999997</v>
      </c>
    </row>
    <row r="510" spans="1:26" x14ac:dyDescent="0.3">
      <c r="A510" s="2">
        <v>509</v>
      </c>
      <c r="B510" s="2" t="s">
        <v>1733</v>
      </c>
      <c r="C510" s="2">
        <f>YEAR([1]Data!$D510)</f>
        <v>2012</v>
      </c>
      <c r="D510" s="3">
        <v>40984</v>
      </c>
      <c r="E510" s="3" t="str">
        <f>TEXT(Table1[[#This Row],[Order Date]],"mmm")</f>
        <v>Mar</v>
      </c>
      <c r="F510" s="3">
        <v>40990</v>
      </c>
      <c r="G510" s="8">
        <f>Table1[[#This Row],[Ship Date]]-Table1[[#This Row],[Order Date]]</f>
        <v>6</v>
      </c>
      <c r="H510" s="2" t="s">
        <v>50</v>
      </c>
      <c r="I510" s="2" t="s">
        <v>1734</v>
      </c>
      <c r="J510" s="2" t="s">
        <v>1735</v>
      </c>
      <c r="K510" s="2" t="s">
        <v>26</v>
      </c>
      <c r="L510" s="2" t="s">
        <v>27</v>
      </c>
      <c r="M510" s="2" t="s">
        <v>1736</v>
      </c>
      <c r="N510" s="2" t="s">
        <v>1272</v>
      </c>
      <c r="O510" s="2">
        <v>30318</v>
      </c>
      <c r="P510" s="2" t="s">
        <v>30</v>
      </c>
      <c r="Q510" s="2" t="s">
        <v>953</v>
      </c>
      <c r="R510" s="2" t="s">
        <v>46</v>
      </c>
      <c r="S510" s="2" t="s">
        <v>59</v>
      </c>
      <c r="T510" s="2" t="s">
        <v>1741</v>
      </c>
      <c r="U510" s="2">
        <v>46.74</v>
      </c>
      <c r="V510" s="2">
        <v>3</v>
      </c>
      <c r="W510" s="2">
        <v>0</v>
      </c>
      <c r="X510" s="20">
        <v>7</v>
      </c>
      <c r="Y510" s="18">
        <v>650.39285714285404</v>
      </c>
      <c r="Z510" s="2">
        <v>11.684999999999999</v>
      </c>
    </row>
    <row r="511" spans="1:26" x14ac:dyDescent="0.3">
      <c r="A511" s="2">
        <v>510</v>
      </c>
      <c r="B511" s="2" t="s">
        <v>1733</v>
      </c>
      <c r="C511" s="2">
        <f>YEAR([1]Data!$D511)</f>
        <v>2012</v>
      </c>
      <c r="D511" s="3">
        <v>40984</v>
      </c>
      <c r="E511" s="3" t="str">
        <f>TEXT(Table1[[#This Row],[Order Date]],"mmm")</f>
        <v>Mar</v>
      </c>
      <c r="F511" s="3">
        <v>40990</v>
      </c>
      <c r="G511" s="8">
        <f>Table1[[#This Row],[Ship Date]]-Table1[[#This Row],[Order Date]]</f>
        <v>6</v>
      </c>
      <c r="H511" s="2" t="s">
        <v>50</v>
      </c>
      <c r="I511" s="2" t="s">
        <v>1734</v>
      </c>
      <c r="J511" s="2" t="s">
        <v>1735</v>
      </c>
      <c r="K511" s="2" t="s">
        <v>26</v>
      </c>
      <c r="L511" s="2" t="s">
        <v>27</v>
      </c>
      <c r="M511" s="2" t="s">
        <v>1736</v>
      </c>
      <c r="N511" s="2" t="s">
        <v>1272</v>
      </c>
      <c r="O511" s="2">
        <v>30318</v>
      </c>
      <c r="P511" s="2" t="s">
        <v>30</v>
      </c>
      <c r="Q511" s="2" t="s">
        <v>1742</v>
      </c>
      <c r="R511" s="2" t="s">
        <v>46</v>
      </c>
      <c r="S511" s="2" t="s">
        <v>75</v>
      </c>
      <c r="T511" s="2" t="s">
        <v>1743</v>
      </c>
      <c r="U511" s="2">
        <v>6354.95</v>
      </c>
      <c r="V511" s="2">
        <v>5</v>
      </c>
      <c r="W511" s="2">
        <v>0</v>
      </c>
      <c r="X511" s="20">
        <v>7</v>
      </c>
      <c r="Y511" s="18">
        <v>648.35714285714403</v>
      </c>
      <c r="Z511" s="2">
        <v>3177.4749999999999</v>
      </c>
    </row>
    <row r="512" spans="1:26" x14ac:dyDescent="0.3">
      <c r="A512" s="2">
        <v>511</v>
      </c>
      <c r="B512" s="2" t="s">
        <v>1744</v>
      </c>
      <c r="C512" s="2">
        <f>YEAR([1]Data!$D512)</f>
        <v>2014</v>
      </c>
      <c r="D512" s="3">
        <v>41970</v>
      </c>
      <c r="E512" s="3" t="str">
        <f>TEXT(Table1[[#This Row],[Order Date]],"mmm")</f>
        <v>Nov</v>
      </c>
      <c r="F512" s="3">
        <v>41971</v>
      </c>
      <c r="G512" s="8">
        <f>Table1[[#This Row],[Ship Date]]-Table1[[#This Row],[Order Date]]</f>
        <v>1</v>
      </c>
      <c r="H512" s="2" t="s">
        <v>188</v>
      </c>
      <c r="I512" s="2" t="s">
        <v>1745</v>
      </c>
      <c r="J512" s="2" t="s">
        <v>1746</v>
      </c>
      <c r="K512" s="2" t="s">
        <v>26</v>
      </c>
      <c r="L512" s="2" t="s">
        <v>27</v>
      </c>
      <c r="M512" s="2" t="s">
        <v>1747</v>
      </c>
      <c r="N512" s="2" t="s">
        <v>596</v>
      </c>
      <c r="O512" s="2">
        <v>64118</v>
      </c>
      <c r="P512" s="2" t="s">
        <v>105</v>
      </c>
      <c r="Q512" s="2" t="s">
        <v>1748</v>
      </c>
      <c r="R512" s="2" t="s">
        <v>32</v>
      </c>
      <c r="S512" s="2" t="s">
        <v>65</v>
      </c>
      <c r="T512" s="2" t="s">
        <v>1749</v>
      </c>
      <c r="U512" s="2">
        <v>126.30000000000001</v>
      </c>
      <c r="V512" s="2">
        <v>3</v>
      </c>
      <c r="W512" s="2">
        <v>0</v>
      </c>
      <c r="X512" s="20">
        <v>7</v>
      </c>
      <c r="Y512" s="18">
        <v>646.32142857142401</v>
      </c>
      <c r="Z512" s="2">
        <v>40.415999999999997</v>
      </c>
    </row>
    <row r="513" spans="1:26" x14ac:dyDescent="0.3">
      <c r="A513" s="2">
        <v>512</v>
      </c>
      <c r="B513" s="2" t="s">
        <v>1744</v>
      </c>
      <c r="C513" s="2">
        <f>YEAR([1]Data!$D513)</f>
        <v>2014</v>
      </c>
      <c r="D513" s="3">
        <v>41970</v>
      </c>
      <c r="E513" s="3" t="str">
        <f>TEXT(Table1[[#This Row],[Order Date]],"mmm")</f>
        <v>Nov</v>
      </c>
      <c r="F513" s="3">
        <v>41971</v>
      </c>
      <c r="G513" s="8">
        <f>Table1[[#This Row],[Ship Date]]-Table1[[#This Row],[Order Date]]</f>
        <v>1</v>
      </c>
      <c r="H513" s="2" t="s">
        <v>188</v>
      </c>
      <c r="I513" s="2" t="s">
        <v>1745</v>
      </c>
      <c r="J513" s="2" t="s">
        <v>1746</v>
      </c>
      <c r="K513" s="2" t="s">
        <v>26</v>
      </c>
      <c r="L513" s="2" t="s">
        <v>27</v>
      </c>
      <c r="M513" s="2" t="s">
        <v>1747</v>
      </c>
      <c r="N513" s="2" t="s">
        <v>596</v>
      </c>
      <c r="O513" s="2">
        <v>64118</v>
      </c>
      <c r="P513" s="2" t="s">
        <v>105</v>
      </c>
      <c r="Q513" s="2" t="s">
        <v>1750</v>
      </c>
      <c r="R513" s="2" t="s">
        <v>71</v>
      </c>
      <c r="S513" s="2" t="s">
        <v>161</v>
      </c>
      <c r="T513" s="2" t="s">
        <v>1751</v>
      </c>
      <c r="U513" s="2">
        <v>38.04</v>
      </c>
      <c r="V513" s="2">
        <v>2</v>
      </c>
      <c r="W513" s="2">
        <v>0</v>
      </c>
      <c r="X513" s="20">
        <v>7</v>
      </c>
      <c r="Y513" s="18">
        <v>644.28571428571399</v>
      </c>
      <c r="Z513" s="2">
        <v>12.172799999999999</v>
      </c>
    </row>
    <row r="514" spans="1:26" x14ac:dyDescent="0.3">
      <c r="A514" s="2">
        <v>513</v>
      </c>
      <c r="B514" s="2" t="s">
        <v>1752</v>
      </c>
      <c r="C514" s="2">
        <f>YEAR([1]Data!$D514)</f>
        <v>2013</v>
      </c>
      <c r="D514" s="3">
        <v>41568</v>
      </c>
      <c r="E514" s="3" t="str">
        <f>TEXT(Table1[[#This Row],[Order Date]],"mmm")</f>
        <v>Oct</v>
      </c>
      <c r="F514" s="3">
        <v>41571</v>
      </c>
      <c r="G514" s="8">
        <f>Table1[[#This Row],[Ship Date]]-Table1[[#This Row],[Order Date]]</f>
        <v>3</v>
      </c>
      <c r="H514" s="2" t="s">
        <v>188</v>
      </c>
      <c r="I514" s="2" t="s">
        <v>1417</v>
      </c>
      <c r="J514" s="2" t="s">
        <v>1418</v>
      </c>
      <c r="K514" s="2" t="s">
        <v>26</v>
      </c>
      <c r="L514" s="2" t="s">
        <v>27</v>
      </c>
      <c r="M514" s="2" t="s">
        <v>606</v>
      </c>
      <c r="N514" s="2" t="s">
        <v>498</v>
      </c>
      <c r="O514" s="2">
        <v>43055</v>
      </c>
      <c r="P514" s="2" t="s">
        <v>148</v>
      </c>
      <c r="Q514" s="2" t="s">
        <v>366</v>
      </c>
      <c r="R514" s="2" t="s">
        <v>46</v>
      </c>
      <c r="S514" s="2" t="s">
        <v>68</v>
      </c>
      <c r="T514" s="2" t="s">
        <v>367</v>
      </c>
      <c r="U514" s="2">
        <v>7.1519999999999992</v>
      </c>
      <c r="V514" s="2">
        <v>3</v>
      </c>
      <c r="W514" s="2">
        <v>0.2</v>
      </c>
      <c r="X514" s="20">
        <v>7</v>
      </c>
      <c r="Y514" s="18">
        <v>642.24999999999397</v>
      </c>
      <c r="Z514" s="2">
        <v>0.71520000000000028</v>
      </c>
    </row>
    <row r="515" spans="1:26" x14ac:dyDescent="0.3">
      <c r="A515" s="2">
        <v>514</v>
      </c>
      <c r="B515" s="2" t="s">
        <v>1753</v>
      </c>
      <c r="C515" s="2">
        <f>YEAR([1]Data!$D515)</f>
        <v>2014</v>
      </c>
      <c r="D515" s="3">
        <v>41995</v>
      </c>
      <c r="E515" s="3" t="str">
        <f>TEXT(Table1[[#This Row],[Order Date]],"mmm")</f>
        <v>Dec</v>
      </c>
      <c r="F515" s="3">
        <v>41999</v>
      </c>
      <c r="G515" s="8">
        <f>Table1[[#This Row],[Ship Date]]-Table1[[#This Row],[Order Date]]</f>
        <v>4</v>
      </c>
      <c r="H515" s="2" t="s">
        <v>50</v>
      </c>
      <c r="I515" s="2" t="s">
        <v>1754</v>
      </c>
      <c r="J515" s="2" t="s">
        <v>1755</v>
      </c>
      <c r="K515" s="2" t="s">
        <v>26</v>
      </c>
      <c r="L515" s="2" t="s">
        <v>27</v>
      </c>
      <c r="M515" s="2" t="s">
        <v>42</v>
      </c>
      <c r="N515" s="2" t="s">
        <v>43</v>
      </c>
      <c r="O515" s="2">
        <v>90049</v>
      </c>
      <c r="P515" s="2" t="s">
        <v>44</v>
      </c>
      <c r="Q515" s="2" t="s">
        <v>1756</v>
      </c>
      <c r="R515" s="2" t="s">
        <v>46</v>
      </c>
      <c r="S515" s="2" t="s">
        <v>68</v>
      </c>
      <c r="T515" s="2" t="s">
        <v>1757</v>
      </c>
      <c r="U515" s="2">
        <v>6.63</v>
      </c>
      <c r="V515" s="2">
        <v>3</v>
      </c>
      <c r="W515" s="2">
        <v>0</v>
      </c>
      <c r="X515" s="20">
        <v>7</v>
      </c>
      <c r="Y515" s="18">
        <v>640.21428571428396</v>
      </c>
      <c r="Z515" s="2">
        <v>1.7901</v>
      </c>
    </row>
    <row r="516" spans="1:26" x14ac:dyDescent="0.3">
      <c r="A516" s="2">
        <v>515</v>
      </c>
      <c r="B516" s="2" t="s">
        <v>1753</v>
      </c>
      <c r="C516" s="2">
        <f>YEAR([1]Data!$D516)</f>
        <v>2014</v>
      </c>
      <c r="D516" s="3">
        <v>41995</v>
      </c>
      <c r="E516" s="3" t="str">
        <f>TEXT(Table1[[#This Row],[Order Date]],"mmm")</f>
        <v>Dec</v>
      </c>
      <c r="F516" s="3">
        <v>41999</v>
      </c>
      <c r="G516" s="8">
        <f>Table1[[#This Row],[Ship Date]]-Table1[[#This Row],[Order Date]]</f>
        <v>4</v>
      </c>
      <c r="H516" s="2" t="s">
        <v>50</v>
      </c>
      <c r="I516" s="2" t="s">
        <v>1754</v>
      </c>
      <c r="J516" s="2" t="s">
        <v>1755</v>
      </c>
      <c r="K516" s="2" t="s">
        <v>26</v>
      </c>
      <c r="L516" s="2" t="s">
        <v>27</v>
      </c>
      <c r="M516" s="2" t="s">
        <v>42</v>
      </c>
      <c r="N516" s="2" t="s">
        <v>43</v>
      </c>
      <c r="O516" s="2">
        <v>90049</v>
      </c>
      <c r="P516" s="2" t="s">
        <v>44</v>
      </c>
      <c r="Q516" s="2" t="s">
        <v>1758</v>
      </c>
      <c r="R516" s="2" t="s">
        <v>46</v>
      </c>
      <c r="S516" s="2" t="s">
        <v>68</v>
      </c>
      <c r="T516" s="2" t="s">
        <v>1759</v>
      </c>
      <c r="U516" s="2">
        <v>5.88</v>
      </c>
      <c r="V516" s="2">
        <v>2</v>
      </c>
      <c r="W516" s="2">
        <v>0</v>
      </c>
      <c r="X516" s="20">
        <v>7</v>
      </c>
      <c r="Y516" s="18">
        <v>638.17857142857395</v>
      </c>
      <c r="Z516" s="2">
        <v>1.7051999999999996</v>
      </c>
    </row>
    <row r="517" spans="1:26" x14ac:dyDescent="0.3">
      <c r="A517" s="2">
        <v>516</v>
      </c>
      <c r="B517" s="2" t="s">
        <v>1760</v>
      </c>
      <c r="C517" s="2">
        <f>YEAR([1]Data!$D517)</f>
        <v>2014</v>
      </c>
      <c r="D517" s="3">
        <v>41662</v>
      </c>
      <c r="E517" s="3" t="str">
        <f>TEXT(Table1[[#This Row],[Order Date]],"mmm")</f>
        <v>Jan</v>
      </c>
      <c r="F517" s="3">
        <v>41667</v>
      </c>
      <c r="G517" s="8">
        <f>Table1[[#This Row],[Ship Date]]-Table1[[#This Row],[Order Date]]</f>
        <v>5</v>
      </c>
      <c r="H517" s="2" t="s">
        <v>50</v>
      </c>
      <c r="I517" s="2" t="s">
        <v>531</v>
      </c>
      <c r="J517" s="2" t="s">
        <v>532</v>
      </c>
      <c r="K517" s="2" t="s">
        <v>102</v>
      </c>
      <c r="L517" s="2" t="s">
        <v>27</v>
      </c>
      <c r="M517" s="2" t="s">
        <v>1761</v>
      </c>
      <c r="N517" s="2" t="s">
        <v>1762</v>
      </c>
      <c r="O517" s="2">
        <v>59405</v>
      </c>
      <c r="P517" s="2" t="s">
        <v>44</v>
      </c>
      <c r="Q517" s="2" t="s">
        <v>1763</v>
      </c>
      <c r="R517" s="2" t="s">
        <v>71</v>
      </c>
      <c r="S517" s="2" t="s">
        <v>1216</v>
      </c>
      <c r="T517" s="2" t="s">
        <v>1764</v>
      </c>
      <c r="U517" s="2">
        <v>2999.95</v>
      </c>
      <c r="V517" s="2">
        <v>5</v>
      </c>
      <c r="W517" s="2">
        <v>0</v>
      </c>
      <c r="X517" s="20">
        <v>7</v>
      </c>
      <c r="Y517" s="18">
        <v>636.14285714285404</v>
      </c>
      <c r="Z517" s="2">
        <v>1379.9769999999999</v>
      </c>
    </row>
    <row r="518" spans="1:26" x14ac:dyDescent="0.3">
      <c r="A518" s="2">
        <v>517</v>
      </c>
      <c r="B518" s="2" t="s">
        <v>1760</v>
      </c>
      <c r="C518" s="2">
        <f>YEAR([1]Data!$D518)</f>
        <v>2014</v>
      </c>
      <c r="D518" s="3">
        <v>41662</v>
      </c>
      <c r="E518" s="3" t="str">
        <f>TEXT(Table1[[#This Row],[Order Date]],"mmm")</f>
        <v>Jan</v>
      </c>
      <c r="F518" s="3">
        <v>41667</v>
      </c>
      <c r="G518" s="8">
        <f>Table1[[#This Row],[Ship Date]]-Table1[[#This Row],[Order Date]]</f>
        <v>5</v>
      </c>
      <c r="H518" s="2" t="s">
        <v>50</v>
      </c>
      <c r="I518" s="2" t="s">
        <v>531</v>
      </c>
      <c r="J518" s="2" t="s">
        <v>532</v>
      </c>
      <c r="K518" s="2" t="s">
        <v>102</v>
      </c>
      <c r="L518" s="2" t="s">
        <v>27</v>
      </c>
      <c r="M518" s="2" t="s">
        <v>1761</v>
      </c>
      <c r="N518" s="2" t="s">
        <v>1762</v>
      </c>
      <c r="O518" s="2">
        <v>59405</v>
      </c>
      <c r="P518" s="2" t="s">
        <v>44</v>
      </c>
      <c r="Q518" s="2" t="s">
        <v>1765</v>
      </c>
      <c r="R518" s="2" t="s">
        <v>46</v>
      </c>
      <c r="S518" s="2" t="s">
        <v>59</v>
      </c>
      <c r="T518" s="2" t="s">
        <v>1766</v>
      </c>
      <c r="U518" s="2">
        <v>51.449999999999996</v>
      </c>
      <c r="V518" s="2">
        <v>3</v>
      </c>
      <c r="W518" s="2">
        <v>0</v>
      </c>
      <c r="X518" s="20">
        <v>7</v>
      </c>
      <c r="Y518" s="18">
        <v>634.10714285714403</v>
      </c>
      <c r="Z518" s="2">
        <v>13.891499999999999</v>
      </c>
    </row>
    <row r="519" spans="1:26" x14ac:dyDescent="0.3">
      <c r="A519" s="2">
        <v>518</v>
      </c>
      <c r="B519" s="2" t="s">
        <v>1760</v>
      </c>
      <c r="C519" s="2">
        <f>YEAR([1]Data!$D519)</f>
        <v>2014</v>
      </c>
      <c r="D519" s="3">
        <v>41662</v>
      </c>
      <c r="E519" s="3" t="str">
        <f>TEXT(Table1[[#This Row],[Order Date]],"mmm")</f>
        <v>Jan</v>
      </c>
      <c r="F519" s="3">
        <v>41667</v>
      </c>
      <c r="G519" s="8">
        <f>Table1[[#This Row],[Ship Date]]-Table1[[#This Row],[Order Date]]</f>
        <v>5</v>
      </c>
      <c r="H519" s="2" t="s">
        <v>50</v>
      </c>
      <c r="I519" s="2" t="s">
        <v>531</v>
      </c>
      <c r="J519" s="2" t="s">
        <v>532</v>
      </c>
      <c r="K519" s="2" t="s">
        <v>102</v>
      </c>
      <c r="L519" s="2" t="s">
        <v>27</v>
      </c>
      <c r="M519" s="2" t="s">
        <v>1761</v>
      </c>
      <c r="N519" s="2" t="s">
        <v>1762</v>
      </c>
      <c r="O519" s="2">
        <v>59405</v>
      </c>
      <c r="P519" s="2" t="s">
        <v>44</v>
      </c>
      <c r="Q519" s="2" t="s">
        <v>1767</v>
      </c>
      <c r="R519" s="2" t="s">
        <v>46</v>
      </c>
      <c r="S519" s="2" t="s">
        <v>90</v>
      </c>
      <c r="T519" s="2" t="s">
        <v>1768</v>
      </c>
      <c r="U519" s="2">
        <v>11.96</v>
      </c>
      <c r="V519" s="2">
        <v>2</v>
      </c>
      <c r="W519" s="2">
        <v>0</v>
      </c>
      <c r="X519" s="20">
        <v>7</v>
      </c>
      <c r="Y519" s="18">
        <v>632.07142857142401</v>
      </c>
      <c r="Z519" s="2">
        <v>5.3819999999999997</v>
      </c>
    </row>
    <row r="520" spans="1:26" x14ac:dyDescent="0.3">
      <c r="A520" s="2">
        <v>519</v>
      </c>
      <c r="B520" s="2" t="s">
        <v>1760</v>
      </c>
      <c r="C520" s="2">
        <f>YEAR([1]Data!$D520)</f>
        <v>2014</v>
      </c>
      <c r="D520" s="3">
        <v>41662</v>
      </c>
      <c r="E520" s="3" t="str">
        <f>TEXT(Table1[[#This Row],[Order Date]],"mmm")</f>
        <v>Jan</v>
      </c>
      <c r="F520" s="3">
        <v>41667</v>
      </c>
      <c r="G520" s="8">
        <f>Table1[[#This Row],[Ship Date]]-Table1[[#This Row],[Order Date]]</f>
        <v>5</v>
      </c>
      <c r="H520" s="2" t="s">
        <v>50</v>
      </c>
      <c r="I520" s="2" t="s">
        <v>531</v>
      </c>
      <c r="J520" s="2" t="s">
        <v>532</v>
      </c>
      <c r="K520" s="2" t="s">
        <v>102</v>
      </c>
      <c r="L520" s="2" t="s">
        <v>27</v>
      </c>
      <c r="M520" s="2" t="s">
        <v>1761</v>
      </c>
      <c r="N520" s="2" t="s">
        <v>1762</v>
      </c>
      <c r="O520" s="2">
        <v>59405</v>
      </c>
      <c r="P520" s="2" t="s">
        <v>44</v>
      </c>
      <c r="Q520" s="2" t="s">
        <v>1769</v>
      </c>
      <c r="R520" s="2" t="s">
        <v>46</v>
      </c>
      <c r="S520" s="2" t="s">
        <v>59</v>
      </c>
      <c r="T520" s="2" t="s">
        <v>1770</v>
      </c>
      <c r="U520" s="2">
        <v>1126.02</v>
      </c>
      <c r="V520" s="2">
        <v>3</v>
      </c>
      <c r="W520" s="2">
        <v>0</v>
      </c>
      <c r="X520" s="20">
        <v>7</v>
      </c>
      <c r="Y520" s="18">
        <v>630.03571428571399</v>
      </c>
      <c r="Z520" s="2">
        <v>56.300999999999988</v>
      </c>
    </row>
    <row r="521" spans="1:26" x14ac:dyDescent="0.3">
      <c r="A521" s="2">
        <v>520</v>
      </c>
      <c r="B521" s="2" t="s">
        <v>1771</v>
      </c>
      <c r="C521" s="2">
        <f>YEAR([1]Data!$D521)</f>
        <v>2012</v>
      </c>
      <c r="D521" s="3">
        <v>40990</v>
      </c>
      <c r="E521" s="3" t="str">
        <f>TEXT(Table1[[#This Row],[Order Date]],"mmm")</f>
        <v>Mar</v>
      </c>
      <c r="F521" s="3">
        <v>40994</v>
      </c>
      <c r="G521" s="8">
        <f>Table1[[#This Row],[Ship Date]]-Table1[[#This Row],[Order Date]]</f>
        <v>4</v>
      </c>
      <c r="H521" s="2" t="s">
        <v>50</v>
      </c>
      <c r="I521" s="2" t="s">
        <v>1772</v>
      </c>
      <c r="J521" s="2" t="s">
        <v>1773</v>
      </c>
      <c r="K521" s="2" t="s">
        <v>26</v>
      </c>
      <c r="L521" s="2" t="s">
        <v>27</v>
      </c>
      <c r="M521" s="2" t="s">
        <v>184</v>
      </c>
      <c r="N521" s="2" t="s">
        <v>104</v>
      </c>
      <c r="O521" s="2">
        <v>77041</v>
      </c>
      <c r="P521" s="2" t="s">
        <v>105</v>
      </c>
      <c r="Q521" s="2" t="s">
        <v>230</v>
      </c>
      <c r="R521" s="2" t="s">
        <v>71</v>
      </c>
      <c r="S521" s="2" t="s">
        <v>161</v>
      </c>
      <c r="T521" s="2" t="s">
        <v>231</v>
      </c>
      <c r="U521" s="2">
        <v>18.391999999999999</v>
      </c>
      <c r="V521" s="2">
        <v>1</v>
      </c>
      <c r="W521" s="2">
        <v>0.2</v>
      </c>
      <c r="X521" s="20">
        <v>7</v>
      </c>
      <c r="Y521" s="18">
        <v>627.99999999999397</v>
      </c>
      <c r="Z521" s="2">
        <v>5.2877000000000001</v>
      </c>
    </row>
    <row r="522" spans="1:26" x14ac:dyDescent="0.3">
      <c r="A522" s="2">
        <v>521</v>
      </c>
      <c r="B522" s="2" t="s">
        <v>1771</v>
      </c>
      <c r="C522" s="2">
        <f>YEAR([1]Data!$D522)</f>
        <v>2012</v>
      </c>
      <c r="D522" s="3">
        <v>40990</v>
      </c>
      <c r="E522" s="3" t="str">
        <f>TEXT(Table1[[#This Row],[Order Date]],"mmm")</f>
        <v>Mar</v>
      </c>
      <c r="F522" s="3">
        <v>40994</v>
      </c>
      <c r="G522" s="8">
        <f>Table1[[#This Row],[Ship Date]]-Table1[[#This Row],[Order Date]]</f>
        <v>4</v>
      </c>
      <c r="H522" s="2" t="s">
        <v>50</v>
      </c>
      <c r="I522" s="2" t="s">
        <v>1772</v>
      </c>
      <c r="J522" s="2" t="s">
        <v>1773</v>
      </c>
      <c r="K522" s="2" t="s">
        <v>26</v>
      </c>
      <c r="L522" s="2" t="s">
        <v>27</v>
      </c>
      <c r="M522" s="2" t="s">
        <v>184</v>
      </c>
      <c r="N522" s="2" t="s">
        <v>104</v>
      </c>
      <c r="O522" s="2">
        <v>77041</v>
      </c>
      <c r="P522" s="2" t="s">
        <v>105</v>
      </c>
      <c r="Q522" s="2" t="s">
        <v>1774</v>
      </c>
      <c r="R522" s="2" t="s">
        <v>46</v>
      </c>
      <c r="S522" s="2" t="s">
        <v>59</v>
      </c>
      <c r="T522" s="2" t="s">
        <v>1775</v>
      </c>
      <c r="U522" s="2">
        <v>129.56800000000001</v>
      </c>
      <c r="V522" s="2">
        <v>2</v>
      </c>
      <c r="W522" s="2">
        <v>0.2</v>
      </c>
      <c r="X522" s="20">
        <v>7</v>
      </c>
      <c r="Y522" s="18">
        <v>625.96428571428396</v>
      </c>
      <c r="Z522" s="2">
        <v>-25.91360000000001</v>
      </c>
    </row>
    <row r="523" spans="1:26" x14ac:dyDescent="0.3">
      <c r="A523" s="2">
        <v>522</v>
      </c>
      <c r="B523" s="2" t="s">
        <v>1771</v>
      </c>
      <c r="C523" s="2">
        <f>YEAR([1]Data!$D523)</f>
        <v>2012</v>
      </c>
      <c r="D523" s="3">
        <v>40990</v>
      </c>
      <c r="E523" s="3" t="str">
        <f>TEXT(Table1[[#This Row],[Order Date]],"mmm")</f>
        <v>Mar</v>
      </c>
      <c r="F523" s="3">
        <v>40994</v>
      </c>
      <c r="G523" s="8">
        <f>Table1[[#This Row],[Ship Date]]-Table1[[#This Row],[Order Date]]</f>
        <v>4</v>
      </c>
      <c r="H523" s="2" t="s">
        <v>50</v>
      </c>
      <c r="I523" s="2" t="s">
        <v>1772</v>
      </c>
      <c r="J523" s="2" t="s">
        <v>1773</v>
      </c>
      <c r="K523" s="2" t="s">
        <v>26</v>
      </c>
      <c r="L523" s="2" t="s">
        <v>27</v>
      </c>
      <c r="M523" s="2" t="s">
        <v>184</v>
      </c>
      <c r="N523" s="2" t="s">
        <v>104</v>
      </c>
      <c r="O523" s="2">
        <v>77041</v>
      </c>
      <c r="P523" s="2" t="s">
        <v>105</v>
      </c>
      <c r="Q523" s="2" t="s">
        <v>1776</v>
      </c>
      <c r="R523" s="2" t="s">
        <v>46</v>
      </c>
      <c r="S523" s="2" t="s">
        <v>75</v>
      </c>
      <c r="T523" s="2" t="s">
        <v>1777</v>
      </c>
      <c r="U523" s="2">
        <v>14.111999999999997</v>
      </c>
      <c r="V523" s="2">
        <v>9</v>
      </c>
      <c r="W523" s="2">
        <v>0.8</v>
      </c>
      <c r="X523" s="20">
        <v>7</v>
      </c>
      <c r="Y523" s="18">
        <v>623.92857142857395</v>
      </c>
      <c r="Z523" s="2">
        <v>-21.167999999999999</v>
      </c>
    </row>
    <row r="524" spans="1:26" x14ac:dyDescent="0.3">
      <c r="A524" s="2">
        <v>523</v>
      </c>
      <c r="B524" s="2" t="s">
        <v>1778</v>
      </c>
      <c r="C524" s="2">
        <f>YEAR([1]Data!$D524)</f>
        <v>2014</v>
      </c>
      <c r="D524" s="3">
        <v>41663</v>
      </c>
      <c r="E524" s="3" t="str">
        <f>TEXT(Table1[[#This Row],[Order Date]],"mmm")</f>
        <v>Jan</v>
      </c>
      <c r="F524" s="3">
        <v>41665</v>
      </c>
      <c r="G524" s="8">
        <f>Table1[[#This Row],[Ship Date]]-Table1[[#This Row],[Order Date]]</f>
        <v>2</v>
      </c>
      <c r="H524" s="2" t="s">
        <v>188</v>
      </c>
      <c r="I524" s="2" t="s">
        <v>1779</v>
      </c>
      <c r="J524" s="2" t="s">
        <v>1780</v>
      </c>
      <c r="K524" s="2" t="s">
        <v>41</v>
      </c>
      <c r="L524" s="2" t="s">
        <v>27</v>
      </c>
      <c r="M524" s="2" t="s">
        <v>880</v>
      </c>
      <c r="N524" s="2" t="s">
        <v>238</v>
      </c>
      <c r="O524" s="2">
        <v>48234</v>
      </c>
      <c r="P524" s="2" t="s">
        <v>105</v>
      </c>
      <c r="Q524" s="2" t="s">
        <v>1701</v>
      </c>
      <c r="R524" s="2" t="s">
        <v>32</v>
      </c>
      <c r="S524" s="2" t="s">
        <v>56</v>
      </c>
      <c r="T524" s="2" t="s">
        <v>1702</v>
      </c>
      <c r="U524" s="2">
        <v>210.98</v>
      </c>
      <c r="V524" s="2">
        <v>2</v>
      </c>
      <c r="W524" s="2">
        <v>0</v>
      </c>
      <c r="X524" s="20">
        <v>7</v>
      </c>
      <c r="Y524" s="18">
        <v>621.89285714285404</v>
      </c>
      <c r="Z524" s="2">
        <v>21.097999999999985</v>
      </c>
    </row>
    <row r="525" spans="1:26" x14ac:dyDescent="0.3">
      <c r="A525" s="2">
        <v>524</v>
      </c>
      <c r="B525" s="2" t="s">
        <v>1781</v>
      </c>
      <c r="C525" s="2">
        <f>YEAR([1]Data!$D525)</f>
        <v>2013</v>
      </c>
      <c r="D525" s="3">
        <v>41416</v>
      </c>
      <c r="E525" s="3" t="str">
        <f>TEXT(Table1[[#This Row],[Order Date]],"mmm")</f>
        <v>May</v>
      </c>
      <c r="F525" s="3">
        <v>41418</v>
      </c>
      <c r="G525" s="8">
        <f>Table1[[#This Row],[Ship Date]]-Table1[[#This Row],[Order Date]]</f>
        <v>2</v>
      </c>
      <c r="H525" s="2" t="s">
        <v>188</v>
      </c>
      <c r="I525" s="2" t="s">
        <v>940</v>
      </c>
      <c r="J525" s="2" t="s">
        <v>941</v>
      </c>
      <c r="K525" s="2" t="s">
        <v>26</v>
      </c>
      <c r="L525" s="2" t="s">
        <v>27</v>
      </c>
      <c r="M525" s="2" t="s">
        <v>42</v>
      </c>
      <c r="N525" s="2" t="s">
        <v>43</v>
      </c>
      <c r="O525" s="2">
        <v>90032</v>
      </c>
      <c r="P525" s="2" t="s">
        <v>44</v>
      </c>
      <c r="Q525" s="2" t="s">
        <v>1782</v>
      </c>
      <c r="R525" s="2" t="s">
        <v>71</v>
      </c>
      <c r="S525" s="2" t="s">
        <v>72</v>
      </c>
      <c r="T525" s="2" t="s">
        <v>1783</v>
      </c>
      <c r="U525" s="2">
        <v>55.176000000000002</v>
      </c>
      <c r="V525" s="2">
        <v>3</v>
      </c>
      <c r="W525" s="2">
        <v>0.2</v>
      </c>
      <c r="X525" s="20">
        <v>7</v>
      </c>
      <c r="Y525" s="18">
        <v>619.85714285714403</v>
      </c>
      <c r="Z525" s="2">
        <v>-12.414599999999997</v>
      </c>
    </row>
    <row r="526" spans="1:26" x14ac:dyDescent="0.3">
      <c r="A526" s="2">
        <v>525</v>
      </c>
      <c r="B526" s="2" t="s">
        <v>1781</v>
      </c>
      <c r="C526" s="2">
        <f>YEAR([1]Data!$D526)</f>
        <v>2013</v>
      </c>
      <c r="D526" s="3">
        <v>41416</v>
      </c>
      <c r="E526" s="3" t="str">
        <f>TEXT(Table1[[#This Row],[Order Date]],"mmm")</f>
        <v>May</v>
      </c>
      <c r="F526" s="3">
        <v>41418</v>
      </c>
      <c r="G526" s="8">
        <f>Table1[[#This Row],[Ship Date]]-Table1[[#This Row],[Order Date]]</f>
        <v>2</v>
      </c>
      <c r="H526" s="2" t="s">
        <v>188</v>
      </c>
      <c r="I526" s="2" t="s">
        <v>940</v>
      </c>
      <c r="J526" s="2" t="s">
        <v>941</v>
      </c>
      <c r="K526" s="2" t="s">
        <v>26</v>
      </c>
      <c r="L526" s="2" t="s">
        <v>27</v>
      </c>
      <c r="M526" s="2" t="s">
        <v>42</v>
      </c>
      <c r="N526" s="2" t="s">
        <v>43</v>
      </c>
      <c r="O526" s="2">
        <v>90032</v>
      </c>
      <c r="P526" s="2" t="s">
        <v>44</v>
      </c>
      <c r="Q526" s="2" t="s">
        <v>907</v>
      </c>
      <c r="R526" s="2" t="s">
        <v>71</v>
      </c>
      <c r="S526" s="2" t="s">
        <v>161</v>
      </c>
      <c r="T526" s="2" t="s">
        <v>1784</v>
      </c>
      <c r="U526" s="2">
        <v>66.260000000000005</v>
      </c>
      <c r="V526" s="2">
        <v>2</v>
      </c>
      <c r="W526" s="2">
        <v>0</v>
      </c>
      <c r="X526" s="20">
        <v>7</v>
      </c>
      <c r="Y526" s="18">
        <v>617.82142857142401</v>
      </c>
      <c r="Z526" s="2">
        <v>27.166600000000003</v>
      </c>
    </row>
    <row r="527" spans="1:26" x14ac:dyDescent="0.3">
      <c r="A527" s="2">
        <v>526</v>
      </c>
      <c r="B527" s="2" t="s">
        <v>1785</v>
      </c>
      <c r="C527" s="2">
        <f>YEAR([1]Data!$D527)</f>
        <v>2012</v>
      </c>
      <c r="D527" s="3">
        <v>41269</v>
      </c>
      <c r="E527" s="3" t="str">
        <f>TEXT(Table1[[#This Row],[Order Date]],"mmm")</f>
        <v>Dec</v>
      </c>
      <c r="F527" s="3">
        <v>41276</v>
      </c>
      <c r="G527" s="8">
        <f>Table1[[#This Row],[Ship Date]]-Table1[[#This Row],[Order Date]]</f>
        <v>7</v>
      </c>
      <c r="H527" s="2" t="s">
        <v>50</v>
      </c>
      <c r="I527" s="2" t="s">
        <v>1786</v>
      </c>
      <c r="J527" s="2" t="s">
        <v>1787</v>
      </c>
      <c r="K527" s="2" t="s">
        <v>26</v>
      </c>
      <c r="L527" s="2" t="s">
        <v>27</v>
      </c>
      <c r="M527" s="2" t="s">
        <v>1479</v>
      </c>
      <c r="N527" s="2" t="s">
        <v>1245</v>
      </c>
      <c r="O527" s="2">
        <v>1841</v>
      </c>
      <c r="P527" s="2" t="s">
        <v>148</v>
      </c>
      <c r="Q527" s="2" t="s">
        <v>1788</v>
      </c>
      <c r="R527" s="2" t="s">
        <v>46</v>
      </c>
      <c r="S527" s="2" t="s">
        <v>269</v>
      </c>
      <c r="T527" s="2" t="s">
        <v>186</v>
      </c>
      <c r="U527" s="2">
        <v>22.200000000000003</v>
      </c>
      <c r="V527" s="2">
        <v>5</v>
      </c>
      <c r="W527" s="2">
        <v>0</v>
      </c>
      <c r="X527" s="20">
        <v>7</v>
      </c>
      <c r="Y527" s="18">
        <v>615.78571428571399</v>
      </c>
      <c r="Z527" s="2">
        <v>10.434000000000001</v>
      </c>
    </row>
    <row r="528" spans="1:26" x14ac:dyDescent="0.3">
      <c r="A528" s="2">
        <v>527</v>
      </c>
      <c r="B528" s="2" t="s">
        <v>1789</v>
      </c>
      <c r="C528" s="2">
        <f>YEAR([1]Data!$D528)</f>
        <v>2014</v>
      </c>
      <c r="D528" s="3">
        <v>41934</v>
      </c>
      <c r="E528" s="3" t="str">
        <f>TEXT(Table1[[#This Row],[Order Date]],"mmm")</f>
        <v>Oct</v>
      </c>
      <c r="F528" s="3">
        <v>41939</v>
      </c>
      <c r="G528" s="8">
        <f>Table1[[#This Row],[Ship Date]]-Table1[[#This Row],[Order Date]]</f>
        <v>5</v>
      </c>
      <c r="H528" s="2" t="s">
        <v>50</v>
      </c>
      <c r="I528" s="2" t="s">
        <v>1790</v>
      </c>
      <c r="J528" s="2" t="s">
        <v>1791</v>
      </c>
      <c r="K528" s="2" t="s">
        <v>102</v>
      </c>
      <c r="L528" s="2" t="s">
        <v>27</v>
      </c>
      <c r="M528" s="2" t="s">
        <v>1792</v>
      </c>
      <c r="N528" s="2" t="s">
        <v>54</v>
      </c>
      <c r="O528" s="2">
        <v>33801</v>
      </c>
      <c r="P528" s="2" t="s">
        <v>30</v>
      </c>
      <c r="Q528" s="2" t="s">
        <v>1793</v>
      </c>
      <c r="R528" s="2" t="s">
        <v>32</v>
      </c>
      <c r="S528" s="2" t="s">
        <v>36</v>
      </c>
      <c r="T528" s="2" t="s">
        <v>1794</v>
      </c>
      <c r="U528" s="2">
        <v>683.95200000000011</v>
      </c>
      <c r="V528" s="2">
        <v>3</v>
      </c>
      <c r="W528" s="2">
        <v>0.2</v>
      </c>
      <c r="X528" s="20">
        <v>7</v>
      </c>
      <c r="Y528" s="18">
        <v>613.74999999999397</v>
      </c>
      <c r="Z528" s="2">
        <v>42.746999999999986</v>
      </c>
    </row>
    <row r="529" spans="1:26" x14ac:dyDescent="0.3">
      <c r="A529" s="2">
        <v>528</v>
      </c>
      <c r="B529" s="2" t="s">
        <v>1789</v>
      </c>
      <c r="C529" s="2">
        <f>YEAR([1]Data!$D529)</f>
        <v>2014</v>
      </c>
      <c r="D529" s="3">
        <v>41934</v>
      </c>
      <c r="E529" s="3" t="str">
        <f>TEXT(Table1[[#This Row],[Order Date]],"mmm")</f>
        <v>Oct</v>
      </c>
      <c r="F529" s="3">
        <v>41939</v>
      </c>
      <c r="G529" s="8">
        <f>Table1[[#This Row],[Ship Date]]-Table1[[#This Row],[Order Date]]</f>
        <v>5</v>
      </c>
      <c r="H529" s="2" t="s">
        <v>50</v>
      </c>
      <c r="I529" s="2" t="s">
        <v>1790</v>
      </c>
      <c r="J529" s="2" t="s">
        <v>1791</v>
      </c>
      <c r="K529" s="2" t="s">
        <v>102</v>
      </c>
      <c r="L529" s="2" t="s">
        <v>27</v>
      </c>
      <c r="M529" s="2" t="s">
        <v>1792</v>
      </c>
      <c r="N529" s="2" t="s">
        <v>54</v>
      </c>
      <c r="O529" s="2">
        <v>33801</v>
      </c>
      <c r="P529" s="2" t="s">
        <v>30</v>
      </c>
      <c r="Q529" s="2" t="s">
        <v>1138</v>
      </c>
      <c r="R529" s="2" t="s">
        <v>32</v>
      </c>
      <c r="S529" s="2" t="s">
        <v>65</v>
      </c>
      <c r="T529" s="2" t="s">
        <v>1139</v>
      </c>
      <c r="U529" s="2">
        <v>45.695999999999998</v>
      </c>
      <c r="V529" s="2">
        <v>3</v>
      </c>
      <c r="W529" s="2">
        <v>0.2</v>
      </c>
      <c r="X529" s="20">
        <v>7</v>
      </c>
      <c r="Y529" s="18">
        <v>611.71428571428396</v>
      </c>
      <c r="Z529" s="2">
        <v>5.1407999999999916</v>
      </c>
    </row>
    <row r="530" spans="1:26" x14ac:dyDescent="0.3">
      <c r="A530" s="2">
        <v>529</v>
      </c>
      <c r="B530" s="2" t="s">
        <v>1795</v>
      </c>
      <c r="C530" s="2">
        <f>YEAR([1]Data!$D530)</f>
        <v>2012</v>
      </c>
      <c r="D530" s="3">
        <v>41155</v>
      </c>
      <c r="E530" s="3" t="str">
        <f>TEXT(Table1[[#This Row],[Order Date]],"mmm")</f>
        <v>Sep</v>
      </c>
      <c r="F530" s="3">
        <v>41159</v>
      </c>
      <c r="G530" s="8">
        <f>Table1[[#This Row],[Ship Date]]-Table1[[#This Row],[Order Date]]</f>
        <v>4</v>
      </c>
      <c r="H530" s="2" t="s">
        <v>50</v>
      </c>
      <c r="I530" s="2" t="s">
        <v>1796</v>
      </c>
      <c r="J530" s="2" t="s">
        <v>1797</v>
      </c>
      <c r="K530" s="2" t="s">
        <v>26</v>
      </c>
      <c r="L530" s="2" t="s">
        <v>27</v>
      </c>
      <c r="M530" s="2" t="s">
        <v>146</v>
      </c>
      <c r="N530" s="2" t="s">
        <v>147</v>
      </c>
      <c r="O530" s="2">
        <v>19134</v>
      </c>
      <c r="P530" s="2" t="s">
        <v>148</v>
      </c>
      <c r="Q530" s="2" t="s">
        <v>1798</v>
      </c>
      <c r="R530" s="2" t="s">
        <v>46</v>
      </c>
      <c r="S530" s="2" t="s">
        <v>59</v>
      </c>
      <c r="T530" s="2" t="s">
        <v>1799</v>
      </c>
      <c r="U530" s="2">
        <v>36.336000000000006</v>
      </c>
      <c r="V530" s="2">
        <v>3</v>
      </c>
      <c r="W530" s="2">
        <v>0.2</v>
      </c>
      <c r="X530" s="20">
        <v>7</v>
      </c>
      <c r="Y530" s="18">
        <v>609.67857142857395</v>
      </c>
      <c r="Z530" s="2">
        <v>-7.2672000000000043</v>
      </c>
    </row>
    <row r="531" spans="1:26" x14ac:dyDescent="0.3">
      <c r="A531" s="2">
        <v>530</v>
      </c>
      <c r="B531" s="2" t="s">
        <v>1795</v>
      </c>
      <c r="C531" s="2">
        <f>YEAR([1]Data!$D531)</f>
        <v>2012</v>
      </c>
      <c r="D531" s="3">
        <v>41155</v>
      </c>
      <c r="E531" s="3" t="str">
        <f>TEXT(Table1[[#This Row],[Order Date]],"mmm")</f>
        <v>Sep</v>
      </c>
      <c r="F531" s="3">
        <v>41159</v>
      </c>
      <c r="G531" s="8">
        <f>Table1[[#This Row],[Ship Date]]-Table1[[#This Row],[Order Date]]</f>
        <v>4</v>
      </c>
      <c r="H531" s="2" t="s">
        <v>50</v>
      </c>
      <c r="I531" s="2" t="s">
        <v>1796</v>
      </c>
      <c r="J531" s="2" t="s">
        <v>1797</v>
      </c>
      <c r="K531" s="2" t="s">
        <v>26</v>
      </c>
      <c r="L531" s="2" t="s">
        <v>27</v>
      </c>
      <c r="M531" s="2" t="s">
        <v>146</v>
      </c>
      <c r="N531" s="2" t="s">
        <v>147</v>
      </c>
      <c r="O531" s="2">
        <v>19134</v>
      </c>
      <c r="P531" s="2" t="s">
        <v>148</v>
      </c>
      <c r="Q531" s="2" t="s">
        <v>1800</v>
      </c>
      <c r="R531" s="2" t="s">
        <v>46</v>
      </c>
      <c r="S531" s="2" t="s">
        <v>578</v>
      </c>
      <c r="T531" s="2" t="s">
        <v>1801</v>
      </c>
      <c r="U531" s="2">
        <v>666.24800000000005</v>
      </c>
      <c r="V531" s="2">
        <v>1</v>
      </c>
      <c r="W531" s="2">
        <v>0.2</v>
      </c>
      <c r="X531" s="20">
        <v>7</v>
      </c>
      <c r="Y531" s="18">
        <v>607.64285714285404</v>
      </c>
      <c r="Z531" s="2">
        <v>-149.9058</v>
      </c>
    </row>
    <row r="532" spans="1:26" x14ac:dyDescent="0.3">
      <c r="A532" s="2">
        <v>531</v>
      </c>
      <c r="B532" s="2" t="s">
        <v>1795</v>
      </c>
      <c r="C532" s="2">
        <f>YEAR([1]Data!$D532)</f>
        <v>2012</v>
      </c>
      <c r="D532" s="3">
        <v>41155</v>
      </c>
      <c r="E532" s="3" t="str">
        <f>TEXT(Table1[[#This Row],[Order Date]],"mmm")</f>
        <v>Sep</v>
      </c>
      <c r="F532" s="3">
        <v>41159</v>
      </c>
      <c r="G532" s="8">
        <f>Table1[[#This Row],[Ship Date]]-Table1[[#This Row],[Order Date]]</f>
        <v>4</v>
      </c>
      <c r="H532" s="2" t="s">
        <v>50</v>
      </c>
      <c r="I532" s="2" t="s">
        <v>1796</v>
      </c>
      <c r="J532" s="2" t="s">
        <v>1797</v>
      </c>
      <c r="K532" s="2" t="s">
        <v>26</v>
      </c>
      <c r="L532" s="2" t="s">
        <v>27</v>
      </c>
      <c r="M532" s="2" t="s">
        <v>146</v>
      </c>
      <c r="N532" s="2" t="s">
        <v>147</v>
      </c>
      <c r="O532" s="2">
        <v>19134</v>
      </c>
      <c r="P532" s="2" t="s">
        <v>148</v>
      </c>
      <c r="Q532" s="2" t="s">
        <v>1802</v>
      </c>
      <c r="R532" s="2" t="s">
        <v>46</v>
      </c>
      <c r="S532" s="2" t="s">
        <v>173</v>
      </c>
      <c r="T532" s="2" t="s">
        <v>1803</v>
      </c>
      <c r="U532" s="2">
        <v>52.512</v>
      </c>
      <c r="V532" s="2">
        <v>6</v>
      </c>
      <c r="W532" s="2">
        <v>0.2</v>
      </c>
      <c r="X532" s="20">
        <v>7</v>
      </c>
      <c r="Y532" s="18">
        <v>605.60714285714403</v>
      </c>
      <c r="Z532" s="2">
        <v>19.692</v>
      </c>
    </row>
    <row r="533" spans="1:26" x14ac:dyDescent="0.3">
      <c r="A533" s="2">
        <v>532</v>
      </c>
      <c r="B533" s="2" t="s">
        <v>1804</v>
      </c>
      <c r="C533" s="2">
        <f>YEAR([1]Data!$D533)</f>
        <v>2012</v>
      </c>
      <c r="D533" s="3">
        <v>41220</v>
      </c>
      <c r="E533" s="3" t="str">
        <f>TEXT(Table1[[#This Row],[Order Date]],"mmm")</f>
        <v>Nov</v>
      </c>
      <c r="F533" s="3">
        <v>41222</v>
      </c>
      <c r="G533" s="8">
        <f>Table1[[#This Row],[Ship Date]]-Table1[[#This Row],[Order Date]]</f>
        <v>2</v>
      </c>
      <c r="H533" s="2" t="s">
        <v>23</v>
      </c>
      <c r="I533" s="2" t="s">
        <v>1805</v>
      </c>
      <c r="J533" s="2" t="s">
        <v>1806</v>
      </c>
      <c r="K533" s="2" t="s">
        <v>41</v>
      </c>
      <c r="L533" s="2" t="s">
        <v>27</v>
      </c>
      <c r="M533" s="2" t="s">
        <v>42</v>
      </c>
      <c r="N533" s="2" t="s">
        <v>43</v>
      </c>
      <c r="O533" s="2">
        <v>90036</v>
      </c>
      <c r="P533" s="2" t="s">
        <v>44</v>
      </c>
      <c r="Q533" s="2" t="s">
        <v>1807</v>
      </c>
      <c r="R533" s="2" t="s">
        <v>32</v>
      </c>
      <c r="S533" s="2" t="s">
        <v>36</v>
      </c>
      <c r="T533" s="2" t="s">
        <v>1808</v>
      </c>
      <c r="U533" s="2">
        <v>190.72000000000003</v>
      </c>
      <c r="V533" s="2">
        <v>1</v>
      </c>
      <c r="W533" s="2">
        <v>0.2</v>
      </c>
      <c r="X533" s="20">
        <v>7</v>
      </c>
      <c r="Y533" s="18">
        <v>603.57142857142401</v>
      </c>
      <c r="Z533" s="2">
        <v>11.919999999999987</v>
      </c>
    </row>
    <row r="534" spans="1:26" x14ac:dyDescent="0.3">
      <c r="A534" s="2">
        <v>533</v>
      </c>
      <c r="B534" s="2" t="s">
        <v>1809</v>
      </c>
      <c r="C534" s="2">
        <f>YEAR([1]Data!$D534)</f>
        <v>2014</v>
      </c>
      <c r="D534" s="3">
        <v>41890</v>
      </c>
      <c r="E534" s="3" t="str">
        <f>TEXT(Table1[[#This Row],[Order Date]],"mmm")</f>
        <v>Sep</v>
      </c>
      <c r="F534" s="3">
        <v>41894</v>
      </c>
      <c r="G534" s="8">
        <f>Table1[[#This Row],[Ship Date]]-Table1[[#This Row],[Order Date]]</f>
        <v>4</v>
      </c>
      <c r="H534" s="2" t="s">
        <v>50</v>
      </c>
      <c r="I534" s="2" t="s">
        <v>1810</v>
      </c>
      <c r="J534" s="2" t="s">
        <v>1811</v>
      </c>
      <c r="K534" s="2" t="s">
        <v>26</v>
      </c>
      <c r="L534" s="2" t="s">
        <v>27</v>
      </c>
      <c r="M534" s="2" t="s">
        <v>42</v>
      </c>
      <c r="N534" s="2" t="s">
        <v>43</v>
      </c>
      <c r="O534" s="2">
        <v>90032</v>
      </c>
      <c r="P534" s="2" t="s">
        <v>44</v>
      </c>
      <c r="Q534" s="2" t="s">
        <v>1812</v>
      </c>
      <c r="R534" s="2" t="s">
        <v>32</v>
      </c>
      <c r="S534" s="2" t="s">
        <v>65</v>
      </c>
      <c r="T534" s="2" t="s">
        <v>1813</v>
      </c>
      <c r="U534" s="2">
        <v>47.94</v>
      </c>
      <c r="V534" s="2">
        <v>3</v>
      </c>
      <c r="W534" s="2">
        <v>0</v>
      </c>
      <c r="X534" s="20">
        <v>7</v>
      </c>
      <c r="Y534" s="18">
        <v>601.53571428571399</v>
      </c>
      <c r="Z534" s="2">
        <v>2.3969999999999985</v>
      </c>
    </row>
    <row r="535" spans="1:26" x14ac:dyDescent="0.3">
      <c r="A535" s="2">
        <v>534</v>
      </c>
      <c r="B535" s="2" t="s">
        <v>1814</v>
      </c>
      <c r="C535" s="2">
        <f>YEAR([1]Data!$D535)</f>
        <v>2013</v>
      </c>
      <c r="D535" s="3">
        <v>41424</v>
      </c>
      <c r="E535" s="3" t="str">
        <f>TEXT(Table1[[#This Row],[Order Date]],"mmm")</f>
        <v>May</v>
      </c>
      <c r="F535" s="3">
        <v>41427</v>
      </c>
      <c r="G535" s="8">
        <f>Table1[[#This Row],[Ship Date]]-Table1[[#This Row],[Order Date]]</f>
        <v>3</v>
      </c>
      <c r="H535" s="2" t="s">
        <v>23</v>
      </c>
      <c r="I535" s="2" t="s">
        <v>1815</v>
      </c>
      <c r="J535" s="2" t="s">
        <v>1816</v>
      </c>
      <c r="K535" s="2" t="s">
        <v>26</v>
      </c>
      <c r="L535" s="2" t="s">
        <v>27</v>
      </c>
      <c r="M535" s="2" t="s">
        <v>1817</v>
      </c>
      <c r="N535" s="2" t="s">
        <v>358</v>
      </c>
      <c r="O535" s="2">
        <v>36116</v>
      </c>
      <c r="P535" s="2" t="s">
        <v>30</v>
      </c>
      <c r="Q535" s="2" t="s">
        <v>1818</v>
      </c>
      <c r="R535" s="2" t="s">
        <v>71</v>
      </c>
      <c r="S535" s="2" t="s">
        <v>72</v>
      </c>
      <c r="T535" s="2" t="s">
        <v>1819</v>
      </c>
      <c r="U535" s="2">
        <v>979.95</v>
      </c>
      <c r="V535" s="2">
        <v>5</v>
      </c>
      <c r="W535" s="2">
        <v>0</v>
      </c>
      <c r="X535" s="20">
        <v>7</v>
      </c>
      <c r="Y535" s="18">
        <v>599.49999999999397</v>
      </c>
      <c r="Z535" s="2">
        <v>274.38600000000008</v>
      </c>
    </row>
    <row r="536" spans="1:26" x14ac:dyDescent="0.3">
      <c r="A536" s="2">
        <v>535</v>
      </c>
      <c r="B536" s="2" t="s">
        <v>1814</v>
      </c>
      <c r="C536" s="2">
        <f>YEAR([1]Data!$D536)</f>
        <v>2013</v>
      </c>
      <c r="D536" s="3">
        <v>41424</v>
      </c>
      <c r="E536" s="3" t="str">
        <f>TEXT(Table1[[#This Row],[Order Date]],"mmm")</f>
        <v>May</v>
      </c>
      <c r="F536" s="3">
        <v>41427</v>
      </c>
      <c r="G536" s="8">
        <f>Table1[[#This Row],[Ship Date]]-Table1[[#This Row],[Order Date]]</f>
        <v>3</v>
      </c>
      <c r="H536" s="2" t="s">
        <v>23</v>
      </c>
      <c r="I536" s="2" t="s">
        <v>1815</v>
      </c>
      <c r="J536" s="2" t="s">
        <v>1816</v>
      </c>
      <c r="K536" s="2" t="s">
        <v>26</v>
      </c>
      <c r="L536" s="2" t="s">
        <v>27</v>
      </c>
      <c r="M536" s="2" t="s">
        <v>1817</v>
      </c>
      <c r="N536" s="2" t="s">
        <v>358</v>
      </c>
      <c r="O536" s="2">
        <v>36116</v>
      </c>
      <c r="P536" s="2" t="s">
        <v>30</v>
      </c>
      <c r="Q536" s="2" t="s">
        <v>1022</v>
      </c>
      <c r="R536" s="2" t="s">
        <v>46</v>
      </c>
      <c r="S536" s="2" t="s">
        <v>75</v>
      </c>
      <c r="T536" s="2" t="s">
        <v>1023</v>
      </c>
      <c r="U536" s="2">
        <v>22.75</v>
      </c>
      <c r="V536" s="2">
        <v>5</v>
      </c>
      <c r="W536" s="2">
        <v>0</v>
      </c>
      <c r="X536" s="20">
        <v>7</v>
      </c>
      <c r="Y536" s="18">
        <v>597.46428571428396</v>
      </c>
      <c r="Z536" s="2">
        <v>11.375</v>
      </c>
    </row>
    <row r="537" spans="1:26" x14ac:dyDescent="0.3">
      <c r="A537" s="2">
        <v>536</v>
      </c>
      <c r="B537" s="2" t="s">
        <v>1820</v>
      </c>
      <c r="C537" s="2">
        <f>YEAR([1]Data!$D537)</f>
        <v>2013</v>
      </c>
      <c r="D537" s="3">
        <v>41466</v>
      </c>
      <c r="E537" s="3" t="str">
        <f>TEXT(Table1[[#This Row],[Order Date]],"mmm")</f>
        <v>Jul</v>
      </c>
      <c r="F537" s="3">
        <v>41472</v>
      </c>
      <c r="G537" s="8">
        <f>Table1[[#This Row],[Ship Date]]-Table1[[#This Row],[Order Date]]</f>
        <v>6</v>
      </c>
      <c r="H537" s="2" t="s">
        <v>50</v>
      </c>
      <c r="I537" s="2" t="s">
        <v>1821</v>
      </c>
      <c r="J537" s="2" t="s">
        <v>1822</v>
      </c>
      <c r="K537" s="2" t="s">
        <v>26</v>
      </c>
      <c r="L537" s="2" t="s">
        <v>27</v>
      </c>
      <c r="M537" s="2" t="s">
        <v>1823</v>
      </c>
      <c r="N537" s="2" t="s">
        <v>310</v>
      </c>
      <c r="O537" s="2">
        <v>85204</v>
      </c>
      <c r="P537" s="2" t="s">
        <v>44</v>
      </c>
      <c r="Q537" s="2" t="s">
        <v>1824</v>
      </c>
      <c r="R537" s="2" t="s">
        <v>46</v>
      </c>
      <c r="S537" s="2" t="s">
        <v>59</v>
      </c>
      <c r="T537" s="2" t="s">
        <v>1825</v>
      </c>
      <c r="U537" s="2">
        <v>16.768000000000001</v>
      </c>
      <c r="V537" s="2">
        <v>2</v>
      </c>
      <c r="W537" s="2">
        <v>0.2</v>
      </c>
      <c r="X537" s="20">
        <v>7</v>
      </c>
      <c r="Y537" s="18">
        <v>595.42857142857395</v>
      </c>
      <c r="Z537" s="2">
        <v>1.4672000000000001</v>
      </c>
    </row>
    <row r="538" spans="1:26" x14ac:dyDescent="0.3">
      <c r="A538" s="2">
        <v>537</v>
      </c>
      <c r="B538" s="2" t="s">
        <v>1826</v>
      </c>
      <c r="C538" s="2">
        <f>YEAR([1]Data!$D538)</f>
        <v>2014</v>
      </c>
      <c r="D538" s="3">
        <v>41886</v>
      </c>
      <c r="E538" s="3" t="str">
        <f>TEXT(Table1[[#This Row],[Order Date]],"mmm")</f>
        <v>Sep</v>
      </c>
      <c r="F538" s="3">
        <v>41891</v>
      </c>
      <c r="G538" s="8">
        <f>Table1[[#This Row],[Ship Date]]-Table1[[#This Row],[Order Date]]</f>
        <v>5</v>
      </c>
      <c r="H538" s="2" t="s">
        <v>23</v>
      </c>
      <c r="I538" s="2" t="s">
        <v>1827</v>
      </c>
      <c r="J538" s="2" t="s">
        <v>1828</v>
      </c>
      <c r="K538" s="2" t="s">
        <v>26</v>
      </c>
      <c r="L538" s="2" t="s">
        <v>27</v>
      </c>
      <c r="M538" s="2" t="s">
        <v>303</v>
      </c>
      <c r="N538" s="2" t="s">
        <v>211</v>
      </c>
      <c r="O538" s="2">
        <v>60653</v>
      </c>
      <c r="P538" s="2" t="s">
        <v>105</v>
      </c>
      <c r="Q538" s="2" t="s">
        <v>1829</v>
      </c>
      <c r="R538" s="2" t="s">
        <v>46</v>
      </c>
      <c r="S538" s="2" t="s">
        <v>75</v>
      </c>
      <c r="T538" s="2" t="s">
        <v>1830</v>
      </c>
      <c r="U538" s="2">
        <v>42.615999999999993</v>
      </c>
      <c r="V538" s="2">
        <v>7</v>
      </c>
      <c r="W538" s="2">
        <v>0.8</v>
      </c>
      <c r="X538" s="20">
        <v>7</v>
      </c>
      <c r="Y538" s="18">
        <v>593.39285714285404</v>
      </c>
      <c r="Z538" s="2">
        <v>-68.185600000000022</v>
      </c>
    </row>
    <row r="539" spans="1:26" x14ac:dyDescent="0.3">
      <c r="A539" s="2">
        <v>538</v>
      </c>
      <c r="B539" s="2" t="s">
        <v>1831</v>
      </c>
      <c r="C539" s="2">
        <f>YEAR([1]Data!$D539)</f>
        <v>2012</v>
      </c>
      <c r="D539" s="3">
        <v>41246</v>
      </c>
      <c r="E539" s="3" t="str">
        <f>TEXT(Table1[[#This Row],[Order Date]],"mmm")</f>
        <v>Dec</v>
      </c>
      <c r="F539" s="3">
        <v>41251</v>
      </c>
      <c r="G539" s="8">
        <f>Table1[[#This Row],[Ship Date]]-Table1[[#This Row],[Order Date]]</f>
        <v>5</v>
      </c>
      <c r="H539" s="2" t="s">
        <v>50</v>
      </c>
      <c r="I539" s="2" t="s">
        <v>762</v>
      </c>
      <c r="J539" s="2" t="s">
        <v>763</v>
      </c>
      <c r="K539" s="2" t="s">
        <v>102</v>
      </c>
      <c r="L539" s="2" t="s">
        <v>27</v>
      </c>
      <c r="M539" s="2" t="s">
        <v>266</v>
      </c>
      <c r="N539" s="2" t="s">
        <v>267</v>
      </c>
      <c r="O539" s="2">
        <v>10009</v>
      </c>
      <c r="P539" s="2" t="s">
        <v>148</v>
      </c>
      <c r="Q539" s="2" t="s">
        <v>1832</v>
      </c>
      <c r="R539" s="2" t="s">
        <v>46</v>
      </c>
      <c r="S539" s="2" t="s">
        <v>75</v>
      </c>
      <c r="T539" s="2" t="s">
        <v>1833</v>
      </c>
      <c r="U539" s="2">
        <v>10.752000000000001</v>
      </c>
      <c r="V539" s="2">
        <v>4</v>
      </c>
      <c r="W539" s="2">
        <v>0.2</v>
      </c>
      <c r="X539" s="20">
        <v>7</v>
      </c>
      <c r="Y539" s="18">
        <v>591.35714285714403</v>
      </c>
      <c r="Z539" s="2">
        <v>3.359999999999999</v>
      </c>
    </row>
    <row r="540" spans="1:26" x14ac:dyDescent="0.3">
      <c r="A540" s="2">
        <v>539</v>
      </c>
      <c r="B540" s="2" t="s">
        <v>1834</v>
      </c>
      <c r="C540" s="2">
        <f>YEAR([1]Data!$D540)</f>
        <v>2012</v>
      </c>
      <c r="D540" s="3">
        <v>41250</v>
      </c>
      <c r="E540" s="3" t="str">
        <f>TEXT(Table1[[#This Row],[Order Date]],"mmm")</f>
        <v>Dec</v>
      </c>
      <c r="F540" s="3">
        <v>41254</v>
      </c>
      <c r="G540" s="8">
        <f>Table1[[#This Row],[Ship Date]]-Table1[[#This Row],[Order Date]]</f>
        <v>4</v>
      </c>
      <c r="H540" s="2" t="s">
        <v>50</v>
      </c>
      <c r="I540" s="2" t="s">
        <v>1835</v>
      </c>
      <c r="J540" s="2" t="s">
        <v>1836</v>
      </c>
      <c r="K540" s="2" t="s">
        <v>26</v>
      </c>
      <c r="L540" s="2" t="s">
        <v>27</v>
      </c>
      <c r="M540" s="2" t="s">
        <v>28</v>
      </c>
      <c r="N540" s="2" t="s">
        <v>29</v>
      </c>
      <c r="O540" s="2">
        <v>42420</v>
      </c>
      <c r="P540" s="2" t="s">
        <v>30</v>
      </c>
      <c r="Q540" s="2" t="s">
        <v>1837</v>
      </c>
      <c r="R540" s="2" t="s">
        <v>46</v>
      </c>
      <c r="S540" s="2" t="s">
        <v>78</v>
      </c>
      <c r="T540" s="2" t="s">
        <v>1838</v>
      </c>
      <c r="U540" s="2">
        <v>152.94</v>
      </c>
      <c r="V540" s="2">
        <v>3</v>
      </c>
      <c r="W540" s="2">
        <v>0</v>
      </c>
      <c r="X540" s="20">
        <v>7</v>
      </c>
      <c r="Y540" s="18">
        <v>589.32142857142401</v>
      </c>
      <c r="Z540" s="2">
        <v>41.293800000000005</v>
      </c>
    </row>
    <row r="541" spans="1:26" x14ac:dyDescent="0.3">
      <c r="A541" s="2">
        <v>540</v>
      </c>
      <c r="B541" s="2" t="s">
        <v>1834</v>
      </c>
      <c r="C541" s="2">
        <f>YEAR([1]Data!$D541)</f>
        <v>2012</v>
      </c>
      <c r="D541" s="3">
        <v>41250</v>
      </c>
      <c r="E541" s="3" t="str">
        <f>TEXT(Table1[[#This Row],[Order Date]],"mmm")</f>
        <v>Dec</v>
      </c>
      <c r="F541" s="3">
        <v>41254</v>
      </c>
      <c r="G541" s="8">
        <f>Table1[[#This Row],[Ship Date]]-Table1[[#This Row],[Order Date]]</f>
        <v>4</v>
      </c>
      <c r="H541" s="2" t="s">
        <v>50</v>
      </c>
      <c r="I541" s="2" t="s">
        <v>1835</v>
      </c>
      <c r="J541" s="2" t="s">
        <v>1836</v>
      </c>
      <c r="K541" s="2" t="s">
        <v>26</v>
      </c>
      <c r="L541" s="2" t="s">
        <v>27</v>
      </c>
      <c r="M541" s="2" t="s">
        <v>28</v>
      </c>
      <c r="N541" s="2" t="s">
        <v>29</v>
      </c>
      <c r="O541" s="2">
        <v>42420</v>
      </c>
      <c r="P541" s="2" t="s">
        <v>30</v>
      </c>
      <c r="Q541" s="2" t="s">
        <v>1839</v>
      </c>
      <c r="R541" s="2" t="s">
        <v>32</v>
      </c>
      <c r="S541" s="2" t="s">
        <v>36</v>
      </c>
      <c r="T541" s="2" t="s">
        <v>1840</v>
      </c>
      <c r="U541" s="2">
        <v>283.92</v>
      </c>
      <c r="V541" s="2">
        <v>4</v>
      </c>
      <c r="W541" s="2">
        <v>0</v>
      </c>
      <c r="X541" s="20">
        <v>7</v>
      </c>
      <c r="Y541" s="18">
        <v>587.28571428571399</v>
      </c>
      <c r="Z541" s="2">
        <v>70.980000000000018</v>
      </c>
    </row>
    <row r="542" spans="1:26" x14ac:dyDescent="0.3">
      <c r="A542" s="2">
        <v>541</v>
      </c>
      <c r="B542" s="2" t="s">
        <v>1841</v>
      </c>
      <c r="C542" s="2">
        <f>YEAR([1]Data!$D542)</f>
        <v>2011</v>
      </c>
      <c r="D542" s="3">
        <v>40576</v>
      </c>
      <c r="E542" s="3" t="str">
        <f>TEXT(Table1[[#This Row],[Order Date]],"mmm")</f>
        <v>Feb</v>
      </c>
      <c r="F542" s="3">
        <v>40578</v>
      </c>
      <c r="G542" s="8">
        <f>Table1[[#This Row],[Ship Date]]-Table1[[#This Row],[Order Date]]</f>
        <v>2</v>
      </c>
      <c r="H542" s="2" t="s">
        <v>188</v>
      </c>
      <c r="I542" s="2" t="s">
        <v>1842</v>
      </c>
      <c r="J542" s="2" t="s">
        <v>1843</v>
      </c>
      <c r="K542" s="2" t="s">
        <v>26</v>
      </c>
      <c r="L542" s="2" t="s">
        <v>27</v>
      </c>
      <c r="M542" s="2" t="s">
        <v>1844</v>
      </c>
      <c r="N542" s="2" t="s">
        <v>114</v>
      </c>
      <c r="O542" s="2">
        <v>54302</v>
      </c>
      <c r="P542" s="2" t="s">
        <v>105</v>
      </c>
      <c r="Q542" s="2" t="s">
        <v>1845</v>
      </c>
      <c r="R542" s="2" t="s">
        <v>71</v>
      </c>
      <c r="S542" s="2" t="s">
        <v>161</v>
      </c>
      <c r="T542" s="2" t="s">
        <v>1846</v>
      </c>
      <c r="U542" s="2">
        <v>468.90000000000003</v>
      </c>
      <c r="V542" s="2">
        <v>6</v>
      </c>
      <c r="W542" s="2">
        <v>0</v>
      </c>
      <c r="X542" s="20">
        <v>7</v>
      </c>
      <c r="Y542" s="18">
        <v>585.24999999999397</v>
      </c>
      <c r="Z542" s="2">
        <v>206.31600000000006</v>
      </c>
    </row>
    <row r="543" spans="1:26" x14ac:dyDescent="0.3">
      <c r="A543" s="2">
        <v>542</v>
      </c>
      <c r="B543" s="2" t="s">
        <v>1847</v>
      </c>
      <c r="C543" s="2">
        <f>YEAR([1]Data!$D543)</f>
        <v>2013</v>
      </c>
      <c r="D543" s="3">
        <v>41470</v>
      </c>
      <c r="E543" s="3" t="str">
        <f>TEXT(Table1[[#This Row],[Order Date]],"mmm")</f>
        <v>Jul</v>
      </c>
      <c r="F543" s="3">
        <v>41473</v>
      </c>
      <c r="G543" s="8">
        <f>Table1[[#This Row],[Ship Date]]-Table1[[#This Row],[Order Date]]</f>
        <v>3</v>
      </c>
      <c r="H543" s="2" t="s">
        <v>188</v>
      </c>
      <c r="I543" s="2" t="s">
        <v>220</v>
      </c>
      <c r="J543" s="2" t="s">
        <v>221</v>
      </c>
      <c r="K543" s="2" t="s">
        <v>41</v>
      </c>
      <c r="L543" s="2" t="s">
        <v>27</v>
      </c>
      <c r="M543" s="2" t="s">
        <v>1310</v>
      </c>
      <c r="N543" s="2" t="s">
        <v>310</v>
      </c>
      <c r="O543" s="2">
        <v>85705</v>
      </c>
      <c r="P543" s="2" t="s">
        <v>44</v>
      </c>
      <c r="Q543" s="2" t="s">
        <v>1848</v>
      </c>
      <c r="R543" s="2" t="s">
        <v>71</v>
      </c>
      <c r="S543" s="2" t="s">
        <v>72</v>
      </c>
      <c r="T543" s="2" t="s">
        <v>1849</v>
      </c>
      <c r="U543" s="2">
        <v>380.86400000000003</v>
      </c>
      <c r="V543" s="2">
        <v>8</v>
      </c>
      <c r="W543" s="2">
        <v>0.2</v>
      </c>
      <c r="X543" s="20">
        <v>7</v>
      </c>
      <c r="Y543" s="18">
        <v>583.21428571428396</v>
      </c>
      <c r="Z543" s="2">
        <v>38.086400000000026</v>
      </c>
    </row>
    <row r="544" spans="1:26" x14ac:dyDescent="0.3">
      <c r="A544" s="2">
        <v>543</v>
      </c>
      <c r="B544" s="2" t="s">
        <v>1850</v>
      </c>
      <c r="C544" s="2">
        <f>YEAR([1]Data!$D544)</f>
        <v>2012</v>
      </c>
      <c r="D544" s="3">
        <v>41261</v>
      </c>
      <c r="E544" s="3" t="str">
        <f>TEXT(Table1[[#This Row],[Order Date]],"mmm")</f>
        <v>Dec</v>
      </c>
      <c r="F544" s="3">
        <v>41266</v>
      </c>
      <c r="G544" s="8">
        <f>Table1[[#This Row],[Ship Date]]-Table1[[#This Row],[Order Date]]</f>
        <v>5</v>
      </c>
      <c r="H544" s="2" t="s">
        <v>50</v>
      </c>
      <c r="I544" s="2" t="s">
        <v>1851</v>
      </c>
      <c r="J544" s="2" t="s">
        <v>1852</v>
      </c>
      <c r="K544" s="2" t="s">
        <v>26</v>
      </c>
      <c r="L544" s="2" t="s">
        <v>27</v>
      </c>
      <c r="M544" s="2" t="s">
        <v>318</v>
      </c>
      <c r="N544" s="2" t="s">
        <v>498</v>
      </c>
      <c r="O544" s="2">
        <v>45503</v>
      </c>
      <c r="P544" s="2" t="s">
        <v>148</v>
      </c>
      <c r="Q544" s="2" t="s">
        <v>1689</v>
      </c>
      <c r="R544" s="2" t="s">
        <v>46</v>
      </c>
      <c r="S544" s="2" t="s">
        <v>59</v>
      </c>
      <c r="T544" s="2" t="s">
        <v>1690</v>
      </c>
      <c r="U544" s="2">
        <v>646.77600000000007</v>
      </c>
      <c r="V544" s="2">
        <v>9</v>
      </c>
      <c r="W544" s="2">
        <v>0.2</v>
      </c>
      <c r="X544" s="20">
        <v>7</v>
      </c>
      <c r="Y544" s="18">
        <v>581.17857142857395</v>
      </c>
      <c r="Z544" s="2">
        <v>-145.52460000000002</v>
      </c>
    </row>
    <row r="545" spans="1:26" x14ac:dyDescent="0.3">
      <c r="A545" s="2">
        <v>544</v>
      </c>
      <c r="B545" s="2" t="s">
        <v>1853</v>
      </c>
      <c r="C545" s="2">
        <f>YEAR([1]Data!$D545)</f>
        <v>2011</v>
      </c>
      <c r="D545" s="3">
        <v>40674</v>
      </c>
      <c r="E545" s="3" t="str">
        <f>TEXT(Table1[[#This Row],[Order Date]],"mmm")</f>
        <v>May</v>
      </c>
      <c r="F545" s="3">
        <v>40679</v>
      </c>
      <c r="G545" s="8">
        <f>Table1[[#This Row],[Ship Date]]-Table1[[#This Row],[Order Date]]</f>
        <v>5</v>
      </c>
      <c r="H545" s="2" t="s">
        <v>50</v>
      </c>
      <c r="I545" s="2" t="s">
        <v>387</v>
      </c>
      <c r="J545" s="2" t="s">
        <v>388</v>
      </c>
      <c r="K545" s="2" t="s">
        <v>26</v>
      </c>
      <c r="L545" s="2" t="s">
        <v>27</v>
      </c>
      <c r="M545" s="2" t="s">
        <v>103</v>
      </c>
      <c r="N545" s="2" t="s">
        <v>104</v>
      </c>
      <c r="O545" s="2">
        <v>76106</v>
      </c>
      <c r="P545" s="2" t="s">
        <v>105</v>
      </c>
      <c r="Q545" s="2" t="s">
        <v>1854</v>
      </c>
      <c r="R545" s="2" t="s">
        <v>71</v>
      </c>
      <c r="S545" s="2" t="s">
        <v>161</v>
      </c>
      <c r="T545" s="2" t="s">
        <v>1855</v>
      </c>
      <c r="U545" s="2">
        <v>58.112000000000002</v>
      </c>
      <c r="V545" s="2">
        <v>2</v>
      </c>
      <c r="W545" s="2">
        <v>0.2</v>
      </c>
      <c r="X545" s="20">
        <v>7</v>
      </c>
      <c r="Y545" s="18">
        <v>579.14285714285404</v>
      </c>
      <c r="Z545" s="2">
        <v>7.263999999999994</v>
      </c>
    </row>
    <row r="546" spans="1:26" x14ac:dyDescent="0.3">
      <c r="A546" s="2">
        <v>545</v>
      </c>
      <c r="B546" s="2" t="s">
        <v>1853</v>
      </c>
      <c r="C546" s="2">
        <f>YEAR([1]Data!$D546)</f>
        <v>2011</v>
      </c>
      <c r="D546" s="3">
        <v>40674</v>
      </c>
      <c r="E546" s="3" t="str">
        <f>TEXT(Table1[[#This Row],[Order Date]],"mmm")</f>
        <v>May</v>
      </c>
      <c r="F546" s="3">
        <v>40679</v>
      </c>
      <c r="G546" s="8">
        <f>Table1[[#This Row],[Ship Date]]-Table1[[#This Row],[Order Date]]</f>
        <v>5</v>
      </c>
      <c r="H546" s="2" t="s">
        <v>50</v>
      </c>
      <c r="I546" s="2" t="s">
        <v>387</v>
      </c>
      <c r="J546" s="2" t="s">
        <v>388</v>
      </c>
      <c r="K546" s="2" t="s">
        <v>26</v>
      </c>
      <c r="L546" s="2" t="s">
        <v>27</v>
      </c>
      <c r="M546" s="2" t="s">
        <v>103</v>
      </c>
      <c r="N546" s="2" t="s">
        <v>104</v>
      </c>
      <c r="O546" s="2">
        <v>76106</v>
      </c>
      <c r="P546" s="2" t="s">
        <v>105</v>
      </c>
      <c r="Q546" s="2" t="s">
        <v>1856</v>
      </c>
      <c r="R546" s="2" t="s">
        <v>71</v>
      </c>
      <c r="S546" s="2" t="s">
        <v>72</v>
      </c>
      <c r="T546" s="2" t="s">
        <v>1857</v>
      </c>
      <c r="U546" s="2">
        <v>100.792</v>
      </c>
      <c r="V546" s="2">
        <v>1</v>
      </c>
      <c r="W546" s="2">
        <v>0.2</v>
      </c>
      <c r="X546" s="20">
        <v>7</v>
      </c>
      <c r="Y546" s="18">
        <v>577.10714285714403</v>
      </c>
      <c r="Z546" s="2">
        <v>6.2995000000000019</v>
      </c>
    </row>
    <row r="547" spans="1:26" x14ac:dyDescent="0.3">
      <c r="A547" s="2">
        <v>546</v>
      </c>
      <c r="B547" s="2" t="s">
        <v>1853</v>
      </c>
      <c r="C547" s="2">
        <f>YEAR([1]Data!$D547)</f>
        <v>2011</v>
      </c>
      <c r="D547" s="3">
        <v>40674</v>
      </c>
      <c r="E547" s="3" t="str">
        <f>TEXT(Table1[[#This Row],[Order Date]],"mmm")</f>
        <v>May</v>
      </c>
      <c r="F547" s="3">
        <v>40679</v>
      </c>
      <c r="G547" s="8">
        <f>Table1[[#This Row],[Ship Date]]-Table1[[#This Row],[Order Date]]</f>
        <v>5</v>
      </c>
      <c r="H547" s="2" t="s">
        <v>50</v>
      </c>
      <c r="I547" s="2" t="s">
        <v>387</v>
      </c>
      <c r="J547" s="2" t="s">
        <v>388</v>
      </c>
      <c r="K547" s="2" t="s">
        <v>26</v>
      </c>
      <c r="L547" s="2" t="s">
        <v>27</v>
      </c>
      <c r="M547" s="2" t="s">
        <v>103</v>
      </c>
      <c r="N547" s="2" t="s">
        <v>104</v>
      </c>
      <c r="O547" s="2">
        <v>76106</v>
      </c>
      <c r="P547" s="2" t="s">
        <v>105</v>
      </c>
      <c r="Q547" s="2" t="s">
        <v>1858</v>
      </c>
      <c r="R547" s="2" t="s">
        <v>32</v>
      </c>
      <c r="S547" s="2" t="s">
        <v>65</v>
      </c>
      <c r="T547" s="2" t="s">
        <v>1859</v>
      </c>
      <c r="U547" s="2">
        <v>66.112000000000009</v>
      </c>
      <c r="V547" s="2">
        <v>4</v>
      </c>
      <c r="W547" s="2">
        <v>0.6</v>
      </c>
      <c r="X547" s="20">
        <v>7</v>
      </c>
      <c r="Y547" s="18">
        <v>575.07142857142401</v>
      </c>
      <c r="Z547" s="2">
        <v>-84.292799999999986</v>
      </c>
    </row>
    <row r="548" spans="1:26" x14ac:dyDescent="0.3">
      <c r="A548" s="2">
        <v>547</v>
      </c>
      <c r="B548" s="2" t="s">
        <v>1860</v>
      </c>
      <c r="C548" s="2">
        <f>YEAR([1]Data!$D548)</f>
        <v>2014</v>
      </c>
      <c r="D548" s="3">
        <v>41963</v>
      </c>
      <c r="E548" s="3" t="str">
        <f>TEXT(Table1[[#This Row],[Order Date]],"mmm")</f>
        <v>Nov</v>
      </c>
      <c r="F548" s="3">
        <v>41966</v>
      </c>
      <c r="G548" s="8">
        <f>Table1[[#This Row],[Ship Date]]-Table1[[#This Row],[Order Date]]</f>
        <v>3</v>
      </c>
      <c r="H548" s="2" t="s">
        <v>188</v>
      </c>
      <c r="I548" s="2" t="s">
        <v>1861</v>
      </c>
      <c r="J548" s="2" t="s">
        <v>1862</v>
      </c>
      <c r="K548" s="2" t="s">
        <v>102</v>
      </c>
      <c r="L548" s="2" t="s">
        <v>27</v>
      </c>
      <c r="M548" s="2" t="s">
        <v>266</v>
      </c>
      <c r="N548" s="2" t="s">
        <v>267</v>
      </c>
      <c r="O548" s="2">
        <v>10035</v>
      </c>
      <c r="P548" s="2" t="s">
        <v>148</v>
      </c>
      <c r="Q548" s="2" t="s">
        <v>1863</v>
      </c>
      <c r="R548" s="2" t="s">
        <v>46</v>
      </c>
      <c r="S548" s="2" t="s">
        <v>75</v>
      </c>
      <c r="T548" s="2" t="s">
        <v>1864</v>
      </c>
      <c r="U548" s="2">
        <v>41.28</v>
      </c>
      <c r="V548" s="2">
        <v>6</v>
      </c>
      <c r="W548" s="2">
        <v>0.2</v>
      </c>
      <c r="X548" s="20">
        <v>7</v>
      </c>
      <c r="Y548" s="18">
        <v>573.03571428571399</v>
      </c>
      <c r="Z548" s="2">
        <v>13.931999999999999</v>
      </c>
    </row>
    <row r="549" spans="1:26" x14ac:dyDescent="0.3">
      <c r="A549" s="2">
        <v>548</v>
      </c>
      <c r="B549" s="2" t="s">
        <v>1860</v>
      </c>
      <c r="C549" s="2">
        <f>YEAR([1]Data!$D549)</f>
        <v>2014</v>
      </c>
      <c r="D549" s="3">
        <v>41963</v>
      </c>
      <c r="E549" s="3" t="str">
        <f>TEXT(Table1[[#This Row],[Order Date]],"mmm")</f>
        <v>Nov</v>
      </c>
      <c r="F549" s="3">
        <v>41966</v>
      </c>
      <c r="G549" s="8">
        <f>Table1[[#This Row],[Ship Date]]-Table1[[#This Row],[Order Date]]</f>
        <v>3</v>
      </c>
      <c r="H549" s="2" t="s">
        <v>188</v>
      </c>
      <c r="I549" s="2" t="s">
        <v>1861</v>
      </c>
      <c r="J549" s="2" t="s">
        <v>1862</v>
      </c>
      <c r="K549" s="2" t="s">
        <v>102</v>
      </c>
      <c r="L549" s="2" t="s">
        <v>27</v>
      </c>
      <c r="M549" s="2" t="s">
        <v>266</v>
      </c>
      <c r="N549" s="2" t="s">
        <v>267</v>
      </c>
      <c r="O549" s="2">
        <v>10035</v>
      </c>
      <c r="P549" s="2" t="s">
        <v>148</v>
      </c>
      <c r="Q549" s="2" t="s">
        <v>1865</v>
      </c>
      <c r="R549" s="2" t="s">
        <v>46</v>
      </c>
      <c r="S549" s="2" t="s">
        <v>90</v>
      </c>
      <c r="T549" s="2" t="s">
        <v>1866</v>
      </c>
      <c r="U549" s="2">
        <v>13.36</v>
      </c>
      <c r="V549" s="2">
        <v>2</v>
      </c>
      <c r="W549" s="2">
        <v>0</v>
      </c>
      <c r="X549" s="20">
        <v>7</v>
      </c>
      <c r="Y549" s="18">
        <v>570.99999999999397</v>
      </c>
      <c r="Z549" s="2">
        <v>6.4127999999999998</v>
      </c>
    </row>
    <row r="550" spans="1:26" x14ac:dyDescent="0.3">
      <c r="A550" s="2">
        <v>549</v>
      </c>
      <c r="B550" s="2" t="s">
        <v>1867</v>
      </c>
      <c r="C550" s="2">
        <f>YEAR([1]Data!$D550)</f>
        <v>2012</v>
      </c>
      <c r="D550" s="3">
        <v>41228</v>
      </c>
      <c r="E550" s="3" t="str">
        <f>TEXT(Table1[[#This Row],[Order Date]],"mmm")</f>
        <v>Nov</v>
      </c>
      <c r="F550" s="3">
        <v>41230</v>
      </c>
      <c r="G550" s="8">
        <f>Table1[[#This Row],[Ship Date]]-Table1[[#This Row],[Order Date]]</f>
        <v>2</v>
      </c>
      <c r="H550" s="2" t="s">
        <v>23</v>
      </c>
      <c r="I550" s="2" t="s">
        <v>1358</v>
      </c>
      <c r="J550" s="2" t="s">
        <v>1359</v>
      </c>
      <c r="K550" s="2" t="s">
        <v>41</v>
      </c>
      <c r="L550" s="2" t="s">
        <v>27</v>
      </c>
      <c r="M550" s="2" t="s">
        <v>303</v>
      </c>
      <c r="N550" s="2" t="s">
        <v>211</v>
      </c>
      <c r="O550" s="2">
        <v>60653</v>
      </c>
      <c r="P550" s="2" t="s">
        <v>105</v>
      </c>
      <c r="Q550" s="2" t="s">
        <v>277</v>
      </c>
      <c r="R550" s="2" t="s">
        <v>46</v>
      </c>
      <c r="S550" s="2" t="s">
        <v>59</v>
      </c>
      <c r="T550" s="2" t="s">
        <v>278</v>
      </c>
      <c r="U550" s="2">
        <v>250.27199999999999</v>
      </c>
      <c r="V550" s="2">
        <v>9</v>
      </c>
      <c r="W550" s="2">
        <v>0.2</v>
      </c>
      <c r="X550" s="20">
        <v>7</v>
      </c>
      <c r="Y550" s="18">
        <v>568.96428571428396</v>
      </c>
      <c r="Z550" s="2">
        <v>15.641999999999982</v>
      </c>
    </row>
    <row r="551" spans="1:26" x14ac:dyDescent="0.3">
      <c r="A551" s="2">
        <v>550</v>
      </c>
      <c r="B551" s="2" t="s">
        <v>1867</v>
      </c>
      <c r="C551" s="2">
        <f>YEAR([1]Data!$D551)</f>
        <v>2012</v>
      </c>
      <c r="D551" s="3">
        <v>41228</v>
      </c>
      <c r="E551" s="3" t="str">
        <f>TEXT(Table1[[#This Row],[Order Date]],"mmm")</f>
        <v>Nov</v>
      </c>
      <c r="F551" s="3">
        <v>41230</v>
      </c>
      <c r="G551" s="8">
        <f>Table1[[#This Row],[Ship Date]]-Table1[[#This Row],[Order Date]]</f>
        <v>2</v>
      </c>
      <c r="H551" s="2" t="s">
        <v>23</v>
      </c>
      <c r="I551" s="2" t="s">
        <v>1358</v>
      </c>
      <c r="J551" s="2" t="s">
        <v>1359</v>
      </c>
      <c r="K551" s="2" t="s">
        <v>41</v>
      </c>
      <c r="L551" s="2" t="s">
        <v>27</v>
      </c>
      <c r="M551" s="2" t="s">
        <v>303</v>
      </c>
      <c r="N551" s="2" t="s">
        <v>211</v>
      </c>
      <c r="O551" s="2">
        <v>60653</v>
      </c>
      <c r="P551" s="2" t="s">
        <v>105</v>
      </c>
      <c r="Q551" s="2" t="s">
        <v>421</v>
      </c>
      <c r="R551" s="2" t="s">
        <v>46</v>
      </c>
      <c r="S551" s="2" t="s">
        <v>75</v>
      </c>
      <c r="T551" s="2" t="s">
        <v>422</v>
      </c>
      <c r="U551" s="2">
        <v>11.363999999999997</v>
      </c>
      <c r="V551" s="2">
        <v>3</v>
      </c>
      <c r="W551" s="2">
        <v>0.8</v>
      </c>
      <c r="X551" s="20">
        <v>7</v>
      </c>
      <c r="Y551" s="18">
        <v>566.92857142857395</v>
      </c>
      <c r="Z551" s="2">
        <v>-17.045999999999999</v>
      </c>
    </row>
    <row r="552" spans="1:26" x14ac:dyDescent="0.3">
      <c r="A552" s="2">
        <v>551</v>
      </c>
      <c r="B552" s="2" t="s">
        <v>1867</v>
      </c>
      <c r="C552" s="2">
        <f>YEAR([1]Data!$D552)</f>
        <v>2012</v>
      </c>
      <c r="D552" s="3">
        <v>41228</v>
      </c>
      <c r="E552" s="3" t="str">
        <f>TEXT(Table1[[#This Row],[Order Date]],"mmm")</f>
        <v>Nov</v>
      </c>
      <c r="F552" s="3">
        <v>41230</v>
      </c>
      <c r="G552" s="8">
        <f>Table1[[#This Row],[Ship Date]]-Table1[[#This Row],[Order Date]]</f>
        <v>2</v>
      </c>
      <c r="H552" s="2" t="s">
        <v>23</v>
      </c>
      <c r="I552" s="2" t="s">
        <v>1358</v>
      </c>
      <c r="J552" s="2" t="s">
        <v>1359</v>
      </c>
      <c r="K552" s="2" t="s">
        <v>41</v>
      </c>
      <c r="L552" s="2" t="s">
        <v>27</v>
      </c>
      <c r="M552" s="2" t="s">
        <v>303</v>
      </c>
      <c r="N552" s="2" t="s">
        <v>211</v>
      </c>
      <c r="O552" s="2">
        <v>60653</v>
      </c>
      <c r="P552" s="2" t="s">
        <v>105</v>
      </c>
      <c r="Q552" s="2" t="s">
        <v>1868</v>
      </c>
      <c r="R552" s="2" t="s">
        <v>46</v>
      </c>
      <c r="S552" s="2" t="s">
        <v>578</v>
      </c>
      <c r="T552" s="2" t="s">
        <v>186</v>
      </c>
      <c r="U552" s="2">
        <v>8.7200000000000006</v>
      </c>
      <c r="V552" s="2">
        <v>5</v>
      </c>
      <c r="W552" s="2">
        <v>0.2</v>
      </c>
      <c r="X552" s="20">
        <v>7</v>
      </c>
      <c r="Y552" s="18">
        <v>564.89285714285404</v>
      </c>
      <c r="Z552" s="2">
        <v>-1.7440000000000015</v>
      </c>
    </row>
    <row r="553" spans="1:26" x14ac:dyDescent="0.3">
      <c r="A553" s="2">
        <v>552</v>
      </c>
      <c r="B553" s="2" t="s">
        <v>1869</v>
      </c>
      <c r="C553" s="2">
        <f>YEAR([1]Data!$D553)</f>
        <v>2013</v>
      </c>
      <c r="D553" s="3">
        <v>41380</v>
      </c>
      <c r="E553" s="3" t="str">
        <f>TEXT(Table1[[#This Row],[Order Date]],"mmm")</f>
        <v>Apr</v>
      </c>
      <c r="F553" s="3">
        <v>41382</v>
      </c>
      <c r="G553" s="8">
        <f>Table1[[#This Row],[Ship Date]]-Table1[[#This Row],[Order Date]]</f>
        <v>2</v>
      </c>
      <c r="H553" s="2" t="s">
        <v>23</v>
      </c>
      <c r="I553" s="2" t="s">
        <v>1870</v>
      </c>
      <c r="J553" s="2" t="s">
        <v>1871</v>
      </c>
      <c r="K553" s="2" t="s">
        <v>26</v>
      </c>
      <c r="L553" s="2" t="s">
        <v>27</v>
      </c>
      <c r="M553" s="2" t="s">
        <v>127</v>
      </c>
      <c r="N553" s="2" t="s">
        <v>43</v>
      </c>
      <c r="O553" s="2">
        <v>94110</v>
      </c>
      <c r="P553" s="2" t="s">
        <v>44</v>
      </c>
      <c r="Q553" s="2" t="s">
        <v>1872</v>
      </c>
      <c r="R553" s="2" t="s">
        <v>32</v>
      </c>
      <c r="S553" s="2" t="s">
        <v>36</v>
      </c>
      <c r="T553" s="2" t="s">
        <v>1873</v>
      </c>
      <c r="U553" s="2">
        <v>1121.568</v>
      </c>
      <c r="V553" s="2">
        <v>2</v>
      </c>
      <c r="W553" s="2">
        <v>0.2</v>
      </c>
      <c r="X553" s="20">
        <v>7</v>
      </c>
      <c r="Y553" s="18">
        <v>562.85714285714403</v>
      </c>
      <c r="Z553" s="2">
        <v>0</v>
      </c>
    </row>
    <row r="554" spans="1:26" x14ac:dyDescent="0.3">
      <c r="A554" s="2">
        <v>553</v>
      </c>
      <c r="B554" s="2" t="s">
        <v>1874</v>
      </c>
      <c r="C554" s="2">
        <f>YEAR([1]Data!$D554)</f>
        <v>2014</v>
      </c>
      <c r="D554" s="3">
        <v>41894</v>
      </c>
      <c r="E554" s="3" t="str">
        <f>TEXT(Table1[[#This Row],[Order Date]],"mmm")</f>
        <v>Sep</v>
      </c>
      <c r="F554" s="3">
        <v>41895</v>
      </c>
      <c r="G554" s="8">
        <f>Table1[[#This Row],[Ship Date]]-Table1[[#This Row],[Order Date]]</f>
        <v>1</v>
      </c>
      <c r="H554" s="2" t="s">
        <v>188</v>
      </c>
      <c r="I554" s="2" t="s">
        <v>495</v>
      </c>
      <c r="J554" s="2" t="s">
        <v>496</v>
      </c>
      <c r="K554" s="2" t="s">
        <v>26</v>
      </c>
      <c r="L554" s="2" t="s">
        <v>27</v>
      </c>
      <c r="M554" s="2" t="s">
        <v>1521</v>
      </c>
      <c r="N554" s="2" t="s">
        <v>54</v>
      </c>
      <c r="O554" s="2">
        <v>32216</v>
      </c>
      <c r="P554" s="2" t="s">
        <v>30</v>
      </c>
      <c r="Q554" s="2" t="s">
        <v>1875</v>
      </c>
      <c r="R554" s="2" t="s">
        <v>32</v>
      </c>
      <c r="S554" s="2" t="s">
        <v>65</v>
      </c>
      <c r="T554" s="2" t="s">
        <v>1876</v>
      </c>
      <c r="U554" s="2">
        <v>34.504000000000005</v>
      </c>
      <c r="V554" s="2">
        <v>1</v>
      </c>
      <c r="W554" s="2">
        <v>0.2</v>
      </c>
      <c r="X554" s="20">
        <v>7</v>
      </c>
      <c r="Y554" s="18">
        <v>560.82142857142401</v>
      </c>
      <c r="Z554" s="2">
        <v>6.0381999999999998</v>
      </c>
    </row>
    <row r="555" spans="1:26" x14ac:dyDescent="0.3">
      <c r="A555" s="2">
        <v>554</v>
      </c>
      <c r="B555" s="2" t="s">
        <v>1877</v>
      </c>
      <c r="C555" s="2">
        <f>YEAR([1]Data!$D555)</f>
        <v>2014</v>
      </c>
      <c r="D555" s="3">
        <v>41968</v>
      </c>
      <c r="E555" s="3" t="str">
        <f>TEXT(Table1[[#This Row],[Order Date]],"mmm")</f>
        <v>Nov</v>
      </c>
      <c r="F555" s="3">
        <v>41972</v>
      </c>
      <c r="G555" s="8">
        <f>Table1[[#This Row],[Ship Date]]-Table1[[#This Row],[Order Date]]</f>
        <v>4</v>
      </c>
      <c r="H555" s="2" t="s">
        <v>50</v>
      </c>
      <c r="I555" s="2" t="s">
        <v>1878</v>
      </c>
      <c r="J555" s="2" t="s">
        <v>1879</v>
      </c>
      <c r="K555" s="2" t="s">
        <v>26</v>
      </c>
      <c r="L555" s="2" t="s">
        <v>27</v>
      </c>
      <c r="M555" s="2" t="s">
        <v>184</v>
      </c>
      <c r="N555" s="2" t="s">
        <v>104</v>
      </c>
      <c r="O555" s="2">
        <v>77070</v>
      </c>
      <c r="P555" s="2" t="s">
        <v>105</v>
      </c>
      <c r="Q555" s="2" t="s">
        <v>1880</v>
      </c>
      <c r="R555" s="2" t="s">
        <v>46</v>
      </c>
      <c r="S555" s="2" t="s">
        <v>269</v>
      </c>
      <c r="T555" s="2" t="s">
        <v>1881</v>
      </c>
      <c r="U555" s="2">
        <v>10.824</v>
      </c>
      <c r="V555" s="2">
        <v>3</v>
      </c>
      <c r="W555" s="2">
        <v>0.2</v>
      </c>
      <c r="X555" s="20">
        <v>7</v>
      </c>
      <c r="Y555" s="18">
        <v>558.78571428571399</v>
      </c>
      <c r="Z555" s="2">
        <v>2.5707</v>
      </c>
    </row>
    <row r="556" spans="1:26" x14ac:dyDescent="0.3">
      <c r="A556" s="2">
        <v>555</v>
      </c>
      <c r="B556" s="2" t="s">
        <v>1882</v>
      </c>
      <c r="C556" s="2">
        <f>YEAR([1]Data!$D556)</f>
        <v>2014</v>
      </c>
      <c r="D556" s="3">
        <v>41820</v>
      </c>
      <c r="E556" s="3" t="str">
        <f>TEXT(Table1[[#This Row],[Order Date]],"mmm")</f>
        <v>Jun</v>
      </c>
      <c r="F556" s="3">
        <v>41824</v>
      </c>
      <c r="G556" s="8">
        <f>Table1[[#This Row],[Ship Date]]-Table1[[#This Row],[Order Date]]</f>
        <v>4</v>
      </c>
      <c r="H556" s="2" t="s">
        <v>23</v>
      </c>
      <c r="I556" s="2" t="s">
        <v>1358</v>
      </c>
      <c r="J556" s="2" t="s">
        <v>1359</v>
      </c>
      <c r="K556" s="2" t="s">
        <v>41</v>
      </c>
      <c r="L556" s="2" t="s">
        <v>27</v>
      </c>
      <c r="M556" s="2" t="s">
        <v>1883</v>
      </c>
      <c r="N556" s="2" t="s">
        <v>43</v>
      </c>
      <c r="O556" s="2">
        <v>92804</v>
      </c>
      <c r="P556" s="2" t="s">
        <v>44</v>
      </c>
      <c r="Q556" s="2" t="s">
        <v>1884</v>
      </c>
      <c r="R556" s="2" t="s">
        <v>46</v>
      </c>
      <c r="S556" s="2" t="s">
        <v>59</v>
      </c>
      <c r="T556" s="2" t="s">
        <v>1885</v>
      </c>
      <c r="U556" s="2">
        <v>1295.78</v>
      </c>
      <c r="V556" s="2">
        <v>2</v>
      </c>
      <c r="W556" s="2">
        <v>0</v>
      </c>
      <c r="X556" s="20">
        <v>7</v>
      </c>
      <c r="Y556" s="18">
        <v>556.74999999999397</v>
      </c>
      <c r="Z556" s="2">
        <v>310.98720000000003</v>
      </c>
    </row>
    <row r="557" spans="1:26" x14ac:dyDescent="0.3">
      <c r="A557" s="2">
        <v>556</v>
      </c>
      <c r="B557" s="2" t="s">
        <v>1886</v>
      </c>
      <c r="C557" s="2">
        <f>YEAR([1]Data!$D557)</f>
        <v>2011</v>
      </c>
      <c r="D557" s="3">
        <v>40605</v>
      </c>
      <c r="E557" s="3" t="str">
        <f>TEXT(Table1[[#This Row],[Order Date]],"mmm")</f>
        <v>Mar</v>
      </c>
      <c r="F557" s="3">
        <v>40609</v>
      </c>
      <c r="G557" s="8">
        <f>Table1[[#This Row],[Ship Date]]-Table1[[#This Row],[Order Date]]</f>
        <v>4</v>
      </c>
      <c r="H557" s="2" t="s">
        <v>23</v>
      </c>
      <c r="I557" s="2" t="s">
        <v>1887</v>
      </c>
      <c r="J557" s="2" t="s">
        <v>1888</v>
      </c>
      <c r="K557" s="2" t="s">
        <v>26</v>
      </c>
      <c r="L557" s="2" t="s">
        <v>27</v>
      </c>
      <c r="M557" s="2" t="s">
        <v>521</v>
      </c>
      <c r="N557" s="2" t="s">
        <v>88</v>
      </c>
      <c r="O557" s="2">
        <v>28403</v>
      </c>
      <c r="P557" s="2" t="s">
        <v>30</v>
      </c>
      <c r="Q557" s="2" t="s">
        <v>1889</v>
      </c>
      <c r="R557" s="2" t="s">
        <v>46</v>
      </c>
      <c r="S557" s="2" t="s">
        <v>68</v>
      </c>
      <c r="T557" s="2" t="s">
        <v>1890</v>
      </c>
      <c r="U557" s="2">
        <v>19.456000000000003</v>
      </c>
      <c r="V557" s="2">
        <v>4</v>
      </c>
      <c r="W557" s="2">
        <v>0.2</v>
      </c>
      <c r="X557" s="20">
        <v>7</v>
      </c>
      <c r="Y557" s="18">
        <v>554.71428571428396</v>
      </c>
      <c r="Z557" s="2">
        <v>3.4047999999999981</v>
      </c>
    </row>
    <row r="558" spans="1:26" x14ac:dyDescent="0.3">
      <c r="A558" s="2">
        <v>557</v>
      </c>
      <c r="B558" s="2" t="s">
        <v>1891</v>
      </c>
      <c r="C558" s="2">
        <f>YEAR([1]Data!$D558)</f>
        <v>2013</v>
      </c>
      <c r="D558" s="3">
        <v>41436</v>
      </c>
      <c r="E558" s="3" t="str">
        <f>TEXT(Table1[[#This Row],[Order Date]],"mmm")</f>
        <v>Jun</v>
      </c>
      <c r="F558" s="3">
        <v>41441</v>
      </c>
      <c r="G558" s="8">
        <f>Table1[[#This Row],[Ship Date]]-Table1[[#This Row],[Order Date]]</f>
        <v>5</v>
      </c>
      <c r="H558" s="2" t="s">
        <v>50</v>
      </c>
      <c r="I558" s="2" t="s">
        <v>1892</v>
      </c>
      <c r="J558" s="2" t="s">
        <v>1893</v>
      </c>
      <c r="K558" s="2" t="s">
        <v>26</v>
      </c>
      <c r="L558" s="2" t="s">
        <v>27</v>
      </c>
      <c r="M558" s="2" t="s">
        <v>42</v>
      </c>
      <c r="N558" s="2" t="s">
        <v>43</v>
      </c>
      <c r="O558" s="2">
        <v>90045</v>
      </c>
      <c r="P558" s="2" t="s">
        <v>44</v>
      </c>
      <c r="Q558" s="2" t="s">
        <v>1894</v>
      </c>
      <c r="R558" s="2" t="s">
        <v>46</v>
      </c>
      <c r="S558" s="2" t="s">
        <v>47</v>
      </c>
      <c r="T558" s="2" t="s">
        <v>1895</v>
      </c>
      <c r="U558" s="2">
        <v>20.7</v>
      </c>
      <c r="V558" s="2">
        <v>2</v>
      </c>
      <c r="W558" s="2">
        <v>0</v>
      </c>
      <c r="X558" s="20">
        <v>7</v>
      </c>
      <c r="Y558" s="18">
        <v>552.67857142857395</v>
      </c>
      <c r="Z558" s="2">
        <v>9.9359999999999999</v>
      </c>
    </row>
    <row r="559" spans="1:26" x14ac:dyDescent="0.3">
      <c r="A559" s="2">
        <v>558</v>
      </c>
      <c r="B559" s="2" t="s">
        <v>1891</v>
      </c>
      <c r="C559" s="2">
        <f>YEAR([1]Data!$D559)</f>
        <v>2013</v>
      </c>
      <c r="D559" s="3">
        <v>41436</v>
      </c>
      <c r="E559" s="3" t="str">
        <f>TEXT(Table1[[#This Row],[Order Date]],"mmm")</f>
        <v>Jun</v>
      </c>
      <c r="F559" s="3">
        <v>41441</v>
      </c>
      <c r="G559" s="8">
        <f>Table1[[#This Row],[Ship Date]]-Table1[[#This Row],[Order Date]]</f>
        <v>5</v>
      </c>
      <c r="H559" s="2" t="s">
        <v>50</v>
      </c>
      <c r="I559" s="2" t="s">
        <v>1892</v>
      </c>
      <c r="J559" s="2" t="s">
        <v>1893</v>
      </c>
      <c r="K559" s="2" t="s">
        <v>26</v>
      </c>
      <c r="L559" s="2" t="s">
        <v>27</v>
      </c>
      <c r="M559" s="2" t="s">
        <v>42</v>
      </c>
      <c r="N559" s="2" t="s">
        <v>43</v>
      </c>
      <c r="O559" s="2">
        <v>90045</v>
      </c>
      <c r="P559" s="2" t="s">
        <v>44</v>
      </c>
      <c r="Q559" s="2" t="s">
        <v>1896</v>
      </c>
      <c r="R559" s="2" t="s">
        <v>32</v>
      </c>
      <c r="S559" s="2" t="s">
        <v>56</v>
      </c>
      <c r="T559" s="2" t="s">
        <v>1897</v>
      </c>
      <c r="U559" s="2">
        <v>1335.68</v>
      </c>
      <c r="V559" s="2">
        <v>4</v>
      </c>
      <c r="W559" s="2">
        <v>0.2</v>
      </c>
      <c r="X559" s="20">
        <v>7</v>
      </c>
      <c r="Y559" s="18">
        <v>550.64285714285404</v>
      </c>
      <c r="Z559" s="2">
        <v>-217.04800000000017</v>
      </c>
    </row>
    <row r="560" spans="1:26" x14ac:dyDescent="0.3">
      <c r="A560" s="2">
        <v>559</v>
      </c>
      <c r="B560" s="2" t="s">
        <v>1891</v>
      </c>
      <c r="C560" s="2">
        <f>YEAR([1]Data!$D560)</f>
        <v>2013</v>
      </c>
      <c r="D560" s="3">
        <v>41436</v>
      </c>
      <c r="E560" s="3" t="str">
        <f>TEXT(Table1[[#This Row],[Order Date]],"mmm")</f>
        <v>Jun</v>
      </c>
      <c r="F560" s="3">
        <v>41441</v>
      </c>
      <c r="G560" s="8">
        <f>Table1[[#This Row],[Ship Date]]-Table1[[#This Row],[Order Date]]</f>
        <v>5</v>
      </c>
      <c r="H560" s="2" t="s">
        <v>50</v>
      </c>
      <c r="I560" s="2" t="s">
        <v>1892</v>
      </c>
      <c r="J560" s="2" t="s">
        <v>1893</v>
      </c>
      <c r="K560" s="2" t="s">
        <v>26</v>
      </c>
      <c r="L560" s="2" t="s">
        <v>27</v>
      </c>
      <c r="M560" s="2" t="s">
        <v>42</v>
      </c>
      <c r="N560" s="2" t="s">
        <v>43</v>
      </c>
      <c r="O560" s="2">
        <v>90045</v>
      </c>
      <c r="P560" s="2" t="s">
        <v>44</v>
      </c>
      <c r="Q560" s="2" t="s">
        <v>1898</v>
      </c>
      <c r="R560" s="2" t="s">
        <v>46</v>
      </c>
      <c r="S560" s="2" t="s">
        <v>90</v>
      </c>
      <c r="T560" s="2" t="s">
        <v>1899</v>
      </c>
      <c r="U560" s="2">
        <v>32.400000000000006</v>
      </c>
      <c r="V560" s="2">
        <v>5</v>
      </c>
      <c r="W560" s="2">
        <v>0</v>
      </c>
      <c r="X560" s="20">
        <v>7</v>
      </c>
      <c r="Y560" s="18">
        <v>548.60714285714403</v>
      </c>
      <c r="Z560" s="2">
        <v>15.552000000000001</v>
      </c>
    </row>
    <row r="561" spans="1:26" x14ac:dyDescent="0.3">
      <c r="A561" s="2">
        <v>560</v>
      </c>
      <c r="B561" s="2" t="s">
        <v>1900</v>
      </c>
      <c r="C561" s="2">
        <f>YEAR([1]Data!$D561)</f>
        <v>2014</v>
      </c>
      <c r="D561" s="3">
        <v>41964</v>
      </c>
      <c r="E561" s="3" t="str">
        <f>TEXT(Table1[[#This Row],[Order Date]],"mmm")</f>
        <v>Nov</v>
      </c>
      <c r="F561" s="3">
        <v>41966</v>
      </c>
      <c r="G561" s="8">
        <f>Table1[[#This Row],[Ship Date]]-Table1[[#This Row],[Order Date]]</f>
        <v>2</v>
      </c>
      <c r="H561" s="2" t="s">
        <v>23</v>
      </c>
      <c r="I561" s="2" t="s">
        <v>1901</v>
      </c>
      <c r="J561" s="2" t="s">
        <v>1902</v>
      </c>
      <c r="K561" s="2" t="s">
        <v>26</v>
      </c>
      <c r="L561" s="2" t="s">
        <v>27</v>
      </c>
      <c r="M561" s="2" t="s">
        <v>127</v>
      </c>
      <c r="N561" s="2" t="s">
        <v>43</v>
      </c>
      <c r="O561" s="2">
        <v>94110</v>
      </c>
      <c r="P561" s="2" t="s">
        <v>44</v>
      </c>
      <c r="Q561" s="2" t="s">
        <v>1492</v>
      </c>
      <c r="R561" s="2" t="s">
        <v>32</v>
      </c>
      <c r="S561" s="2" t="s">
        <v>65</v>
      </c>
      <c r="T561" s="2" t="s">
        <v>1493</v>
      </c>
      <c r="U561" s="2">
        <v>42.599999999999994</v>
      </c>
      <c r="V561" s="2">
        <v>3</v>
      </c>
      <c r="W561" s="2">
        <v>0</v>
      </c>
      <c r="X561" s="20">
        <v>7</v>
      </c>
      <c r="Y561" s="18">
        <v>546.57142857142401</v>
      </c>
      <c r="Z561" s="2">
        <v>16.614000000000001</v>
      </c>
    </row>
    <row r="562" spans="1:26" x14ac:dyDescent="0.3">
      <c r="A562" s="2">
        <v>561</v>
      </c>
      <c r="B562" s="2" t="s">
        <v>1900</v>
      </c>
      <c r="C562" s="2">
        <f>YEAR([1]Data!$D562)</f>
        <v>2014</v>
      </c>
      <c r="D562" s="3">
        <v>41964</v>
      </c>
      <c r="E562" s="3" t="str">
        <f>TEXT(Table1[[#This Row],[Order Date]],"mmm")</f>
        <v>Nov</v>
      </c>
      <c r="F562" s="3">
        <v>41966</v>
      </c>
      <c r="G562" s="8">
        <f>Table1[[#This Row],[Ship Date]]-Table1[[#This Row],[Order Date]]</f>
        <v>2</v>
      </c>
      <c r="H562" s="2" t="s">
        <v>23</v>
      </c>
      <c r="I562" s="2" t="s">
        <v>1901</v>
      </c>
      <c r="J562" s="2" t="s">
        <v>1902</v>
      </c>
      <c r="K562" s="2" t="s">
        <v>26</v>
      </c>
      <c r="L562" s="2" t="s">
        <v>27</v>
      </c>
      <c r="M562" s="2" t="s">
        <v>127</v>
      </c>
      <c r="N562" s="2" t="s">
        <v>43</v>
      </c>
      <c r="O562" s="2">
        <v>94110</v>
      </c>
      <c r="P562" s="2" t="s">
        <v>44</v>
      </c>
      <c r="Q562" s="2" t="s">
        <v>1903</v>
      </c>
      <c r="R562" s="2" t="s">
        <v>46</v>
      </c>
      <c r="S562" s="2" t="s">
        <v>75</v>
      </c>
      <c r="T562" s="2" t="s">
        <v>1904</v>
      </c>
      <c r="U562" s="2">
        <v>84.056000000000012</v>
      </c>
      <c r="V562" s="2">
        <v>7</v>
      </c>
      <c r="W562" s="2">
        <v>0.2</v>
      </c>
      <c r="X562" s="20">
        <v>7</v>
      </c>
      <c r="Y562" s="18">
        <v>544.53571428571399</v>
      </c>
      <c r="Z562" s="2">
        <v>27.318199999999983</v>
      </c>
    </row>
    <row r="563" spans="1:26" x14ac:dyDescent="0.3">
      <c r="A563" s="2">
        <v>562</v>
      </c>
      <c r="B563" s="2" t="s">
        <v>1905</v>
      </c>
      <c r="C563" s="2">
        <f>YEAR([1]Data!$D563)</f>
        <v>2011</v>
      </c>
      <c r="D563" s="3">
        <v>40800</v>
      </c>
      <c r="E563" s="3" t="str">
        <f>TEXT(Table1[[#This Row],[Order Date]],"mmm")</f>
        <v>Sep</v>
      </c>
      <c r="F563" s="3">
        <v>40804</v>
      </c>
      <c r="G563" s="8">
        <f>Table1[[#This Row],[Ship Date]]-Table1[[#This Row],[Order Date]]</f>
        <v>4</v>
      </c>
      <c r="H563" s="2" t="s">
        <v>23</v>
      </c>
      <c r="I563" s="2" t="s">
        <v>1906</v>
      </c>
      <c r="J563" s="2" t="s">
        <v>1907</v>
      </c>
      <c r="K563" s="2" t="s">
        <v>26</v>
      </c>
      <c r="L563" s="2" t="s">
        <v>27</v>
      </c>
      <c r="M563" s="2" t="s">
        <v>900</v>
      </c>
      <c r="N563" s="2" t="s">
        <v>54</v>
      </c>
      <c r="O563" s="2">
        <v>33614</v>
      </c>
      <c r="P563" s="2" t="s">
        <v>30</v>
      </c>
      <c r="Q563" s="2" t="s">
        <v>1908</v>
      </c>
      <c r="R563" s="2" t="s">
        <v>46</v>
      </c>
      <c r="S563" s="2" t="s">
        <v>78</v>
      </c>
      <c r="T563" s="2" t="s">
        <v>1909</v>
      </c>
      <c r="U563" s="2">
        <v>13</v>
      </c>
      <c r="V563" s="2">
        <v>5</v>
      </c>
      <c r="W563" s="2">
        <v>0.2</v>
      </c>
      <c r="X563" s="20">
        <v>7</v>
      </c>
      <c r="Y563" s="18">
        <v>542.49999999999397</v>
      </c>
      <c r="Z563" s="2">
        <v>1.3000000000000007</v>
      </c>
    </row>
    <row r="564" spans="1:26" x14ac:dyDescent="0.3">
      <c r="A564" s="2">
        <v>563</v>
      </c>
      <c r="B564" s="2" t="s">
        <v>1905</v>
      </c>
      <c r="C564" s="2">
        <f>YEAR([1]Data!$D564)</f>
        <v>2011</v>
      </c>
      <c r="D564" s="3">
        <v>40800</v>
      </c>
      <c r="E564" s="3" t="str">
        <f>TEXT(Table1[[#This Row],[Order Date]],"mmm")</f>
        <v>Sep</v>
      </c>
      <c r="F564" s="3">
        <v>40804</v>
      </c>
      <c r="G564" s="8">
        <f>Table1[[#This Row],[Ship Date]]-Table1[[#This Row],[Order Date]]</f>
        <v>4</v>
      </c>
      <c r="H564" s="2" t="s">
        <v>23</v>
      </c>
      <c r="I564" s="2" t="s">
        <v>1906</v>
      </c>
      <c r="J564" s="2" t="s">
        <v>1907</v>
      </c>
      <c r="K564" s="2" t="s">
        <v>26</v>
      </c>
      <c r="L564" s="2" t="s">
        <v>27</v>
      </c>
      <c r="M564" s="2" t="s">
        <v>900</v>
      </c>
      <c r="N564" s="2" t="s">
        <v>54</v>
      </c>
      <c r="O564" s="2">
        <v>33614</v>
      </c>
      <c r="P564" s="2" t="s">
        <v>30</v>
      </c>
      <c r="Q564" s="2" t="s">
        <v>1910</v>
      </c>
      <c r="R564" s="2" t="s">
        <v>32</v>
      </c>
      <c r="S564" s="2" t="s">
        <v>65</v>
      </c>
      <c r="T564" s="2" t="s">
        <v>1911</v>
      </c>
      <c r="U564" s="2">
        <v>13.128</v>
      </c>
      <c r="V564" s="2">
        <v>3</v>
      </c>
      <c r="W564" s="2">
        <v>0.2</v>
      </c>
      <c r="X564" s="20">
        <v>7</v>
      </c>
      <c r="Y564" s="18">
        <v>540.46428571428396</v>
      </c>
      <c r="Z564" s="2">
        <v>3.7743000000000002</v>
      </c>
    </row>
    <row r="565" spans="1:26" x14ac:dyDescent="0.3">
      <c r="A565" s="2">
        <v>564</v>
      </c>
      <c r="B565" s="2" t="s">
        <v>1912</v>
      </c>
      <c r="C565" s="2">
        <f>YEAR([1]Data!$D565)</f>
        <v>2012</v>
      </c>
      <c r="D565" s="3">
        <v>41250</v>
      </c>
      <c r="E565" s="3" t="str">
        <f>TEXT(Table1[[#This Row],[Order Date]],"mmm")</f>
        <v>Dec</v>
      </c>
      <c r="F565" s="3">
        <v>41252</v>
      </c>
      <c r="G565" s="8">
        <f>Table1[[#This Row],[Ship Date]]-Table1[[#This Row],[Order Date]]</f>
        <v>2</v>
      </c>
      <c r="H565" s="2" t="s">
        <v>188</v>
      </c>
      <c r="I565" s="2" t="s">
        <v>1913</v>
      </c>
      <c r="J565" s="2" t="s">
        <v>1914</v>
      </c>
      <c r="K565" s="2" t="s">
        <v>26</v>
      </c>
      <c r="L565" s="2" t="s">
        <v>27</v>
      </c>
      <c r="M565" s="2" t="s">
        <v>95</v>
      </c>
      <c r="N565" s="2" t="s">
        <v>96</v>
      </c>
      <c r="O565" s="2">
        <v>98105</v>
      </c>
      <c r="P565" s="2" t="s">
        <v>44</v>
      </c>
      <c r="Q565" s="2" t="s">
        <v>1915</v>
      </c>
      <c r="R565" s="2" t="s">
        <v>46</v>
      </c>
      <c r="S565" s="2" t="s">
        <v>269</v>
      </c>
      <c r="T565" s="2" t="s">
        <v>1916</v>
      </c>
      <c r="U565" s="2">
        <v>3.96</v>
      </c>
      <c r="V565" s="2">
        <v>2</v>
      </c>
      <c r="W565" s="2">
        <v>0</v>
      </c>
      <c r="X565" s="20">
        <v>7</v>
      </c>
      <c r="Y565" s="18">
        <v>538.42857142857395</v>
      </c>
      <c r="Z565" s="2">
        <v>0</v>
      </c>
    </row>
    <row r="566" spans="1:26" x14ac:dyDescent="0.3">
      <c r="A566" s="2">
        <v>565</v>
      </c>
      <c r="B566" s="2" t="s">
        <v>1912</v>
      </c>
      <c r="C566" s="2">
        <f>YEAR([1]Data!$D566)</f>
        <v>2012</v>
      </c>
      <c r="D566" s="3">
        <v>41250</v>
      </c>
      <c r="E566" s="3" t="str">
        <f>TEXT(Table1[[#This Row],[Order Date]],"mmm")</f>
        <v>Dec</v>
      </c>
      <c r="F566" s="3">
        <v>41252</v>
      </c>
      <c r="G566" s="8">
        <f>Table1[[#This Row],[Ship Date]]-Table1[[#This Row],[Order Date]]</f>
        <v>2</v>
      </c>
      <c r="H566" s="2" t="s">
        <v>188</v>
      </c>
      <c r="I566" s="2" t="s">
        <v>1913</v>
      </c>
      <c r="J566" s="2" t="s">
        <v>1914</v>
      </c>
      <c r="K566" s="2" t="s">
        <v>26</v>
      </c>
      <c r="L566" s="2" t="s">
        <v>27</v>
      </c>
      <c r="M566" s="2" t="s">
        <v>95</v>
      </c>
      <c r="N566" s="2" t="s">
        <v>96</v>
      </c>
      <c r="O566" s="2">
        <v>98105</v>
      </c>
      <c r="P566" s="2" t="s">
        <v>44</v>
      </c>
      <c r="Q566" s="2" t="s">
        <v>1140</v>
      </c>
      <c r="R566" s="2" t="s">
        <v>46</v>
      </c>
      <c r="S566" s="2" t="s">
        <v>47</v>
      </c>
      <c r="T566" s="2" t="s">
        <v>1141</v>
      </c>
      <c r="U566" s="2">
        <v>2.61</v>
      </c>
      <c r="V566" s="2">
        <v>1</v>
      </c>
      <c r="W566" s="2">
        <v>0</v>
      </c>
      <c r="X566" s="20">
        <v>7</v>
      </c>
      <c r="Y566" s="18">
        <v>536.39285714285404</v>
      </c>
      <c r="Z566" s="2">
        <v>1.2005999999999999</v>
      </c>
    </row>
    <row r="567" spans="1:26" x14ac:dyDescent="0.3">
      <c r="A567" s="2">
        <v>566</v>
      </c>
      <c r="B567" s="2" t="s">
        <v>1917</v>
      </c>
      <c r="C567" s="2">
        <f>YEAR([1]Data!$D567)</f>
        <v>2014</v>
      </c>
      <c r="D567" s="3">
        <v>41981</v>
      </c>
      <c r="E567" s="3" t="str">
        <f>TEXT(Table1[[#This Row],[Order Date]],"mmm")</f>
        <v>Dec</v>
      </c>
      <c r="F567" s="3">
        <v>41984</v>
      </c>
      <c r="G567" s="8">
        <f>Table1[[#This Row],[Ship Date]]-Table1[[#This Row],[Order Date]]</f>
        <v>3</v>
      </c>
      <c r="H567" s="2" t="s">
        <v>188</v>
      </c>
      <c r="I567" s="2" t="s">
        <v>1918</v>
      </c>
      <c r="J567" s="2" t="s">
        <v>1919</v>
      </c>
      <c r="K567" s="2" t="s">
        <v>26</v>
      </c>
      <c r="L567" s="2" t="s">
        <v>27</v>
      </c>
      <c r="M567" s="2" t="s">
        <v>42</v>
      </c>
      <c r="N567" s="2" t="s">
        <v>43</v>
      </c>
      <c r="O567" s="2">
        <v>90008</v>
      </c>
      <c r="P567" s="2" t="s">
        <v>44</v>
      </c>
      <c r="Q567" s="2" t="s">
        <v>1920</v>
      </c>
      <c r="R567" s="2" t="s">
        <v>71</v>
      </c>
      <c r="S567" s="2" t="s">
        <v>72</v>
      </c>
      <c r="T567" s="2" t="s">
        <v>1921</v>
      </c>
      <c r="U567" s="2">
        <v>374.37600000000003</v>
      </c>
      <c r="V567" s="2">
        <v>3</v>
      </c>
      <c r="W567" s="2">
        <v>0.2</v>
      </c>
      <c r="X567" s="20">
        <v>7</v>
      </c>
      <c r="Y567" s="18">
        <v>534.35714285714403</v>
      </c>
      <c r="Z567" s="2">
        <v>46.796999999999983</v>
      </c>
    </row>
    <row r="568" spans="1:26" x14ac:dyDescent="0.3">
      <c r="A568" s="2">
        <v>567</v>
      </c>
      <c r="B568" s="2" t="s">
        <v>1922</v>
      </c>
      <c r="C568" s="2">
        <f>YEAR([1]Data!$D568)</f>
        <v>2014</v>
      </c>
      <c r="D568" s="3">
        <v>41914</v>
      </c>
      <c r="E568" s="3" t="str">
        <f>TEXT(Table1[[#This Row],[Order Date]],"mmm")</f>
        <v>Oct</v>
      </c>
      <c r="F568" s="3">
        <v>41921</v>
      </c>
      <c r="G568" s="8">
        <f>Table1[[#This Row],[Ship Date]]-Table1[[#This Row],[Order Date]]</f>
        <v>7</v>
      </c>
      <c r="H568" s="2" t="s">
        <v>50</v>
      </c>
      <c r="I568" s="2" t="s">
        <v>1923</v>
      </c>
      <c r="J568" s="2" t="s">
        <v>1924</v>
      </c>
      <c r="K568" s="2" t="s">
        <v>41</v>
      </c>
      <c r="L568" s="2" t="s">
        <v>27</v>
      </c>
      <c r="M568" s="2" t="s">
        <v>95</v>
      </c>
      <c r="N568" s="2" t="s">
        <v>96</v>
      </c>
      <c r="O568" s="2">
        <v>98105</v>
      </c>
      <c r="P568" s="2" t="s">
        <v>44</v>
      </c>
      <c r="Q568" s="2" t="s">
        <v>1925</v>
      </c>
      <c r="R568" s="2" t="s">
        <v>46</v>
      </c>
      <c r="S568" s="2" t="s">
        <v>90</v>
      </c>
      <c r="T568" s="2" t="s">
        <v>1926</v>
      </c>
      <c r="U568" s="2">
        <v>91.84</v>
      </c>
      <c r="V568" s="2">
        <v>8</v>
      </c>
      <c r="W568" s="2">
        <v>0</v>
      </c>
      <c r="X568" s="20">
        <v>7</v>
      </c>
      <c r="Y568" s="18">
        <v>532.32142857142401</v>
      </c>
      <c r="Z568" s="2">
        <v>45.001600000000003</v>
      </c>
    </row>
    <row r="569" spans="1:26" x14ac:dyDescent="0.3">
      <c r="A569" s="2">
        <v>568</v>
      </c>
      <c r="B569" s="2" t="s">
        <v>1922</v>
      </c>
      <c r="C569" s="2">
        <f>YEAR([1]Data!$D569)</f>
        <v>2014</v>
      </c>
      <c r="D569" s="3">
        <v>41914</v>
      </c>
      <c r="E569" s="3" t="str">
        <f>TEXT(Table1[[#This Row],[Order Date]],"mmm")</f>
        <v>Oct</v>
      </c>
      <c r="F569" s="3">
        <v>41921</v>
      </c>
      <c r="G569" s="8">
        <f>Table1[[#This Row],[Ship Date]]-Table1[[#This Row],[Order Date]]</f>
        <v>7</v>
      </c>
      <c r="H569" s="2" t="s">
        <v>50</v>
      </c>
      <c r="I569" s="2" t="s">
        <v>1923</v>
      </c>
      <c r="J569" s="2" t="s">
        <v>1924</v>
      </c>
      <c r="K569" s="2" t="s">
        <v>41</v>
      </c>
      <c r="L569" s="2" t="s">
        <v>27</v>
      </c>
      <c r="M569" s="2" t="s">
        <v>95</v>
      </c>
      <c r="N569" s="2" t="s">
        <v>96</v>
      </c>
      <c r="O569" s="2">
        <v>98105</v>
      </c>
      <c r="P569" s="2" t="s">
        <v>44</v>
      </c>
      <c r="Q569" s="2" t="s">
        <v>1927</v>
      </c>
      <c r="R569" s="2" t="s">
        <v>46</v>
      </c>
      <c r="S569" s="2" t="s">
        <v>75</v>
      </c>
      <c r="T569" s="2" t="s">
        <v>1928</v>
      </c>
      <c r="U569" s="2">
        <v>81.088000000000008</v>
      </c>
      <c r="V569" s="2">
        <v>7</v>
      </c>
      <c r="W569" s="2">
        <v>0.2</v>
      </c>
      <c r="X569" s="20">
        <v>7</v>
      </c>
      <c r="Y569" s="18">
        <v>530.28571428571399</v>
      </c>
      <c r="Z569" s="2">
        <v>27.3672</v>
      </c>
    </row>
    <row r="570" spans="1:26" x14ac:dyDescent="0.3">
      <c r="A570" s="2">
        <v>569</v>
      </c>
      <c r="B570" s="2" t="s">
        <v>1922</v>
      </c>
      <c r="C570" s="2">
        <f>YEAR([1]Data!$D570)</f>
        <v>2014</v>
      </c>
      <c r="D570" s="3">
        <v>41914</v>
      </c>
      <c r="E570" s="3" t="str">
        <f>TEXT(Table1[[#This Row],[Order Date]],"mmm")</f>
        <v>Oct</v>
      </c>
      <c r="F570" s="3">
        <v>41921</v>
      </c>
      <c r="G570" s="8">
        <f>Table1[[#This Row],[Ship Date]]-Table1[[#This Row],[Order Date]]</f>
        <v>7</v>
      </c>
      <c r="H570" s="2" t="s">
        <v>50</v>
      </c>
      <c r="I570" s="2" t="s">
        <v>1923</v>
      </c>
      <c r="J570" s="2" t="s">
        <v>1924</v>
      </c>
      <c r="K570" s="2" t="s">
        <v>41</v>
      </c>
      <c r="L570" s="2" t="s">
        <v>27</v>
      </c>
      <c r="M570" s="2" t="s">
        <v>95</v>
      </c>
      <c r="N570" s="2" t="s">
        <v>96</v>
      </c>
      <c r="O570" s="2">
        <v>98105</v>
      </c>
      <c r="P570" s="2" t="s">
        <v>44</v>
      </c>
      <c r="Q570" s="2" t="s">
        <v>1929</v>
      </c>
      <c r="R570" s="2" t="s">
        <v>46</v>
      </c>
      <c r="S570" s="2" t="s">
        <v>90</v>
      </c>
      <c r="T570" s="2" t="s">
        <v>1930</v>
      </c>
      <c r="U570" s="2">
        <v>19.440000000000001</v>
      </c>
      <c r="V570" s="2">
        <v>3</v>
      </c>
      <c r="W570" s="2">
        <v>0</v>
      </c>
      <c r="X570" s="20">
        <v>7</v>
      </c>
      <c r="Y570" s="18">
        <v>528.24999999999397</v>
      </c>
      <c r="Z570" s="2">
        <v>9.3312000000000008</v>
      </c>
    </row>
    <row r="571" spans="1:26" x14ac:dyDescent="0.3">
      <c r="A571" s="2">
        <v>570</v>
      </c>
      <c r="B571" s="2" t="s">
        <v>1922</v>
      </c>
      <c r="C571" s="2">
        <f>YEAR([1]Data!$D571)</f>
        <v>2014</v>
      </c>
      <c r="D571" s="3">
        <v>41914</v>
      </c>
      <c r="E571" s="3" t="str">
        <f>TEXT(Table1[[#This Row],[Order Date]],"mmm")</f>
        <v>Oct</v>
      </c>
      <c r="F571" s="3">
        <v>41921</v>
      </c>
      <c r="G571" s="8">
        <f>Table1[[#This Row],[Ship Date]]-Table1[[#This Row],[Order Date]]</f>
        <v>7</v>
      </c>
      <c r="H571" s="2" t="s">
        <v>50</v>
      </c>
      <c r="I571" s="2" t="s">
        <v>1923</v>
      </c>
      <c r="J571" s="2" t="s">
        <v>1924</v>
      </c>
      <c r="K571" s="2" t="s">
        <v>41</v>
      </c>
      <c r="L571" s="2" t="s">
        <v>27</v>
      </c>
      <c r="M571" s="2" t="s">
        <v>95</v>
      </c>
      <c r="N571" s="2" t="s">
        <v>96</v>
      </c>
      <c r="O571" s="2">
        <v>98105</v>
      </c>
      <c r="P571" s="2" t="s">
        <v>44</v>
      </c>
      <c r="Q571" s="2" t="s">
        <v>1931</v>
      </c>
      <c r="R571" s="2" t="s">
        <v>32</v>
      </c>
      <c r="S571" s="2" t="s">
        <v>36</v>
      </c>
      <c r="T571" s="2" t="s">
        <v>1932</v>
      </c>
      <c r="U571" s="2">
        <v>451.15199999999993</v>
      </c>
      <c r="V571" s="2">
        <v>3</v>
      </c>
      <c r="W571" s="2">
        <v>0.2</v>
      </c>
      <c r="X571" s="20">
        <v>7</v>
      </c>
      <c r="Y571" s="18">
        <v>526.21428571428396</v>
      </c>
      <c r="Z571" s="2">
        <v>0</v>
      </c>
    </row>
    <row r="572" spans="1:26" x14ac:dyDescent="0.3">
      <c r="A572" s="2">
        <v>571</v>
      </c>
      <c r="B572" s="2" t="s">
        <v>1933</v>
      </c>
      <c r="C572" s="2">
        <f>YEAR([1]Data!$D572)</f>
        <v>2014</v>
      </c>
      <c r="D572" s="3">
        <v>42002</v>
      </c>
      <c r="E572" s="3" t="str">
        <f>TEXT(Table1[[#This Row],[Order Date]],"mmm")</f>
        <v>Dec</v>
      </c>
      <c r="F572" s="3">
        <v>42009</v>
      </c>
      <c r="G572" s="8">
        <f>Table1[[#This Row],[Ship Date]]-Table1[[#This Row],[Order Date]]</f>
        <v>7</v>
      </c>
      <c r="H572" s="2" t="s">
        <v>50</v>
      </c>
      <c r="I572" s="2" t="s">
        <v>1934</v>
      </c>
      <c r="J572" s="2" t="s">
        <v>1935</v>
      </c>
      <c r="K572" s="2" t="s">
        <v>26</v>
      </c>
      <c r="L572" s="2" t="s">
        <v>27</v>
      </c>
      <c r="M572" s="2" t="s">
        <v>266</v>
      </c>
      <c r="N572" s="2" t="s">
        <v>267</v>
      </c>
      <c r="O572" s="2">
        <v>10024</v>
      </c>
      <c r="P572" s="2" t="s">
        <v>148</v>
      </c>
      <c r="Q572" s="2" t="s">
        <v>1894</v>
      </c>
      <c r="R572" s="2" t="s">
        <v>46</v>
      </c>
      <c r="S572" s="2" t="s">
        <v>47</v>
      </c>
      <c r="T572" s="2" t="s">
        <v>1895</v>
      </c>
      <c r="U572" s="2">
        <v>72.45</v>
      </c>
      <c r="V572" s="2">
        <v>7</v>
      </c>
      <c r="W572" s="2">
        <v>0</v>
      </c>
      <c r="X572" s="20">
        <v>7</v>
      </c>
      <c r="Y572" s="18">
        <v>524.17857142857395</v>
      </c>
      <c r="Z572" s="2">
        <v>34.775999999999996</v>
      </c>
    </row>
    <row r="573" spans="1:26" x14ac:dyDescent="0.3">
      <c r="A573" s="2">
        <v>572</v>
      </c>
      <c r="B573" s="2" t="s">
        <v>1933</v>
      </c>
      <c r="C573" s="2">
        <f>YEAR([1]Data!$D573)</f>
        <v>2014</v>
      </c>
      <c r="D573" s="3">
        <v>42002</v>
      </c>
      <c r="E573" s="3" t="str">
        <f>TEXT(Table1[[#This Row],[Order Date]],"mmm")</f>
        <v>Dec</v>
      </c>
      <c r="F573" s="3">
        <v>42009</v>
      </c>
      <c r="G573" s="8">
        <f>Table1[[#This Row],[Ship Date]]-Table1[[#This Row],[Order Date]]</f>
        <v>7</v>
      </c>
      <c r="H573" s="2" t="s">
        <v>50</v>
      </c>
      <c r="I573" s="2" t="s">
        <v>1934</v>
      </c>
      <c r="J573" s="2" t="s">
        <v>1935</v>
      </c>
      <c r="K573" s="2" t="s">
        <v>26</v>
      </c>
      <c r="L573" s="2" t="s">
        <v>27</v>
      </c>
      <c r="M573" s="2" t="s">
        <v>266</v>
      </c>
      <c r="N573" s="2" t="s">
        <v>267</v>
      </c>
      <c r="O573" s="2">
        <v>10024</v>
      </c>
      <c r="P573" s="2" t="s">
        <v>148</v>
      </c>
      <c r="Q573" s="2" t="s">
        <v>867</v>
      </c>
      <c r="R573" s="2" t="s">
        <v>46</v>
      </c>
      <c r="S573" s="2" t="s">
        <v>269</v>
      </c>
      <c r="T573" s="2" t="s">
        <v>868</v>
      </c>
      <c r="U573" s="2">
        <v>13.96</v>
      </c>
      <c r="V573" s="2">
        <v>4</v>
      </c>
      <c r="W573" s="2">
        <v>0</v>
      </c>
      <c r="X573" s="20">
        <v>7</v>
      </c>
      <c r="Y573" s="18">
        <v>522.14285714285404</v>
      </c>
      <c r="Z573" s="2">
        <v>6.4215999999999998</v>
      </c>
    </row>
    <row r="574" spans="1:26" x14ac:dyDescent="0.3">
      <c r="A574" s="2">
        <v>573</v>
      </c>
      <c r="B574" s="2" t="s">
        <v>1933</v>
      </c>
      <c r="C574" s="2">
        <f>YEAR([1]Data!$D574)</f>
        <v>2014</v>
      </c>
      <c r="D574" s="3">
        <v>42002</v>
      </c>
      <c r="E574" s="3" t="str">
        <f>TEXT(Table1[[#This Row],[Order Date]],"mmm")</f>
        <v>Dec</v>
      </c>
      <c r="F574" s="3">
        <v>42009</v>
      </c>
      <c r="G574" s="8">
        <f>Table1[[#This Row],[Ship Date]]-Table1[[#This Row],[Order Date]]</f>
        <v>7</v>
      </c>
      <c r="H574" s="2" t="s">
        <v>50</v>
      </c>
      <c r="I574" s="2" t="s">
        <v>1934</v>
      </c>
      <c r="J574" s="2" t="s">
        <v>1935</v>
      </c>
      <c r="K574" s="2" t="s">
        <v>26</v>
      </c>
      <c r="L574" s="2" t="s">
        <v>27</v>
      </c>
      <c r="M574" s="2" t="s">
        <v>266</v>
      </c>
      <c r="N574" s="2" t="s">
        <v>267</v>
      </c>
      <c r="O574" s="2">
        <v>10024</v>
      </c>
      <c r="P574" s="2" t="s">
        <v>148</v>
      </c>
      <c r="Q574" s="2" t="s">
        <v>1213</v>
      </c>
      <c r="R574" s="2" t="s">
        <v>46</v>
      </c>
      <c r="S574" s="2" t="s">
        <v>75</v>
      </c>
      <c r="T574" s="2" t="s">
        <v>1214</v>
      </c>
      <c r="U574" s="2">
        <v>33.264000000000003</v>
      </c>
      <c r="V574" s="2">
        <v>7</v>
      </c>
      <c r="W574" s="2">
        <v>0.2</v>
      </c>
      <c r="X574" s="20">
        <v>7</v>
      </c>
      <c r="Y574" s="18">
        <v>520.10714285714403</v>
      </c>
      <c r="Z574" s="2">
        <v>11.226599999999999</v>
      </c>
    </row>
    <row r="575" spans="1:26" x14ac:dyDescent="0.3">
      <c r="A575" s="2">
        <v>574</v>
      </c>
      <c r="B575" s="2" t="s">
        <v>1933</v>
      </c>
      <c r="C575" s="2">
        <f>YEAR([1]Data!$D575)</f>
        <v>2014</v>
      </c>
      <c r="D575" s="3">
        <v>42002</v>
      </c>
      <c r="E575" s="3" t="str">
        <f>TEXT(Table1[[#This Row],[Order Date]],"mmm")</f>
        <v>Dec</v>
      </c>
      <c r="F575" s="3">
        <v>42009</v>
      </c>
      <c r="G575" s="8">
        <f>Table1[[#This Row],[Ship Date]]-Table1[[#This Row],[Order Date]]</f>
        <v>7</v>
      </c>
      <c r="H575" s="2" t="s">
        <v>50</v>
      </c>
      <c r="I575" s="2" t="s">
        <v>1934</v>
      </c>
      <c r="J575" s="2" t="s">
        <v>1935</v>
      </c>
      <c r="K575" s="2" t="s">
        <v>26</v>
      </c>
      <c r="L575" s="2" t="s">
        <v>27</v>
      </c>
      <c r="M575" s="2" t="s">
        <v>266</v>
      </c>
      <c r="N575" s="2" t="s">
        <v>267</v>
      </c>
      <c r="O575" s="2">
        <v>10024</v>
      </c>
      <c r="P575" s="2" t="s">
        <v>148</v>
      </c>
      <c r="Q575" s="2" t="s">
        <v>1936</v>
      </c>
      <c r="R575" s="2" t="s">
        <v>71</v>
      </c>
      <c r="S575" s="2" t="s">
        <v>72</v>
      </c>
      <c r="T575" s="2" t="s">
        <v>1937</v>
      </c>
      <c r="U575" s="2">
        <v>14.850000000000001</v>
      </c>
      <c r="V575" s="2">
        <v>3</v>
      </c>
      <c r="W575" s="2">
        <v>0</v>
      </c>
      <c r="X575" s="20">
        <v>7</v>
      </c>
      <c r="Y575" s="18">
        <v>518.07142857142401</v>
      </c>
      <c r="Z575" s="2">
        <v>4.0095000000000001</v>
      </c>
    </row>
    <row r="576" spans="1:26" x14ac:dyDescent="0.3">
      <c r="A576" s="2">
        <v>575</v>
      </c>
      <c r="B576" s="2" t="s">
        <v>1938</v>
      </c>
      <c r="C576" s="2">
        <f>YEAR([1]Data!$D576)</f>
        <v>2013</v>
      </c>
      <c r="D576" s="3">
        <v>41582</v>
      </c>
      <c r="E576" s="3" t="str">
        <f>TEXT(Table1[[#This Row],[Order Date]],"mmm")</f>
        <v>Nov</v>
      </c>
      <c r="F576" s="3">
        <v>41586</v>
      </c>
      <c r="G576" s="8">
        <f>Table1[[#This Row],[Ship Date]]-Table1[[#This Row],[Order Date]]</f>
        <v>4</v>
      </c>
      <c r="H576" s="2" t="s">
        <v>50</v>
      </c>
      <c r="I576" s="2" t="s">
        <v>1939</v>
      </c>
      <c r="J576" s="2" t="s">
        <v>1940</v>
      </c>
      <c r="K576" s="2" t="s">
        <v>26</v>
      </c>
      <c r="L576" s="2" t="s">
        <v>27</v>
      </c>
      <c r="M576" s="2" t="s">
        <v>1941</v>
      </c>
      <c r="N576" s="2" t="s">
        <v>96</v>
      </c>
      <c r="O576" s="2">
        <v>98270</v>
      </c>
      <c r="P576" s="2" t="s">
        <v>44</v>
      </c>
      <c r="Q576" s="2" t="s">
        <v>1942</v>
      </c>
      <c r="R576" s="2" t="s">
        <v>46</v>
      </c>
      <c r="S576" s="2" t="s">
        <v>68</v>
      </c>
      <c r="T576" s="2" t="s">
        <v>1943</v>
      </c>
      <c r="U576" s="2">
        <v>8.82</v>
      </c>
      <c r="V576" s="2">
        <v>3</v>
      </c>
      <c r="W576" s="2">
        <v>0</v>
      </c>
      <c r="X576" s="20">
        <v>7</v>
      </c>
      <c r="Y576" s="18">
        <v>516.03571428571399</v>
      </c>
      <c r="Z576" s="2">
        <v>2.3814000000000002</v>
      </c>
    </row>
    <row r="577" spans="1:26" x14ac:dyDescent="0.3">
      <c r="A577" s="2">
        <v>576</v>
      </c>
      <c r="B577" s="2" t="s">
        <v>1944</v>
      </c>
      <c r="C577" s="2">
        <f>YEAR([1]Data!$D577)</f>
        <v>2012</v>
      </c>
      <c r="D577" s="3">
        <v>41170</v>
      </c>
      <c r="E577" s="3" t="str">
        <f>TEXT(Table1[[#This Row],[Order Date]],"mmm")</f>
        <v>Sep</v>
      </c>
      <c r="F577" s="3">
        <v>41174</v>
      </c>
      <c r="G577" s="8">
        <f>Table1[[#This Row],[Ship Date]]-Table1[[#This Row],[Order Date]]</f>
        <v>4</v>
      </c>
      <c r="H577" s="2" t="s">
        <v>23</v>
      </c>
      <c r="I577" s="2" t="s">
        <v>1945</v>
      </c>
      <c r="J577" s="2" t="s">
        <v>1946</v>
      </c>
      <c r="K577" s="2" t="s">
        <v>26</v>
      </c>
      <c r="L577" s="2" t="s">
        <v>27</v>
      </c>
      <c r="M577" s="2" t="s">
        <v>1173</v>
      </c>
      <c r="N577" s="2" t="s">
        <v>43</v>
      </c>
      <c r="O577" s="2">
        <v>90805</v>
      </c>
      <c r="P577" s="2" t="s">
        <v>44</v>
      </c>
      <c r="Q577" s="2" t="s">
        <v>1925</v>
      </c>
      <c r="R577" s="2" t="s">
        <v>46</v>
      </c>
      <c r="S577" s="2" t="s">
        <v>90</v>
      </c>
      <c r="T577" s="2" t="s">
        <v>1926</v>
      </c>
      <c r="U577" s="2">
        <v>160.72</v>
      </c>
      <c r="V577" s="2">
        <v>14</v>
      </c>
      <c r="W577" s="2">
        <v>0</v>
      </c>
      <c r="X577" s="20">
        <v>7</v>
      </c>
      <c r="Y577" s="18">
        <v>513.99999999999397</v>
      </c>
      <c r="Z577" s="2">
        <v>78.752800000000008</v>
      </c>
    </row>
    <row r="578" spans="1:26" x14ac:dyDescent="0.3">
      <c r="A578" s="2">
        <v>577</v>
      </c>
      <c r="B578" s="2" t="s">
        <v>1944</v>
      </c>
      <c r="C578" s="2">
        <f>YEAR([1]Data!$D578)</f>
        <v>2012</v>
      </c>
      <c r="D578" s="3">
        <v>41170</v>
      </c>
      <c r="E578" s="3" t="str">
        <f>TEXT(Table1[[#This Row],[Order Date]],"mmm")</f>
        <v>Sep</v>
      </c>
      <c r="F578" s="3">
        <v>41174</v>
      </c>
      <c r="G578" s="8">
        <f>Table1[[#This Row],[Ship Date]]-Table1[[#This Row],[Order Date]]</f>
        <v>4</v>
      </c>
      <c r="H578" s="2" t="s">
        <v>23</v>
      </c>
      <c r="I578" s="2" t="s">
        <v>1945</v>
      </c>
      <c r="J578" s="2" t="s">
        <v>1946</v>
      </c>
      <c r="K578" s="2" t="s">
        <v>26</v>
      </c>
      <c r="L578" s="2" t="s">
        <v>27</v>
      </c>
      <c r="M578" s="2" t="s">
        <v>1173</v>
      </c>
      <c r="N578" s="2" t="s">
        <v>43</v>
      </c>
      <c r="O578" s="2">
        <v>90805</v>
      </c>
      <c r="P578" s="2" t="s">
        <v>44</v>
      </c>
      <c r="Q578" s="2" t="s">
        <v>1947</v>
      </c>
      <c r="R578" s="2" t="s">
        <v>46</v>
      </c>
      <c r="S578" s="2" t="s">
        <v>90</v>
      </c>
      <c r="T578" s="2" t="s">
        <v>1948</v>
      </c>
      <c r="U578" s="2">
        <v>19.920000000000002</v>
      </c>
      <c r="V578" s="2">
        <v>4</v>
      </c>
      <c r="W578" s="2">
        <v>0</v>
      </c>
      <c r="X578" s="20">
        <v>7</v>
      </c>
      <c r="Y578" s="18">
        <v>511.96428571428402</v>
      </c>
      <c r="Z578" s="2">
        <v>9.7608000000000015</v>
      </c>
    </row>
    <row r="579" spans="1:26" x14ac:dyDescent="0.3">
      <c r="A579" s="2">
        <v>578</v>
      </c>
      <c r="B579" s="2" t="s">
        <v>1944</v>
      </c>
      <c r="C579" s="2">
        <f>YEAR([1]Data!$D579)</f>
        <v>2012</v>
      </c>
      <c r="D579" s="3">
        <v>41170</v>
      </c>
      <c r="E579" s="3" t="str">
        <f>TEXT(Table1[[#This Row],[Order Date]],"mmm")</f>
        <v>Sep</v>
      </c>
      <c r="F579" s="3">
        <v>41174</v>
      </c>
      <c r="G579" s="8">
        <f>Table1[[#This Row],[Ship Date]]-Table1[[#This Row],[Order Date]]</f>
        <v>4</v>
      </c>
      <c r="H579" s="2" t="s">
        <v>23</v>
      </c>
      <c r="I579" s="2" t="s">
        <v>1945</v>
      </c>
      <c r="J579" s="2" t="s">
        <v>1946</v>
      </c>
      <c r="K579" s="2" t="s">
        <v>26</v>
      </c>
      <c r="L579" s="2" t="s">
        <v>27</v>
      </c>
      <c r="M579" s="2" t="s">
        <v>1173</v>
      </c>
      <c r="N579" s="2" t="s">
        <v>43</v>
      </c>
      <c r="O579" s="2">
        <v>90805</v>
      </c>
      <c r="P579" s="2" t="s">
        <v>44</v>
      </c>
      <c r="Q579" s="2" t="s">
        <v>1949</v>
      </c>
      <c r="R579" s="2" t="s">
        <v>46</v>
      </c>
      <c r="S579" s="2" t="s">
        <v>578</v>
      </c>
      <c r="T579" s="2" t="s">
        <v>1950</v>
      </c>
      <c r="U579" s="2">
        <v>7.3</v>
      </c>
      <c r="V579" s="2">
        <v>2</v>
      </c>
      <c r="W579" s="2">
        <v>0</v>
      </c>
      <c r="X579" s="20">
        <v>7</v>
      </c>
      <c r="Y579" s="18">
        <v>509.928571428574</v>
      </c>
      <c r="Z579" s="2">
        <v>2.1899999999999995</v>
      </c>
    </row>
    <row r="580" spans="1:26" x14ac:dyDescent="0.3">
      <c r="A580" s="2">
        <v>579</v>
      </c>
      <c r="B580" s="2" t="s">
        <v>1951</v>
      </c>
      <c r="C580" s="2">
        <f>YEAR([1]Data!$D580)</f>
        <v>2014</v>
      </c>
      <c r="D580" s="3">
        <v>41841</v>
      </c>
      <c r="E580" s="3" t="str">
        <f>TEXT(Table1[[#This Row],[Order Date]],"mmm")</f>
        <v>Jul</v>
      </c>
      <c r="F580" s="3">
        <v>41847</v>
      </c>
      <c r="G580" s="8">
        <f>Table1[[#This Row],[Ship Date]]-Table1[[#This Row],[Order Date]]</f>
        <v>6</v>
      </c>
      <c r="H580" s="2" t="s">
        <v>50</v>
      </c>
      <c r="I580" s="2" t="s">
        <v>1952</v>
      </c>
      <c r="J580" s="2" t="s">
        <v>1953</v>
      </c>
      <c r="K580" s="2" t="s">
        <v>26</v>
      </c>
      <c r="L580" s="2" t="s">
        <v>27</v>
      </c>
      <c r="M580" s="2" t="s">
        <v>303</v>
      </c>
      <c r="N580" s="2" t="s">
        <v>211</v>
      </c>
      <c r="O580" s="2">
        <v>60610</v>
      </c>
      <c r="P580" s="2" t="s">
        <v>105</v>
      </c>
      <c r="Q580" s="2" t="s">
        <v>547</v>
      </c>
      <c r="R580" s="2" t="s">
        <v>46</v>
      </c>
      <c r="S580" s="2" t="s">
        <v>59</v>
      </c>
      <c r="T580" s="2" t="s">
        <v>548</v>
      </c>
      <c r="U580" s="2">
        <v>69.712000000000003</v>
      </c>
      <c r="V580" s="2">
        <v>2</v>
      </c>
      <c r="W580" s="2">
        <v>0.2</v>
      </c>
      <c r="X580" s="20">
        <v>7</v>
      </c>
      <c r="Y580" s="18">
        <v>507.89285714285398</v>
      </c>
      <c r="Z580" s="2">
        <v>8.7139999999999951</v>
      </c>
    </row>
    <row r="581" spans="1:26" x14ac:dyDescent="0.3">
      <c r="A581" s="2">
        <v>580</v>
      </c>
      <c r="B581" s="2" t="s">
        <v>1951</v>
      </c>
      <c r="C581" s="2">
        <f>YEAR([1]Data!$D581)</f>
        <v>2014</v>
      </c>
      <c r="D581" s="3">
        <v>41841</v>
      </c>
      <c r="E581" s="3" t="str">
        <f>TEXT(Table1[[#This Row],[Order Date]],"mmm")</f>
        <v>Jul</v>
      </c>
      <c r="F581" s="3">
        <v>41847</v>
      </c>
      <c r="G581" s="8">
        <f>Table1[[#This Row],[Ship Date]]-Table1[[#This Row],[Order Date]]</f>
        <v>6</v>
      </c>
      <c r="H581" s="2" t="s">
        <v>50</v>
      </c>
      <c r="I581" s="2" t="s">
        <v>1952</v>
      </c>
      <c r="J581" s="2" t="s">
        <v>1953</v>
      </c>
      <c r="K581" s="2" t="s">
        <v>26</v>
      </c>
      <c r="L581" s="2" t="s">
        <v>27</v>
      </c>
      <c r="M581" s="2" t="s">
        <v>303</v>
      </c>
      <c r="N581" s="2" t="s">
        <v>211</v>
      </c>
      <c r="O581" s="2">
        <v>60610</v>
      </c>
      <c r="P581" s="2" t="s">
        <v>105</v>
      </c>
      <c r="Q581" s="2" t="s">
        <v>1954</v>
      </c>
      <c r="R581" s="2" t="s">
        <v>32</v>
      </c>
      <c r="S581" s="2" t="s">
        <v>65</v>
      </c>
      <c r="T581" s="2" t="s">
        <v>1955</v>
      </c>
      <c r="U581" s="2">
        <v>8.7919999999999998</v>
      </c>
      <c r="V581" s="2">
        <v>1</v>
      </c>
      <c r="W581" s="2">
        <v>0.6</v>
      </c>
      <c r="X581" s="20">
        <v>7</v>
      </c>
      <c r="Y581" s="18">
        <v>505.85714285714403</v>
      </c>
      <c r="Z581" s="2">
        <v>-5.7148000000000003</v>
      </c>
    </row>
    <row r="582" spans="1:26" x14ac:dyDescent="0.3">
      <c r="A582" s="2">
        <v>581</v>
      </c>
      <c r="B582" s="2" t="s">
        <v>1956</v>
      </c>
      <c r="C582" s="2">
        <f>YEAR([1]Data!$D582)</f>
        <v>2012</v>
      </c>
      <c r="D582" s="3">
        <v>41162</v>
      </c>
      <c r="E582" s="3" t="str">
        <f>TEXT(Table1[[#This Row],[Order Date]],"mmm")</f>
        <v>Sep</v>
      </c>
      <c r="F582" s="3">
        <v>41166</v>
      </c>
      <c r="G582" s="8">
        <f>Table1[[#This Row],[Ship Date]]-Table1[[#This Row],[Order Date]]</f>
        <v>4</v>
      </c>
      <c r="H582" s="2" t="s">
        <v>50</v>
      </c>
      <c r="I582" s="2" t="s">
        <v>1957</v>
      </c>
      <c r="J582" s="2" t="s">
        <v>1958</v>
      </c>
      <c r="K582" s="2" t="s">
        <v>26</v>
      </c>
      <c r="L582" s="2" t="s">
        <v>27</v>
      </c>
      <c r="M582" s="2" t="s">
        <v>42</v>
      </c>
      <c r="N582" s="2" t="s">
        <v>43</v>
      </c>
      <c r="O582" s="2">
        <v>90004</v>
      </c>
      <c r="P582" s="2" t="s">
        <v>44</v>
      </c>
      <c r="Q582" s="2" t="s">
        <v>1959</v>
      </c>
      <c r="R582" s="2" t="s">
        <v>46</v>
      </c>
      <c r="S582" s="2" t="s">
        <v>578</v>
      </c>
      <c r="T582" s="2" t="s">
        <v>1960</v>
      </c>
      <c r="U582" s="2">
        <v>51.52</v>
      </c>
      <c r="V582" s="2">
        <v>4</v>
      </c>
      <c r="W582" s="2">
        <v>0</v>
      </c>
      <c r="X582" s="20">
        <v>7</v>
      </c>
      <c r="Y582" s="18">
        <v>503.82142857142401</v>
      </c>
      <c r="Z582" s="2">
        <v>1.5456000000000003</v>
      </c>
    </row>
    <row r="583" spans="1:26" x14ac:dyDescent="0.3">
      <c r="A583" s="2">
        <v>582</v>
      </c>
      <c r="B583" s="2" t="s">
        <v>1961</v>
      </c>
      <c r="C583" s="2">
        <f>YEAR([1]Data!$D583)</f>
        <v>2014</v>
      </c>
      <c r="D583" s="3">
        <v>41975</v>
      </c>
      <c r="E583" s="3" t="str">
        <f>TEXT(Table1[[#This Row],[Order Date]],"mmm")</f>
        <v>Dec</v>
      </c>
      <c r="F583" s="3">
        <v>41979</v>
      </c>
      <c r="G583" s="8">
        <f>Table1[[#This Row],[Ship Date]]-Table1[[#This Row],[Order Date]]</f>
        <v>4</v>
      </c>
      <c r="H583" s="2" t="s">
        <v>50</v>
      </c>
      <c r="I583" s="2" t="s">
        <v>1962</v>
      </c>
      <c r="J583" s="2" t="s">
        <v>1963</v>
      </c>
      <c r="K583" s="2" t="s">
        <v>26</v>
      </c>
      <c r="L583" s="2" t="s">
        <v>27</v>
      </c>
      <c r="M583" s="2" t="s">
        <v>807</v>
      </c>
      <c r="N583" s="2" t="s">
        <v>457</v>
      </c>
      <c r="O583" s="2">
        <v>80219</v>
      </c>
      <c r="P583" s="2" t="s">
        <v>44</v>
      </c>
      <c r="Q583" s="2" t="s">
        <v>192</v>
      </c>
      <c r="R583" s="2" t="s">
        <v>71</v>
      </c>
      <c r="S583" s="2" t="s">
        <v>72</v>
      </c>
      <c r="T583" s="2" t="s">
        <v>193</v>
      </c>
      <c r="U583" s="2">
        <v>470.37600000000009</v>
      </c>
      <c r="V583" s="2">
        <v>3</v>
      </c>
      <c r="W583" s="2">
        <v>0.2</v>
      </c>
      <c r="X583" s="20">
        <v>7</v>
      </c>
      <c r="Y583" s="18">
        <v>501.78571428571399</v>
      </c>
      <c r="Z583" s="2">
        <v>52.917299999999955</v>
      </c>
    </row>
    <row r="584" spans="1:26" x14ac:dyDescent="0.3">
      <c r="A584" s="2">
        <v>583</v>
      </c>
      <c r="B584" s="2" t="s">
        <v>1961</v>
      </c>
      <c r="C584" s="2">
        <f>YEAR([1]Data!$D584)</f>
        <v>2014</v>
      </c>
      <c r="D584" s="3">
        <v>41975</v>
      </c>
      <c r="E584" s="3" t="str">
        <f>TEXT(Table1[[#This Row],[Order Date]],"mmm")</f>
        <v>Dec</v>
      </c>
      <c r="F584" s="3">
        <v>41979</v>
      </c>
      <c r="G584" s="8">
        <f>Table1[[#This Row],[Ship Date]]-Table1[[#This Row],[Order Date]]</f>
        <v>4</v>
      </c>
      <c r="H584" s="2" t="s">
        <v>50</v>
      </c>
      <c r="I584" s="2" t="s">
        <v>1962</v>
      </c>
      <c r="J584" s="2" t="s">
        <v>1963</v>
      </c>
      <c r="K584" s="2" t="s">
        <v>26</v>
      </c>
      <c r="L584" s="2" t="s">
        <v>27</v>
      </c>
      <c r="M584" s="2" t="s">
        <v>807</v>
      </c>
      <c r="N584" s="2" t="s">
        <v>457</v>
      </c>
      <c r="O584" s="2">
        <v>80219</v>
      </c>
      <c r="P584" s="2" t="s">
        <v>44</v>
      </c>
      <c r="Q584" s="2" t="s">
        <v>1964</v>
      </c>
      <c r="R584" s="2" t="s">
        <v>71</v>
      </c>
      <c r="S584" s="2" t="s">
        <v>72</v>
      </c>
      <c r="T584" s="2" t="s">
        <v>1965</v>
      </c>
      <c r="U584" s="2">
        <v>105.584</v>
      </c>
      <c r="V584" s="2">
        <v>2</v>
      </c>
      <c r="W584" s="2">
        <v>0.2</v>
      </c>
      <c r="X584" s="20">
        <v>7</v>
      </c>
      <c r="Y584" s="18">
        <v>499.74999999999397</v>
      </c>
      <c r="Z584" s="2">
        <v>9.2386000000000053</v>
      </c>
    </row>
    <row r="585" spans="1:26" x14ac:dyDescent="0.3">
      <c r="A585" s="2">
        <v>584</v>
      </c>
      <c r="B585" s="2" t="s">
        <v>1961</v>
      </c>
      <c r="C585" s="2">
        <f>YEAR([1]Data!$D585)</f>
        <v>2014</v>
      </c>
      <c r="D585" s="3">
        <v>41975</v>
      </c>
      <c r="E585" s="3" t="str">
        <f>TEXT(Table1[[#This Row],[Order Date]],"mmm")</f>
        <v>Dec</v>
      </c>
      <c r="F585" s="3">
        <v>41979</v>
      </c>
      <c r="G585" s="8">
        <f>Table1[[#This Row],[Ship Date]]-Table1[[#This Row],[Order Date]]</f>
        <v>4</v>
      </c>
      <c r="H585" s="2" t="s">
        <v>50</v>
      </c>
      <c r="I585" s="2" t="s">
        <v>1962</v>
      </c>
      <c r="J585" s="2" t="s">
        <v>1963</v>
      </c>
      <c r="K585" s="2" t="s">
        <v>26</v>
      </c>
      <c r="L585" s="2" t="s">
        <v>27</v>
      </c>
      <c r="M585" s="2" t="s">
        <v>807</v>
      </c>
      <c r="N585" s="2" t="s">
        <v>457</v>
      </c>
      <c r="O585" s="2">
        <v>80219</v>
      </c>
      <c r="P585" s="2" t="s">
        <v>44</v>
      </c>
      <c r="Q585" s="2" t="s">
        <v>437</v>
      </c>
      <c r="R585" s="2" t="s">
        <v>46</v>
      </c>
      <c r="S585" s="2" t="s">
        <v>78</v>
      </c>
      <c r="T585" s="2" t="s">
        <v>438</v>
      </c>
      <c r="U585" s="2">
        <v>31.152000000000001</v>
      </c>
      <c r="V585" s="2">
        <v>3</v>
      </c>
      <c r="W585" s="2">
        <v>0.2</v>
      </c>
      <c r="X585" s="20">
        <v>7</v>
      </c>
      <c r="Y585" s="18">
        <v>497.71428571428402</v>
      </c>
      <c r="Z585" s="2">
        <v>3.5045999999999964</v>
      </c>
    </row>
    <row r="586" spans="1:26" x14ac:dyDescent="0.3">
      <c r="A586" s="2">
        <v>585</v>
      </c>
      <c r="B586" s="2" t="s">
        <v>1961</v>
      </c>
      <c r="C586" s="2">
        <f>YEAR([1]Data!$D586)</f>
        <v>2014</v>
      </c>
      <c r="D586" s="3">
        <v>41975</v>
      </c>
      <c r="E586" s="3" t="str">
        <f>TEXT(Table1[[#This Row],[Order Date]],"mmm")</f>
        <v>Dec</v>
      </c>
      <c r="F586" s="3">
        <v>41979</v>
      </c>
      <c r="G586" s="8">
        <f>Table1[[#This Row],[Ship Date]]-Table1[[#This Row],[Order Date]]</f>
        <v>4</v>
      </c>
      <c r="H586" s="2" t="s">
        <v>50</v>
      </c>
      <c r="I586" s="2" t="s">
        <v>1962</v>
      </c>
      <c r="J586" s="2" t="s">
        <v>1963</v>
      </c>
      <c r="K586" s="2" t="s">
        <v>26</v>
      </c>
      <c r="L586" s="2" t="s">
        <v>27</v>
      </c>
      <c r="M586" s="2" t="s">
        <v>807</v>
      </c>
      <c r="N586" s="2" t="s">
        <v>457</v>
      </c>
      <c r="O586" s="2">
        <v>80219</v>
      </c>
      <c r="P586" s="2" t="s">
        <v>44</v>
      </c>
      <c r="Q586" s="2" t="s">
        <v>1966</v>
      </c>
      <c r="R586" s="2" t="s">
        <v>46</v>
      </c>
      <c r="S586" s="2" t="s">
        <v>75</v>
      </c>
      <c r="T586" s="2" t="s">
        <v>1967</v>
      </c>
      <c r="U586" s="2">
        <v>6.7830000000000004</v>
      </c>
      <c r="V586" s="2">
        <v>7</v>
      </c>
      <c r="W586" s="2">
        <v>0.7</v>
      </c>
      <c r="X586" s="20">
        <v>7</v>
      </c>
      <c r="Y586" s="18">
        <v>495.678571428574</v>
      </c>
      <c r="Z586" s="2">
        <v>-4.7480999999999973</v>
      </c>
    </row>
    <row r="587" spans="1:26" x14ac:dyDescent="0.3">
      <c r="A587" s="2">
        <v>586</v>
      </c>
      <c r="B587" s="2" t="s">
        <v>1961</v>
      </c>
      <c r="C587" s="2">
        <f>YEAR([1]Data!$D587)</f>
        <v>2014</v>
      </c>
      <c r="D587" s="3">
        <v>41975</v>
      </c>
      <c r="E587" s="3" t="str">
        <f>TEXT(Table1[[#This Row],[Order Date]],"mmm")</f>
        <v>Dec</v>
      </c>
      <c r="F587" s="3">
        <v>41979</v>
      </c>
      <c r="G587" s="8">
        <f>Table1[[#This Row],[Ship Date]]-Table1[[#This Row],[Order Date]]</f>
        <v>4</v>
      </c>
      <c r="H587" s="2" t="s">
        <v>50</v>
      </c>
      <c r="I587" s="2" t="s">
        <v>1962</v>
      </c>
      <c r="J587" s="2" t="s">
        <v>1963</v>
      </c>
      <c r="K587" s="2" t="s">
        <v>26</v>
      </c>
      <c r="L587" s="2" t="s">
        <v>27</v>
      </c>
      <c r="M587" s="2" t="s">
        <v>807</v>
      </c>
      <c r="N587" s="2" t="s">
        <v>457</v>
      </c>
      <c r="O587" s="2">
        <v>80219</v>
      </c>
      <c r="P587" s="2" t="s">
        <v>44</v>
      </c>
      <c r="Q587" s="2" t="s">
        <v>625</v>
      </c>
      <c r="R587" s="2" t="s">
        <v>71</v>
      </c>
      <c r="S587" s="2" t="s">
        <v>72</v>
      </c>
      <c r="T587" s="2" t="s">
        <v>626</v>
      </c>
      <c r="U587" s="2">
        <v>406.36799999999999</v>
      </c>
      <c r="V587" s="2">
        <v>4</v>
      </c>
      <c r="W587" s="2">
        <v>0.2</v>
      </c>
      <c r="X587" s="20">
        <v>7</v>
      </c>
      <c r="Y587" s="18">
        <v>493.64285714285398</v>
      </c>
      <c r="Z587" s="2">
        <v>30.477599999999981</v>
      </c>
    </row>
    <row r="588" spans="1:26" x14ac:dyDescent="0.3">
      <c r="A588" s="2">
        <v>587</v>
      </c>
      <c r="B588" s="2" t="s">
        <v>1968</v>
      </c>
      <c r="C588" s="2">
        <f>YEAR([1]Data!$D588)</f>
        <v>2012</v>
      </c>
      <c r="D588" s="3">
        <v>41093</v>
      </c>
      <c r="E588" s="3" t="str">
        <f>TEXT(Table1[[#This Row],[Order Date]],"mmm")</f>
        <v>Jul</v>
      </c>
      <c r="F588" s="3">
        <v>41099</v>
      </c>
      <c r="G588" s="8">
        <f>Table1[[#This Row],[Ship Date]]-Table1[[#This Row],[Order Date]]</f>
        <v>6</v>
      </c>
      <c r="H588" s="2" t="s">
        <v>50</v>
      </c>
      <c r="I588" s="2" t="s">
        <v>1969</v>
      </c>
      <c r="J588" s="2" t="s">
        <v>1970</v>
      </c>
      <c r="K588" s="2" t="s">
        <v>26</v>
      </c>
      <c r="L588" s="2" t="s">
        <v>27</v>
      </c>
      <c r="M588" s="2" t="s">
        <v>1464</v>
      </c>
      <c r="N588" s="2" t="s">
        <v>29</v>
      </c>
      <c r="O588" s="2">
        <v>40475</v>
      </c>
      <c r="P588" s="2" t="s">
        <v>30</v>
      </c>
      <c r="Q588" s="2" t="s">
        <v>1445</v>
      </c>
      <c r="R588" s="2" t="s">
        <v>32</v>
      </c>
      <c r="S588" s="2" t="s">
        <v>36</v>
      </c>
      <c r="T588" s="2" t="s">
        <v>1446</v>
      </c>
      <c r="U588" s="2">
        <v>70.98</v>
      </c>
      <c r="V588" s="2">
        <v>1</v>
      </c>
      <c r="W588" s="2">
        <v>0</v>
      </c>
      <c r="X588" s="20">
        <v>7</v>
      </c>
      <c r="Y588" s="18">
        <v>491.60714285714403</v>
      </c>
      <c r="Z588" s="2">
        <v>4.968599999999995</v>
      </c>
    </row>
    <row r="589" spans="1:26" x14ac:dyDescent="0.3">
      <c r="A589" s="2">
        <v>588</v>
      </c>
      <c r="B589" s="2" t="s">
        <v>1968</v>
      </c>
      <c r="C589" s="2">
        <f>YEAR([1]Data!$D589)</f>
        <v>2012</v>
      </c>
      <c r="D589" s="3">
        <v>41093</v>
      </c>
      <c r="E589" s="3" t="str">
        <f>TEXT(Table1[[#This Row],[Order Date]],"mmm")</f>
        <v>Jul</v>
      </c>
      <c r="F589" s="3">
        <v>41099</v>
      </c>
      <c r="G589" s="8">
        <f>Table1[[#This Row],[Ship Date]]-Table1[[#This Row],[Order Date]]</f>
        <v>6</v>
      </c>
      <c r="H589" s="2" t="s">
        <v>50</v>
      </c>
      <c r="I589" s="2" t="s">
        <v>1969</v>
      </c>
      <c r="J589" s="2" t="s">
        <v>1970</v>
      </c>
      <c r="K589" s="2" t="s">
        <v>26</v>
      </c>
      <c r="L589" s="2" t="s">
        <v>27</v>
      </c>
      <c r="M589" s="2" t="s">
        <v>1464</v>
      </c>
      <c r="N589" s="2" t="s">
        <v>29</v>
      </c>
      <c r="O589" s="2">
        <v>40475</v>
      </c>
      <c r="P589" s="2" t="s">
        <v>30</v>
      </c>
      <c r="Q589" s="2" t="s">
        <v>1971</v>
      </c>
      <c r="R589" s="2" t="s">
        <v>46</v>
      </c>
      <c r="S589" s="2" t="s">
        <v>47</v>
      </c>
      <c r="T589" s="2" t="s">
        <v>1972</v>
      </c>
      <c r="U589" s="2">
        <v>294.93</v>
      </c>
      <c r="V589" s="2">
        <v>3</v>
      </c>
      <c r="W589" s="2">
        <v>0</v>
      </c>
      <c r="X589" s="20">
        <v>7</v>
      </c>
      <c r="Y589" s="18">
        <v>489.57142857142401</v>
      </c>
      <c r="Z589" s="2">
        <v>144.51570000000001</v>
      </c>
    </row>
    <row r="590" spans="1:26" x14ac:dyDescent="0.3">
      <c r="A590" s="2">
        <v>589</v>
      </c>
      <c r="B590" s="2" t="s">
        <v>1973</v>
      </c>
      <c r="C590" s="2">
        <f>YEAR([1]Data!$D590)</f>
        <v>2013</v>
      </c>
      <c r="D590" s="3">
        <v>41354</v>
      </c>
      <c r="E590" s="3" t="str">
        <f>TEXT(Table1[[#This Row],[Order Date]],"mmm")</f>
        <v>Mar</v>
      </c>
      <c r="F590" s="3">
        <v>41358</v>
      </c>
      <c r="G590" s="8">
        <f>Table1[[#This Row],[Ship Date]]-Table1[[#This Row],[Order Date]]</f>
        <v>4</v>
      </c>
      <c r="H590" s="2" t="s">
        <v>50</v>
      </c>
      <c r="I590" s="2" t="s">
        <v>1974</v>
      </c>
      <c r="J590" s="2" t="s">
        <v>1975</v>
      </c>
      <c r="K590" s="2" t="s">
        <v>26</v>
      </c>
      <c r="L590" s="2" t="s">
        <v>27</v>
      </c>
      <c r="M590" s="2" t="s">
        <v>1976</v>
      </c>
      <c r="N590" s="2" t="s">
        <v>420</v>
      </c>
      <c r="O590" s="2">
        <v>97301</v>
      </c>
      <c r="P590" s="2" t="s">
        <v>44</v>
      </c>
      <c r="Q590" s="2" t="s">
        <v>1977</v>
      </c>
      <c r="R590" s="2" t="s">
        <v>71</v>
      </c>
      <c r="S590" s="2" t="s">
        <v>72</v>
      </c>
      <c r="T590" s="2" t="s">
        <v>1978</v>
      </c>
      <c r="U590" s="2">
        <v>84.784000000000006</v>
      </c>
      <c r="V590" s="2">
        <v>2</v>
      </c>
      <c r="W590" s="2">
        <v>0.2</v>
      </c>
      <c r="X590" s="20">
        <v>7</v>
      </c>
      <c r="Y590" s="18">
        <v>487.53571428571399</v>
      </c>
      <c r="Z590" s="2">
        <v>-20.136200000000006</v>
      </c>
    </row>
    <row r="591" spans="1:26" x14ac:dyDescent="0.3">
      <c r="A591" s="2">
        <v>590</v>
      </c>
      <c r="B591" s="2" t="s">
        <v>1973</v>
      </c>
      <c r="C591" s="2">
        <f>YEAR([1]Data!$D591)</f>
        <v>2013</v>
      </c>
      <c r="D591" s="3">
        <v>41354</v>
      </c>
      <c r="E591" s="3" t="str">
        <f>TEXT(Table1[[#This Row],[Order Date]],"mmm")</f>
        <v>Mar</v>
      </c>
      <c r="F591" s="3">
        <v>41358</v>
      </c>
      <c r="G591" s="8">
        <f>Table1[[#This Row],[Ship Date]]-Table1[[#This Row],[Order Date]]</f>
        <v>4</v>
      </c>
      <c r="H591" s="2" t="s">
        <v>50</v>
      </c>
      <c r="I591" s="2" t="s">
        <v>1974</v>
      </c>
      <c r="J591" s="2" t="s">
        <v>1975</v>
      </c>
      <c r="K591" s="2" t="s">
        <v>26</v>
      </c>
      <c r="L591" s="2" t="s">
        <v>27</v>
      </c>
      <c r="M591" s="2" t="s">
        <v>1976</v>
      </c>
      <c r="N591" s="2" t="s">
        <v>420</v>
      </c>
      <c r="O591" s="2">
        <v>97301</v>
      </c>
      <c r="P591" s="2" t="s">
        <v>44</v>
      </c>
      <c r="Q591" s="2" t="s">
        <v>1979</v>
      </c>
      <c r="R591" s="2" t="s">
        <v>46</v>
      </c>
      <c r="S591" s="2" t="s">
        <v>90</v>
      </c>
      <c r="T591" s="2" t="s">
        <v>1980</v>
      </c>
      <c r="U591" s="2">
        <v>20.736000000000004</v>
      </c>
      <c r="V591" s="2">
        <v>4</v>
      </c>
      <c r="W591" s="2">
        <v>0.2</v>
      </c>
      <c r="X591" s="20">
        <v>7</v>
      </c>
      <c r="Y591" s="18">
        <v>485.49999999999397</v>
      </c>
      <c r="Z591" s="2">
        <v>7.2576000000000001</v>
      </c>
    </row>
    <row r="592" spans="1:26" x14ac:dyDescent="0.3">
      <c r="A592" s="2">
        <v>591</v>
      </c>
      <c r="B592" s="2" t="s">
        <v>1973</v>
      </c>
      <c r="C592" s="2">
        <f>YEAR([1]Data!$D592)</f>
        <v>2013</v>
      </c>
      <c r="D592" s="3">
        <v>41354</v>
      </c>
      <c r="E592" s="3" t="str">
        <f>TEXT(Table1[[#This Row],[Order Date]],"mmm")</f>
        <v>Mar</v>
      </c>
      <c r="F592" s="3">
        <v>41358</v>
      </c>
      <c r="G592" s="8">
        <f>Table1[[#This Row],[Ship Date]]-Table1[[#This Row],[Order Date]]</f>
        <v>4</v>
      </c>
      <c r="H592" s="2" t="s">
        <v>50</v>
      </c>
      <c r="I592" s="2" t="s">
        <v>1974</v>
      </c>
      <c r="J592" s="2" t="s">
        <v>1975</v>
      </c>
      <c r="K592" s="2" t="s">
        <v>26</v>
      </c>
      <c r="L592" s="2" t="s">
        <v>27</v>
      </c>
      <c r="M592" s="2" t="s">
        <v>1976</v>
      </c>
      <c r="N592" s="2" t="s">
        <v>420</v>
      </c>
      <c r="O592" s="2">
        <v>97301</v>
      </c>
      <c r="P592" s="2" t="s">
        <v>44</v>
      </c>
      <c r="Q592" s="2" t="s">
        <v>1712</v>
      </c>
      <c r="R592" s="2" t="s">
        <v>46</v>
      </c>
      <c r="S592" s="2" t="s">
        <v>75</v>
      </c>
      <c r="T592" s="2" t="s">
        <v>1713</v>
      </c>
      <c r="U592" s="2">
        <v>16.821000000000005</v>
      </c>
      <c r="V592" s="2">
        <v>3</v>
      </c>
      <c r="W592" s="2">
        <v>0.7</v>
      </c>
      <c r="X592" s="20">
        <v>7</v>
      </c>
      <c r="Y592" s="18">
        <v>483.46428571428402</v>
      </c>
      <c r="Z592" s="2">
        <v>-12.896100000000004</v>
      </c>
    </row>
    <row r="593" spans="1:26" x14ac:dyDescent="0.3">
      <c r="A593" s="2">
        <v>592</v>
      </c>
      <c r="B593" s="2" t="s">
        <v>1973</v>
      </c>
      <c r="C593" s="2">
        <f>YEAR([1]Data!$D593)</f>
        <v>2013</v>
      </c>
      <c r="D593" s="3">
        <v>41354</v>
      </c>
      <c r="E593" s="3" t="str">
        <f>TEXT(Table1[[#This Row],[Order Date]],"mmm")</f>
        <v>Mar</v>
      </c>
      <c r="F593" s="3">
        <v>41358</v>
      </c>
      <c r="G593" s="8">
        <f>Table1[[#This Row],[Ship Date]]-Table1[[#This Row],[Order Date]]</f>
        <v>4</v>
      </c>
      <c r="H593" s="2" t="s">
        <v>50</v>
      </c>
      <c r="I593" s="2" t="s">
        <v>1974</v>
      </c>
      <c r="J593" s="2" t="s">
        <v>1975</v>
      </c>
      <c r="K593" s="2" t="s">
        <v>26</v>
      </c>
      <c r="L593" s="2" t="s">
        <v>27</v>
      </c>
      <c r="M593" s="2" t="s">
        <v>1976</v>
      </c>
      <c r="N593" s="2" t="s">
        <v>420</v>
      </c>
      <c r="O593" s="2">
        <v>97301</v>
      </c>
      <c r="P593" s="2" t="s">
        <v>44</v>
      </c>
      <c r="Q593" s="2" t="s">
        <v>1981</v>
      </c>
      <c r="R593" s="2" t="s">
        <v>46</v>
      </c>
      <c r="S593" s="2" t="s">
        <v>90</v>
      </c>
      <c r="T593" s="2" t="s">
        <v>1982</v>
      </c>
      <c r="U593" s="2">
        <v>10.368000000000002</v>
      </c>
      <c r="V593" s="2">
        <v>2</v>
      </c>
      <c r="W593" s="2">
        <v>0.2</v>
      </c>
      <c r="X593" s="20">
        <v>7</v>
      </c>
      <c r="Y593" s="18">
        <v>481.428571428574</v>
      </c>
      <c r="Z593" s="2">
        <v>3.6288</v>
      </c>
    </row>
    <row r="594" spans="1:26" x14ac:dyDescent="0.3">
      <c r="A594" s="2">
        <v>593</v>
      </c>
      <c r="B594" s="2" t="s">
        <v>1983</v>
      </c>
      <c r="C594" s="2">
        <f>YEAR([1]Data!$D594)</f>
        <v>2011</v>
      </c>
      <c r="D594" s="3">
        <v>40553</v>
      </c>
      <c r="E594" s="3" t="str">
        <f>TEXT(Table1[[#This Row],[Order Date]],"mmm")</f>
        <v>Jan</v>
      </c>
      <c r="F594" s="3">
        <v>40557</v>
      </c>
      <c r="G594" s="8">
        <f>Table1[[#This Row],[Ship Date]]-Table1[[#This Row],[Order Date]]</f>
        <v>4</v>
      </c>
      <c r="H594" s="2" t="s">
        <v>50</v>
      </c>
      <c r="I594" s="2" t="s">
        <v>1984</v>
      </c>
      <c r="J594" s="2" t="s">
        <v>1985</v>
      </c>
      <c r="K594" s="2" t="s">
        <v>26</v>
      </c>
      <c r="L594" s="2" t="s">
        <v>27</v>
      </c>
      <c r="M594" s="2" t="s">
        <v>1986</v>
      </c>
      <c r="N594" s="2" t="s">
        <v>104</v>
      </c>
      <c r="O594" s="2">
        <v>78041</v>
      </c>
      <c r="P594" s="2" t="s">
        <v>105</v>
      </c>
      <c r="Q594" s="2" t="s">
        <v>1987</v>
      </c>
      <c r="R594" s="2" t="s">
        <v>46</v>
      </c>
      <c r="S594" s="2" t="s">
        <v>68</v>
      </c>
      <c r="T594" s="2" t="s">
        <v>1988</v>
      </c>
      <c r="U594" s="2">
        <v>9.3439999999999994</v>
      </c>
      <c r="V594" s="2">
        <v>2</v>
      </c>
      <c r="W594" s="2">
        <v>0.2</v>
      </c>
      <c r="X594" s="20">
        <v>7</v>
      </c>
      <c r="Y594" s="18">
        <v>479.39285714285398</v>
      </c>
      <c r="Z594" s="2">
        <v>1.1679999999999997</v>
      </c>
    </row>
    <row r="595" spans="1:26" x14ac:dyDescent="0.3">
      <c r="A595" s="2">
        <v>594</v>
      </c>
      <c r="B595" s="2" t="s">
        <v>1983</v>
      </c>
      <c r="C595" s="2">
        <f>YEAR([1]Data!$D595)</f>
        <v>2011</v>
      </c>
      <c r="D595" s="3">
        <v>40553</v>
      </c>
      <c r="E595" s="3" t="str">
        <f>TEXT(Table1[[#This Row],[Order Date]],"mmm")</f>
        <v>Jan</v>
      </c>
      <c r="F595" s="3">
        <v>40557</v>
      </c>
      <c r="G595" s="8">
        <f>Table1[[#This Row],[Ship Date]]-Table1[[#This Row],[Order Date]]</f>
        <v>4</v>
      </c>
      <c r="H595" s="2" t="s">
        <v>50</v>
      </c>
      <c r="I595" s="2" t="s">
        <v>1984</v>
      </c>
      <c r="J595" s="2" t="s">
        <v>1985</v>
      </c>
      <c r="K595" s="2" t="s">
        <v>26</v>
      </c>
      <c r="L595" s="2" t="s">
        <v>27</v>
      </c>
      <c r="M595" s="2" t="s">
        <v>1986</v>
      </c>
      <c r="N595" s="2" t="s">
        <v>104</v>
      </c>
      <c r="O595" s="2">
        <v>78041</v>
      </c>
      <c r="P595" s="2" t="s">
        <v>105</v>
      </c>
      <c r="Q595" s="2" t="s">
        <v>844</v>
      </c>
      <c r="R595" s="2" t="s">
        <v>71</v>
      </c>
      <c r="S595" s="2" t="s">
        <v>161</v>
      </c>
      <c r="T595" s="2" t="s">
        <v>845</v>
      </c>
      <c r="U595" s="2">
        <v>31.200000000000003</v>
      </c>
      <c r="V595" s="2">
        <v>3</v>
      </c>
      <c r="W595" s="2">
        <v>0.2</v>
      </c>
      <c r="X595" s="20">
        <v>7</v>
      </c>
      <c r="Y595" s="18">
        <v>477.35714285714403</v>
      </c>
      <c r="Z595" s="2">
        <v>9.7499999999999964</v>
      </c>
    </row>
    <row r="596" spans="1:26" x14ac:dyDescent="0.3">
      <c r="A596" s="2">
        <v>595</v>
      </c>
      <c r="B596" s="2" t="s">
        <v>1989</v>
      </c>
      <c r="C596" s="2">
        <f>YEAR([1]Data!$D596)</f>
        <v>2011</v>
      </c>
      <c r="D596" s="3">
        <v>40763</v>
      </c>
      <c r="E596" s="3" t="str">
        <f>TEXT(Table1[[#This Row],[Order Date]],"mmm")</f>
        <v>Aug</v>
      </c>
      <c r="F596" s="3">
        <v>40770</v>
      </c>
      <c r="G596" s="8">
        <f>Table1[[#This Row],[Ship Date]]-Table1[[#This Row],[Order Date]]</f>
        <v>7</v>
      </c>
      <c r="H596" s="2" t="s">
        <v>50</v>
      </c>
      <c r="I596" s="2" t="s">
        <v>1990</v>
      </c>
      <c r="J596" s="2" t="s">
        <v>1991</v>
      </c>
      <c r="K596" s="2" t="s">
        <v>26</v>
      </c>
      <c r="L596" s="2" t="s">
        <v>27</v>
      </c>
      <c r="M596" s="2" t="s">
        <v>947</v>
      </c>
      <c r="N596" s="2" t="s">
        <v>43</v>
      </c>
      <c r="O596" s="2">
        <v>92024</v>
      </c>
      <c r="P596" s="2" t="s">
        <v>44</v>
      </c>
      <c r="Q596" s="2" t="s">
        <v>1992</v>
      </c>
      <c r="R596" s="2" t="s">
        <v>46</v>
      </c>
      <c r="S596" s="2" t="s">
        <v>78</v>
      </c>
      <c r="T596" s="2" t="s">
        <v>1993</v>
      </c>
      <c r="U596" s="2">
        <v>76.12</v>
      </c>
      <c r="V596" s="2">
        <v>2</v>
      </c>
      <c r="W596" s="2">
        <v>0</v>
      </c>
      <c r="X596" s="20">
        <v>7</v>
      </c>
      <c r="Y596" s="18">
        <v>475.32142857142401</v>
      </c>
      <c r="Z596" s="2">
        <v>22.074799999999996</v>
      </c>
    </row>
    <row r="597" spans="1:26" x14ac:dyDescent="0.3">
      <c r="A597" s="2">
        <v>596</v>
      </c>
      <c r="B597" s="2" t="s">
        <v>1989</v>
      </c>
      <c r="C597" s="2">
        <f>YEAR([1]Data!$D597)</f>
        <v>2011</v>
      </c>
      <c r="D597" s="3">
        <v>40763</v>
      </c>
      <c r="E597" s="3" t="str">
        <f>TEXT(Table1[[#This Row],[Order Date]],"mmm")</f>
        <v>Aug</v>
      </c>
      <c r="F597" s="3">
        <v>40770</v>
      </c>
      <c r="G597" s="8">
        <f>Table1[[#This Row],[Ship Date]]-Table1[[#This Row],[Order Date]]</f>
        <v>7</v>
      </c>
      <c r="H597" s="2" t="s">
        <v>50</v>
      </c>
      <c r="I597" s="2" t="s">
        <v>1990</v>
      </c>
      <c r="J597" s="2" t="s">
        <v>1991</v>
      </c>
      <c r="K597" s="2" t="s">
        <v>26</v>
      </c>
      <c r="L597" s="2" t="s">
        <v>27</v>
      </c>
      <c r="M597" s="2" t="s">
        <v>947</v>
      </c>
      <c r="N597" s="2" t="s">
        <v>43</v>
      </c>
      <c r="O597" s="2">
        <v>92024</v>
      </c>
      <c r="P597" s="2" t="s">
        <v>44</v>
      </c>
      <c r="Q597" s="2" t="s">
        <v>1432</v>
      </c>
      <c r="R597" s="2" t="s">
        <v>71</v>
      </c>
      <c r="S597" s="2" t="s">
        <v>1216</v>
      </c>
      <c r="T597" s="2" t="s">
        <v>1433</v>
      </c>
      <c r="U597" s="2">
        <v>1199.9760000000001</v>
      </c>
      <c r="V597" s="2">
        <v>3</v>
      </c>
      <c r="W597" s="2">
        <v>0.2</v>
      </c>
      <c r="X597" s="20">
        <v>7</v>
      </c>
      <c r="Y597" s="18">
        <v>473.28571428571399</v>
      </c>
      <c r="Z597" s="2">
        <v>434.99130000000002</v>
      </c>
    </row>
    <row r="598" spans="1:26" x14ac:dyDescent="0.3">
      <c r="A598" s="2">
        <v>597</v>
      </c>
      <c r="B598" s="2" t="s">
        <v>1989</v>
      </c>
      <c r="C598" s="2">
        <f>YEAR([1]Data!$D598)</f>
        <v>2011</v>
      </c>
      <c r="D598" s="3">
        <v>40763</v>
      </c>
      <c r="E598" s="3" t="str">
        <f>TEXT(Table1[[#This Row],[Order Date]],"mmm")</f>
        <v>Aug</v>
      </c>
      <c r="F598" s="3">
        <v>40770</v>
      </c>
      <c r="G598" s="8">
        <f>Table1[[#This Row],[Ship Date]]-Table1[[#This Row],[Order Date]]</f>
        <v>7</v>
      </c>
      <c r="H598" s="2" t="s">
        <v>50</v>
      </c>
      <c r="I598" s="2" t="s">
        <v>1990</v>
      </c>
      <c r="J598" s="2" t="s">
        <v>1991</v>
      </c>
      <c r="K598" s="2" t="s">
        <v>26</v>
      </c>
      <c r="L598" s="2" t="s">
        <v>27</v>
      </c>
      <c r="M598" s="2" t="s">
        <v>947</v>
      </c>
      <c r="N598" s="2" t="s">
        <v>43</v>
      </c>
      <c r="O598" s="2">
        <v>92024</v>
      </c>
      <c r="P598" s="2" t="s">
        <v>44</v>
      </c>
      <c r="Q598" s="2" t="s">
        <v>1152</v>
      </c>
      <c r="R598" s="2" t="s">
        <v>71</v>
      </c>
      <c r="S598" s="2" t="s">
        <v>72</v>
      </c>
      <c r="T598" s="2" t="s">
        <v>1153</v>
      </c>
      <c r="U598" s="2">
        <v>445.96000000000004</v>
      </c>
      <c r="V598" s="2">
        <v>5</v>
      </c>
      <c r="W598" s="2">
        <v>0.2</v>
      </c>
      <c r="X598" s="20">
        <v>7</v>
      </c>
      <c r="Y598" s="18">
        <v>471.24999999999397</v>
      </c>
      <c r="Z598" s="2">
        <v>55.744999999999948</v>
      </c>
    </row>
    <row r="599" spans="1:26" x14ac:dyDescent="0.3">
      <c r="A599" s="2">
        <v>598</v>
      </c>
      <c r="B599" s="2" t="s">
        <v>1989</v>
      </c>
      <c r="C599" s="2">
        <f>YEAR([1]Data!$D599)</f>
        <v>2011</v>
      </c>
      <c r="D599" s="3">
        <v>40763</v>
      </c>
      <c r="E599" s="3" t="str">
        <f>TEXT(Table1[[#This Row],[Order Date]],"mmm")</f>
        <v>Aug</v>
      </c>
      <c r="F599" s="3">
        <v>40770</v>
      </c>
      <c r="G599" s="8">
        <f>Table1[[#This Row],[Ship Date]]-Table1[[#This Row],[Order Date]]</f>
        <v>7</v>
      </c>
      <c r="H599" s="2" t="s">
        <v>50</v>
      </c>
      <c r="I599" s="2" t="s">
        <v>1990</v>
      </c>
      <c r="J599" s="2" t="s">
        <v>1991</v>
      </c>
      <c r="K599" s="2" t="s">
        <v>26</v>
      </c>
      <c r="L599" s="2" t="s">
        <v>27</v>
      </c>
      <c r="M599" s="2" t="s">
        <v>947</v>
      </c>
      <c r="N599" s="2" t="s">
        <v>43</v>
      </c>
      <c r="O599" s="2">
        <v>92024</v>
      </c>
      <c r="P599" s="2" t="s">
        <v>44</v>
      </c>
      <c r="Q599" s="2" t="s">
        <v>1994</v>
      </c>
      <c r="R599" s="2" t="s">
        <v>32</v>
      </c>
      <c r="S599" s="2" t="s">
        <v>65</v>
      </c>
      <c r="T599" s="2" t="s">
        <v>1995</v>
      </c>
      <c r="U599" s="2">
        <v>327.76</v>
      </c>
      <c r="V599" s="2">
        <v>8</v>
      </c>
      <c r="W599" s="2">
        <v>0</v>
      </c>
      <c r="X599" s="20">
        <v>7</v>
      </c>
      <c r="Y599" s="18">
        <v>469.21428571428402</v>
      </c>
      <c r="Z599" s="2">
        <v>91.772800000000018</v>
      </c>
    </row>
    <row r="600" spans="1:26" x14ac:dyDescent="0.3">
      <c r="A600" s="2">
        <v>599</v>
      </c>
      <c r="B600" s="2" t="s">
        <v>1996</v>
      </c>
      <c r="C600" s="2">
        <f>YEAR([1]Data!$D600)</f>
        <v>2013</v>
      </c>
      <c r="D600" s="3">
        <v>41470</v>
      </c>
      <c r="E600" s="3" t="str">
        <f>TEXT(Table1[[#This Row],[Order Date]],"mmm")</f>
        <v>Jul</v>
      </c>
      <c r="F600" s="3">
        <v>41472</v>
      </c>
      <c r="G600" s="8">
        <f>Table1[[#This Row],[Ship Date]]-Table1[[#This Row],[Order Date]]</f>
        <v>2</v>
      </c>
      <c r="H600" s="2" t="s">
        <v>188</v>
      </c>
      <c r="I600" s="2" t="s">
        <v>1997</v>
      </c>
      <c r="J600" s="2" t="s">
        <v>1998</v>
      </c>
      <c r="K600" s="2" t="s">
        <v>26</v>
      </c>
      <c r="L600" s="2" t="s">
        <v>27</v>
      </c>
      <c r="M600" s="2" t="s">
        <v>146</v>
      </c>
      <c r="N600" s="2" t="s">
        <v>147</v>
      </c>
      <c r="O600" s="2">
        <v>19134</v>
      </c>
      <c r="P600" s="2" t="s">
        <v>148</v>
      </c>
      <c r="Q600" s="2" t="s">
        <v>1999</v>
      </c>
      <c r="R600" s="2" t="s">
        <v>46</v>
      </c>
      <c r="S600" s="2" t="s">
        <v>578</v>
      </c>
      <c r="T600" s="2" t="s">
        <v>2000</v>
      </c>
      <c r="U600" s="2">
        <v>11.632</v>
      </c>
      <c r="V600" s="2">
        <v>2</v>
      </c>
      <c r="W600" s="2">
        <v>0.2</v>
      </c>
      <c r="X600" s="20">
        <v>7</v>
      </c>
      <c r="Y600" s="18">
        <v>467.178571428574</v>
      </c>
      <c r="Z600" s="2">
        <v>1.0178000000000007</v>
      </c>
    </row>
    <row r="601" spans="1:26" x14ac:dyDescent="0.3">
      <c r="A601" s="2">
        <v>600</v>
      </c>
      <c r="B601" s="2" t="s">
        <v>2001</v>
      </c>
      <c r="C601" s="2">
        <f>YEAR([1]Data!$D601)</f>
        <v>2013</v>
      </c>
      <c r="D601" s="3">
        <v>41472</v>
      </c>
      <c r="E601" s="3" t="str">
        <f>TEXT(Table1[[#This Row],[Order Date]],"mmm")</f>
        <v>Jul</v>
      </c>
      <c r="F601" s="3">
        <v>41477</v>
      </c>
      <c r="G601" s="8">
        <f>Table1[[#This Row],[Ship Date]]-Table1[[#This Row],[Order Date]]</f>
        <v>5</v>
      </c>
      <c r="H601" s="2" t="s">
        <v>50</v>
      </c>
      <c r="I601" s="2" t="s">
        <v>2002</v>
      </c>
      <c r="J601" s="2" t="s">
        <v>2003</v>
      </c>
      <c r="K601" s="2" t="s">
        <v>26</v>
      </c>
      <c r="L601" s="2" t="s">
        <v>27</v>
      </c>
      <c r="M601" s="2" t="s">
        <v>146</v>
      </c>
      <c r="N601" s="2" t="s">
        <v>147</v>
      </c>
      <c r="O601" s="2">
        <v>19120</v>
      </c>
      <c r="P601" s="2" t="s">
        <v>148</v>
      </c>
      <c r="Q601" s="2" t="s">
        <v>2004</v>
      </c>
      <c r="R601" s="2" t="s">
        <v>71</v>
      </c>
      <c r="S601" s="2" t="s">
        <v>72</v>
      </c>
      <c r="T601" s="2" t="s">
        <v>2005</v>
      </c>
      <c r="U601" s="2">
        <v>143.98199999999997</v>
      </c>
      <c r="V601" s="2">
        <v>3</v>
      </c>
      <c r="W601" s="2">
        <v>0.4</v>
      </c>
      <c r="X601" s="20">
        <v>7</v>
      </c>
      <c r="Y601" s="18">
        <v>465.14285714285398</v>
      </c>
      <c r="Z601" s="2">
        <v>-28.796400000000006</v>
      </c>
    </row>
    <row r="602" spans="1:26" x14ac:dyDescent="0.3">
      <c r="A602" s="2">
        <v>601</v>
      </c>
      <c r="B602" s="2" t="s">
        <v>2001</v>
      </c>
      <c r="C602" s="2">
        <f>YEAR([1]Data!$D602)</f>
        <v>2013</v>
      </c>
      <c r="D602" s="3">
        <v>41472</v>
      </c>
      <c r="E602" s="3" t="str">
        <f>TEXT(Table1[[#This Row],[Order Date]],"mmm")</f>
        <v>Jul</v>
      </c>
      <c r="F602" s="3">
        <v>41477</v>
      </c>
      <c r="G602" s="8">
        <f>Table1[[#This Row],[Ship Date]]-Table1[[#This Row],[Order Date]]</f>
        <v>5</v>
      </c>
      <c r="H602" s="2" t="s">
        <v>50</v>
      </c>
      <c r="I602" s="2" t="s">
        <v>2002</v>
      </c>
      <c r="J602" s="2" t="s">
        <v>2003</v>
      </c>
      <c r="K602" s="2" t="s">
        <v>26</v>
      </c>
      <c r="L602" s="2" t="s">
        <v>27</v>
      </c>
      <c r="M602" s="2" t="s">
        <v>146</v>
      </c>
      <c r="N602" s="2" t="s">
        <v>147</v>
      </c>
      <c r="O602" s="2">
        <v>19120</v>
      </c>
      <c r="P602" s="2" t="s">
        <v>148</v>
      </c>
      <c r="Q602" s="2" t="s">
        <v>2006</v>
      </c>
      <c r="R602" s="2" t="s">
        <v>71</v>
      </c>
      <c r="S602" s="2" t="s">
        <v>72</v>
      </c>
      <c r="T602" s="2" t="s">
        <v>2007</v>
      </c>
      <c r="U602" s="2">
        <v>494.37599999999998</v>
      </c>
      <c r="V602" s="2">
        <v>4</v>
      </c>
      <c r="W602" s="2">
        <v>0.4</v>
      </c>
      <c r="X602" s="20">
        <v>7</v>
      </c>
      <c r="Y602" s="18">
        <v>463.10714285714403</v>
      </c>
      <c r="Z602" s="2">
        <v>-115.35440000000006</v>
      </c>
    </row>
    <row r="603" spans="1:26" x14ac:dyDescent="0.3">
      <c r="A603" s="2">
        <v>602</v>
      </c>
      <c r="B603" s="2" t="s">
        <v>2001</v>
      </c>
      <c r="C603" s="2">
        <f>YEAR([1]Data!$D603)</f>
        <v>2013</v>
      </c>
      <c r="D603" s="3">
        <v>41472</v>
      </c>
      <c r="E603" s="3" t="str">
        <f>TEXT(Table1[[#This Row],[Order Date]],"mmm")</f>
        <v>Jul</v>
      </c>
      <c r="F603" s="3">
        <v>41477</v>
      </c>
      <c r="G603" s="8">
        <f>Table1[[#This Row],[Ship Date]]-Table1[[#This Row],[Order Date]]</f>
        <v>5</v>
      </c>
      <c r="H603" s="2" t="s">
        <v>50</v>
      </c>
      <c r="I603" s="2" t="s">
        <v>2002</v>
      </c>
      <c r="J603" s="2" t="s">
        <v>2003</v>
      </c>
      <c r="K603" s="2" t="s">
        <v>26</v>
      </c>
      <c r="L603" s="2" t="s">
        <v>27</v>
      </c>
      <c r="M603" s="2" t="s">
        <v>146</v>
      </c>
      <c r="N603" s="2" t="s">
        <v>147</v>
      </c>
      <c r="O603" s="2">
        <v>19120</v>
      </c>
      <c r="P603" s="2" t="s">
        <v>148</v>
      </c>
      <c r="Q603" s="2" t="s">
        <v>1949</v>
      </c>
      <c r="R603" s="2" t="s">
        <v>46</v>
      </c>
      <c r="S603" s="2" t="s">
        <v>578</v>
      </c>
      <c r="T603" s="2" t="s">
        <v>1950</v>
      </c>
      <c r="U603" s="2">
        <v>5.84</v>
      </c>
      <c r="V603" s="2">
        <v>2</v>
      </c>
      <c r="W603" s="2">
        <v>0.2</v>
      </c>
      <c r="X603" s="20">
        <v>7</v>
      </c>
      <c r="Y603" s="18">
        <v>461.07142857142401</v>
      </c>
      <c r="Z603" s="2">
        <v>0.72999999999999954</v>
      </c>
    </row>
    <row r="604" spans="1:26" x14ac:dyDescent="0.3">
      <c r="A604" s="2">
        <v>603</v>
      </c>
      <c r="B604" s="2" t="s">
        <v>2008</v>
      </c>
      <c r="C604" s="2">
        <f>YEAR([1]Data!$D604)</f>
        <v>2011</v>
      </c>
      <c r="D604" s="3">
        <v>40617</v>
      </c>
      <c r="E604" s="3" t="str">
        <f>TEXT(Table1[[#This Row],[Order Date]],"mmm")</f>
        <v>Mar</v>
      </c>
      <c r="F604" s="3">
        <v>40621</v>
      </c>
      <c r="G604" s="8">
        <f>Table1[[#This Row],[Ship Date]]-Table1[[#This Row],[Order Date]]</f>
        <v>4</v>
      </c>
      <c r="H604" s="2" t="s">
        <v>50</v>
      </c>
      <c r="I604" s="2" t="s">
        <v>2009</v>
      </c>
      <c r="J604" s="2" t="s">
        <v>2010</v>
      </c>
      <c r="K604" s="2" t="s">
        <v>26</v>
      </c>
      <c r="L604" s="2" t="s">
        <v>27</v>
      </c>
      <c r="M604" s="2" t="s">
        <v>900</v>
      </c>
      <c r="N604" s="2" t="s">
        <v>54</v>
      </c>
      <c r="O604" s="2">
        <v>33614</v>
      </c>
      <c r="P604" s="2" t="s">
        <v>30</v>
      </c>
      <c r="Q604" s="2" t="s">
        <v>2011</v>
      </c>
      <c r="R604" s="2" t="s">
        <v>46</v>
      </c>
      <c r="S604" s="2" t="s">
        <v>59</v>
      </c>
      <c r="T604" s="2" t="s">
        <v>2012</v>
      </c>
      <c r="U604" s="2">
        <v>142.77600000000001</v>
      </c>
      <c r="V604" s="2">
        <v>1</v>
      </c>
      <c r="W604" s="2">
        <v>0.2</v>
      </c>
      <c r="X604" s="20">
        <v>7</v>
      </c>
      <c r="Y604" s="18">
        <v>459.03571428571399</v>
      </c>
      <c r="Z604" s="2">
        <v>17.84699999999998</v>
      </c>
    </row>
    <row r="605" spans="1:26" x14ac:dyDescent="0.3">
      <c r="A605" s="2">
        <v>604</v>
      </c>
      <c r="B605" s="2" t="s">
        <v>2008</v>
      </c>
      <c r="C605" s="2">
        <f>YEAR([1]Data!$D605)</f>
        <v>2011</v>
      </c>
      <c r="D605" s="3">
        <v>40617</v>
      </c>
      <c r="E605" s="3" t="str">
        <f>TEXT(Table1[[#This Row],[Order Date]],"mmm")</f>
        <v>Mar</v>
      </c>
      <c r="F605" s="3">
        <v>40621</v>
      </c>
      <c r="G605" s="8">
        <f>Table1[[#This Row],[Ship Date]]-Table1[[#This Row],[Order Date]]</f>
        <v>4</v>
      </c>
      <c r="H605" s="2" t="s">
        <v>50</v>
      </c>
      <c r="I605" s="2" t="s">
        <v>2009</v>
      </c>
      <c r="J605" s="2" t="s">
        <v>2010</v>
      </c>
      <c r="K605" s="2" t="s">
        <v>26</v>
      </c>
      <c r="L605" s="2" t="s">
        <v>27</v>
      </c>
      <c r="M605" s="2" t="s">
        <v>900</v>
      </c>
      <c r="N605" s="2" t="s">
        <v>54</v>
      </c>
      <c r="O605" s="2">
        <v>33614</v>
      </c>
      <c r="P605" s="2" t="s">
        <v>30</v>
      </c>
      <c r="Q605" s="2" t="s">
        <v>1138</v>
      </c>
      <c r="R605" s="2" t="s">
        <v>32</v>
      </c>
      <c r="S605" s="2" t="s">
        <v>65</v>
      </c>
      <c r="T605" s="2" t="s">
        <v>1139</v>
      </c>
      <c r="U605" s="2">
        <v>45.695999999999998</v>
      </c>
      <c r="V605" s="2">
        <v>3</v>
      </c>
      <c r="W605" s="2">
        <v>0.2</v>
      </c>
      <c r="X605" s="20">
        <v>7</v>
      </c>
      <c r="Y605" s="18">
        <v>456.99999999999397</v>
      </c>
      <c r="Z605" s="2">
        <v>5.1407999999999916</v>
      </c>
    </row>
    <row r="606" spans="1:26" x14ac:dyDescent="0.3">
      <c r="A606" s="2">
        <v>605</v>
      </c>
      <c r="B606" s="2" t="s">
        <v>2008</v>
      </c>
      <c r="C606" s="2">
        <f>YEAR([1]Data!$D606)</f>
        <v>2011</v>
      </c>
      <c r="D606" s="3">
        <v>40617</v>
      </c>
      <c r="E606" s="3" t="str">
        <f>TEXT(Table1[[#This Row],[Order Date]],"mmm")</f>
        <v>Mar</v>
      </c>
      <c r="F606" s="3">
        <v>40621</v>
      </c>
      <c r="G606" s="8">
        <f>Table1[[#This Row],[Ship Date]]-Table1[[#This Row],[Order Date]]</f>
        <v>4</v>
      </c>
      <c r="H606" s="2" t="s">
        <v>50</v>
      </c>
      <c r="I606" s="2" t="s">
        <v>2009</v>
      </c>
      <c r="J606" s="2" t="s">
        <v>2010</v>
      </c>
      <c r="K606" s="2" t="s">
        <v>26</v>
      </c>
      <c r="L606" s="2" t="s">
        <v>27</v>
      </c>
      <c r="M606" s="2" t="s">
        <v>900</v>
      </c>
      <c r="N606" s="2" t="s">
        <v>54</v>
      </c>
      <c r="O606" s="2">
        <v>33614</v>
      </c>
      <c r="P606" s="2" t="s">
        <v>30</v>
      </c>
      <c r="Q606" s="2" t="s">
        <v>1522</v>
      </c>
      <c r="R606" s="2" t="s">
        <v>46</v>
      </c>
      <c r="S606" s="2" t="s">
        <v>75</v>
      </c>
      <c r="T606" s="2" t="s">
        <v>1523</v>
      </c>
      <c r="U606" s="2">
        <v>7.218</v>
      </c>
      <c r="V606" s="2">
        <v>3</v>
      </c>
      <c r="W606" s="2">
        <v>0.7</v>
      </c>
      <c r="X606" s="20">
        <v>7</v>
      </c>
      <c r="Y606" s="18">
        <v>454.96428571428402</v>
      </c>
      <c r="Z606" s="2">
        <v>-5.5338000000000012</v>
      </c>
    </row>
    <row r="607" spans="1:26" x14ac:dyDescent="0.3">
      <c r="A607" s="2">
        <v>606</v>
      </c>
      <c r="B607" s="2" t="s">
        <v>2008</v>
      </c>
      <c r="C607" s="2">
        <f>YEAR([1]Data!$D607)</f>
        <v>2011</v>
      </c>
      <c r="D607" s="3">
        <v>40617</v>
      </c>
      <c r="E607" s="3" t="str">
        <f>TEXT(Table1[[#This Row],[Order Date]],"mmm")</f>
        <v>Mar</v>
      </c>
      <c r="F607" s="3">
        <v>40621</v>
      </c>
      <c r="G607" s="8">
        <f>Table1[[#This Row],[Ship Date]]-Table1[[#This Row],[Order Date]]</f>
        <v>4</v>
      </c>
      <c r="H607" s="2" t="s">
        <v>50</v>
      </c>
      <c r="I607" s="2" t="s">
        <v>2009</v>
      </c>
      <c r="J607" s="2" t="s">
        <v>2010</v>
      </c>
      <c r="K607" s="2" t="s">
        <v>26</v>
      </c>
      <c r="L607" s="2" t="s">
        <v>27</v>
      </c>
      <c r="M607" s="2" t="s">
        <v>900</v>
      </c>
      <c r="N607" s="2" t="s">
        <v>54</v>
      </c>
      <c r="O607" s="2">
        <v>33614</v>
      </c>
      <c r="P607" s="2" t="s">
        <v>30</v>
      </c>
      <c r="Q607" s="2" t="s">
        <v>1494</v>
      </c>
      <c r="R607" s="2" t="s">
        <v>46</v>
      </c>
      <c r="S607" s="2" t="s">
        <v>75</v>
      </c>
      <c r="T607" s="2" t="s">
        <v>1495</v>
      </c>
      <c r="U607" s="2">
        <v>43.188000000000009</v>
      </c>
      <c r="V607" s="2">
        <v>4</v>
      </c>
      <c r="W607" s="2">
        <v>0.7</v>
      </c>
      <c r="X607" s="20">
        <v>7</v>
      </c>
      <c r="Y607" s="18">
        <v>452.928571428574</v>
      </c>
      <c r="Z607" s="2">
        <v>-31.671199999999999</v>
      </c>
    </row>
    <row r="608" spans="1:26" x14ac:dyDescent="0.3">
      <c r="A608" s="2">
        <v>607</v>
      </c>
      <c r="B608" s="2" t="s">
        <v>2008</v>
      </c>
      <c r="C608" s="2">
        <f>YEAR([1]Data!$D608)</f>
        <v>2011</v>
      </c>
      <c r="D608" s="3">
        <v>40617</v>
      </c>
      <c r="E608" s="3" t="str">
        <f>TEXT(Table1[[#This Row],[Order Date]],"mmm")</f>
        <v>Mar</v>
      </c>
      <c r="F608" s="3">
        <v>40621</v>
      </c>
      <c r="G608" s="8">
        <f>Table1[[#This Row],[Ship Date]]-Table1[[#This Row],[Order Date]]</f>
        <v>4</v>
      </c>
      <c r="H608" s="2" t="s">
        <v>50</v>
      </c>
      <c r="I608" s="2" t="s">
        <v>2009</v>
      </c>
      <c r="J608" s="2" t="s">
        <v>2010</v>
      </c>
      <c r="K608" s="2" t="s">
        <v>26</v>
      </c>
      <c r="L608" s="2" t="s">
        <v>27</v>
      </c>
      <c r="M608" s="2" t="s">
        <v>900</v>
      </c>
      <c r="N608" s="2" t="s">
        <v>54</v>
      </c>
      <c r="O608" s="2">
        <v>33614</v>
      </c>
      <c r="P608" s="2" t="s">
        <v>30</v>
      </c>
      <c r="Q608" s="2" t="s">
        <v>2013</v>
      </c>
      <c r="R608" s="2" t="s">
        <v>46</v>
      </c>
      <c r="S608" s="2" t="s">
        <v>90</v>
      </c>
      <c r="T608" s="2" t="s">
        <v>2014</v>
      </c>
      <c r="U608" s="2">
        <v>131.904</v>
      </c>
      <c r="V608" s="2">
        <v>3</v>
      </c>
      <c r="W608" s="2">
        <v>0.2</v>
      </c>
      <c r="X608" s="20">
        <v>7</v>
      </c>
      <c r="Y608" s="18">
        <v>450.89285714285398</v>
      </c>
      <c r="Z608" s="2">
        <v>47.815200000000004</v>
      </c>
    </row>
    <row r="609" spans="1:26" x14ac:dyDescent="0.3">
      <c r="A609" s="2">
        <v>608</v>
      </c>
      <c r="B609" s="2" t="s">
        <v>2015</v>
      </c>
      <c r="C609" s="2">
        <f>YEAR([1]Data!$D609)</f>
        <v>2011</v>
      </c>
      <c r="D609" s="3">
        <v>40686</v>
      </c>
      <c r="E609" s="3" t="str">
        <f>TEXT(Table1[[#This Row],[Order Date]],"mmm")</f>
        <v>May</v>
      </c>
      <c r="F609" s="3">
        <v>40690</v>
      </c>
      <c r="G609" s="8">
        <f>Table1[[#This Row],[Ship Date]]-Table1[[#This Row],[Order Date]]</f>
        <v>4</v>
      </c>
      <c r="H609" s="2" t="s">
        <v>50</v>
      </c>
      <c r="I609" s="2" t="s">
        <v>2016</v>
      </c>
      <c r="J609" s="2" t="s">
        <v>2017</v>
      </c>
      <c r="K609" s="2" t="s">
        <v>26</v>
      </c>
      <c r="L609" s="2" t="s">
        <v>27</v>
      </c>
      <c r="M609" s="2" t="s">
        <v>146</v>
      </c>
      <c r="N609" s="2" t="s">
        <v>147</v>
      </c>
      <c r="O609" s="2">
        <v>19134</v>
      </c>
      <c r="P609" s="2" t="s">
        <v>148</v>
      </c>
      <c r="Q609" s="2" t="s">
        <v>2018</v>
      </c>
      <c r="R609" s="2" t="s">
        <v>46</v>
      </c>
      <c r="S609" s="2" t="s">
        <v>75</v>
      </c>
      <c r="T609" s="2" t="s">
        <v>2019</v>
      </c>
      <c r="U609" s="2">
        <v>3.2820000000000005</v>
      </c>
      <c r="V609" s="2">
        <v>2</v>
      </c>
      <c r="W609" s="2">
        <v>0.7</v>
      </c>
      <c r="X609" s="20">
        <v>7</v>
      </c>
      <c r="Y609" s="18">
        <v>448.85714285714403</v>
      </c>
      <c r="Z609" s="2">
        <v>-2.6256000000000004</v>
      </c>
    </row>
    <row r="610" spans="1:26" x14ac:dyDescent="0.3">
      <c r="A610" s="2">
        <v>609</v>
      </c>
      <c r="B610" s="2" t="s">
        <v>2015</v>
      </c>
      <c r="C610" s="2">
        <f>YEAR([1]Data!$D610)</f>
        <v>2011</v>
      </c>
      <c r="D610" s="3">
        <v>40686</v>
      </c>
      <c r="E610" s="3" t="str">
        <f>TEXT(Table1[[#This Row],[Order Date]],"mmm")</f>
        <v>May</v>
      </c>
      <c r="F610" s="3">
        <v>40690</v>
      </c>
      <c r="G610" s="8">
        <f>Table1[[#This Row],[Ship Date]]-Table1[[#This Row],[Order Date]]</f>
        <v>4</v>
      </c>
      <c r="H610" s="2" t="s">
        <v>50</v>
      </c>
      <c r="I610" s="2" t="s">
        <v>2016</v>
      </c>
      <c r="J610" s="2" t="s">
        <v>2017</v>
      </c>
      <c r="K610" s="2" t="s">
        <v>26</v>
      </c>
      <c r="L610" s="2" t="s">
        <v>27</v>
      </c>
      <c r="M610" s="2" t="s">
        <v>146</v>
      </c>
      <c r="N610" s="2" t="s">
        <v>147</v>
      </c>
      <c r="O610" s="2">
        <v>19134</v>
      </c>
      <c r="P610" s="2" t="s">
        <v>148</v>
      </c>
      <c r="Q610" s="2" t="s">
        <v>1758</v>
      </c>
      <c r="R610" s="2" t="s">
        <v>46</v>
      </c>
      <c r="S610" s="2" t="s">
        <v>68</v>
      </c>
      <c r="T610" s="2" t="s">
        <v>1759</v>
      </c>
      <c r="U610" s="2">
        <v>21.167999999999999</v>
      </c>
      <c r="V610" s="2">
        <v>9</v>
      </c>
      <c r="W610" s="2">
        <v>0.2</v>
      </c>
      <c r="X610" s="20">
        <v>7</v>
      </c>
      <c r="Y610" s="18">
        <v>446.82142857142401</v>
      </c>
      <c r="Z610" s="2">
        <v>2.3813999999999984</v>
      </c>
    </row>
    <row r="611" spans="1:26" x14ac:dyDescent="0.3">
      <c r="A611" s="2">
        <v>610</v>
      </c>
      <c r="B611" s="2" t="s">
        <v>2015</v>
      </c>
      <c r="C611" s="2">
        <f>YEAR([1]Data!$D611)</f>
        <v>2011</v>
      </c>
      <c r="D611" s="3">
        <v>40686</v>
      </c>
      <c r="E611" s="3" t="str">
        <f>TEXT(Table1[[#This Row],[Order Date]],"mmm")</f>
        <v>May</v>
      </c>
      <c r="F611" s="3">
        <v>40690</v>
      </c>
      <c r="G611" s="8">
        <f>Table1[[#This Row],[Ship Date]]-Table1[[#This Row],[Order Date]]</f>
        <v>4</v>
      </c>
      <c r="H611" s="2" t="s">
        <v>50</v>
      </c>
      <c r="I611" s="2" t="s">
        <v>2016</v>
      </c>
      <c r="J611" s="2" t="s">
        <v>2017</v>
      </c>
      <c r="K611" s="2" t="s">
        <v>26</v>
      </c>
      <c r="L611" s="2" t="s">
        <v>27</v>
      </c>
      <c r="M611" s="2" t="s">
        <v>146</v>
      </c>
      <c r="N611" s="2" t="s">
        <v>147</v>
      </c>
      <c r="O611" s="2">
        <v>19134</v>
      </c>
      <c r="P611" s="2" t="s">
        <v>148</v>
      </c>
      <c r="Q611" s="2" t="s">
        <v>2020</v>
      </c>
      <c r="R611" s="2" t="s">
        <v>71</v>
      </c>
      <c r="S611" s="2" t="s">
        <v>72</v>
      </c>
      <c r="T611" s="2" t="s">
        <v>2021</v>
      </c>
      <c r="U611" s="2">
        <v>55.188000000000002</v>
      </c>
      <c r="V611" s="2">
        <v>2</v>
      </c>
      <c r="W611" s="2">
        <v>0.4</v>
      </c>
      <c r="X611" s="20">
        <v>7</v>
      </c>
      <c r="Y611" s="18">
        <v>444.78571428571399</v>
      </c>
      <c r="Z611" s="2">
        <v>-10.117800000000003</v>
      </c>
    </row>
    <row r="612" spans="1:26" x14ac:dyDescent="0.3">
      <c r="A612" s="2">
        <v>611</v>
      </c>
      <c r="B612" s="2" t="s">
        <v>2022</v>
      </c>
      <c r="C612" s="2">
        <f>YEAR([1]Data!$D612)</f>
        <v>2013</v>
      </c>
      <c r="D612" s="3">
        <v>41393</v>
      </c>
      <c r="E612" s="3" t="str">
        <f>TEXT(Table1[[#This Row],[Order Date]],"mmm")</f>
        <v>Apr</v>
      </c>
      <c r="F612" s="3">
        <v>41396</v>
      </c>
      <c r="G612" s="8">
        <f>Table1[[#This Row],[Ship Date]]-Table1[[#This Row],[Order Date]]</f>
        <v>3</v>
      </c>
      <c r="H612" s="2" t="s">
        <v>188</v>
      </c>
      <c r="I612" s="2" t="s">
        <v>2023</v>
      </c>
      <c r="J612" s="2" t="s">
        <v>2024</v>
      </c>
      <c r="K612" s="2" t="s">
        <v>41</v>
      </c>
      <c r="L612" s="2" t="s">
        <v>27</v>
      </c>
      <c r="M612" s="2" t="s">
        <v>815</v>
      </c>
      <c r="N612" s="2" t="s">
        <v>104</v>
      </c>
      <c r="O612" s="2">
        <v>75217</v>
      </c>
      <c r="P612" s="2" t="s">
        <v>105</v>
      </c>
      <c r="Q612" s="2" t="s">
        <v>1378</v>
      </c>
      <c r="R612" s="2" t="s">
        <v>71</v>
      </c>
      <c r="S612" s="2" t="s">
        <v>72</v>
      </c>
      <c r="T612" s="2" t="s">
        <v>1379</v>
      </c>
      <c r="U612" s="2">
        <v>369.57600000000002</v>
      </c>
      <c r="V612" s="2">
        <v>3</v>
      </c>
      <c r="W612" s="2">
        <v>0.2</v>
      </c>
      <c r="X612" s="20">
        <v>7</v>
      </c>
      <c r="Y612" s="18">
        <v>442.74999999999397</v>
      </c>
      <c r="Z612" s="2">
        <v>41.577299999999951</v>
      </c>
    </row>
    <row r="613" spans="1:26" x14ac:dyDescent="0.3">
      <c r="A613" s="2">
        <v>612</v>
      </c>
      <c r="B613" s="2" t="s">
        <v>2022</v>
      </c>
      <c r="C613" s="2">
        <f>YEAR([1]Data!$D613)</f>
        <v>2013</v>
      </c>
      <c r="D613" s="3">
        <v>41393</v>
      </c>
      <c r="E613" s="3" t="str">
        <f>TEXT(Table1[[#This Row],[Order Date]],"mmm")</f>
        <v>Apr</v>
      </c>
      <c r="F613" s="3">
        <v>41396</v>
      </c>
      <c r="G613" s="8">
        <f>Table1[[#This Row],[Ship Date]]-Table1[[#This Row],[Order Date]]</f>
        <v>3</v>
      </c>
      <c r="H613" s="2" t="s">
        <v>188</v>
      </c>
      <c r="I613" s="2" t="s">
        <v>2023</v>
      </c>
      <c r="J613" s="2" t="s">
        <v>2024</v>
      </c>
      <c r="K613" s="2" t="s">
        <v>41</v>
      </c>
      <c r="L613" s="2" t="s">
        <v>27</v>
      </c>
      <c r="M613" s="2" t="s">
        <v>815</v>
      </c>
      <c r="N613" s="2" t="s">
        <v>104</v>
      </c>
      <c r="O613" s="2">
        <v>75217</v>
      </c>
      <c r="P613" s="2" t="s">
        <v>105</v>
      </c>
      <c r="Q613" s="2" t="s">
        <v>2025</v>
      </c>
      <c r="R613" s="2" t="s">
        <v>46</v>
      </c>
      <c r="S613" s="2" t="s">
        <v>47</v>
      </c>
      <c r="T613" s="2" t="s">
        <v>2026</v>
      </c>
      <c r="U613" s="2">
        <v>15.712000000000002</v>
      </c>
      <c r="V613" s="2">
        <v>4</v>
      </c>
      <c r="W613" s="2">
        <v>0.2</v>
      </c>
      <c r="X613" s="20">
        <v>7</v>
      </c>
      <c r="Y613" s="18">
        <v>440.71428571428402</v>
      </c>
      <c r="Z613" s="2">
        <v>5.6955999999999989</v>
      </c>
    </row>
    <row r="614" spans="1:26" x14ac:dyDescent="0.3">
      <c r="A614" s="2">
        <v>613</v>
      </c>
      <c r="B614" s="2" t="s">
        <v>2027</v>
      </c>
      <c r="C614" s="2">
        <f>YEAR([1]Data!$D614)</f>
        <v>2013</v>
      </c>
      <c r="D614" s="3">
        <v>41529</v>
      </c>
      <c r="E614" s="3" t="str">
        <f>TEXT(Table1[[#This Row],[Order Date]],"mmm")</f>
        <v>Sep</v>
      </c>
      <c r="F614" s="3">
        <v>41531</v>
      </c>
      <c r="G614" s="8">
        <f>Table1[[#This Row],[Ship Date]]-Table1[[#This Row],[Order Date]]</f>
        <v>2</v>
      </c>
      <c r="H614" s="2" t="s">
        <v>23</v>
      </c>
      <c r="I614" s="2" t="s">
        <v>2028</v>
      </c>
      <c r="J614" s="2" t="s">
        <v>2029</v>
      </c>
      <c r="K614" s="2" t="s">
        <v>41</v>
      </c>
      <c r="L614" s="2" t="s">
        <v>27</v>
      </c>
      <c r="M614" s="2" t="s">
        <v>146</v>
      </c>
      <c r="N614" s="2" t="s">
        <v>147</v>
      </c>
      <c r="O614" s="2">
        <v>19143</v>
      </c>
      <c r="P614" s="2" t="s">
        <v>148</v>
      </c>
      <c r="Q614" s="2" t="s">
        <v>2030</v>
      </c>
      <c r="R614" s="2" t="s">
        <v>46</v>
      </c>
      <c r="S614" s="2" t="s">
        <v>90</v>
      </c>
      <c r="T614" s="2" t="s">
        <v>2031</v>
      </c>
      <c r="U614" s="2">
        <v>8.4480000000000004</v>
      </c>
      <c r="V614" s="2">
        <v>2</v>
      </c>
      <c r="W614" s="2">
        <v>0.2</v>
      </c>
      <c r="X614" s="20">
        <v>7</v>
      </c>
      <c r="Y614" s="18">
        <v>438.678571428574</v>
      </c>
      <c r="Z614" s="2">
        <v>2.6399999999999997</v>
      </c>
    </row>
    <row r="615" spans="1:26" x14ac:dyDescent="0.3">
      <c r="A615" s="2">
        <v>614</v>
      </c>
      <c r="B615" s="2" t="s">
        <v>2027</v>
      </c>
      <c r="C615" s="2">
        <f>YEAR([1]Data!$D615)</f>
        <v>2013</v>
      </c>
      <c r="D615" s="3">
        <v>41529</v>
      </c>
      <c r="E615" s="3" t="str">
        <f>TEXT(Table1[[#This Row],[Order Date]],"mmm")</f>
        <v>Sep</v>
      </c>
      <c r="F615" s="3">
        <v>41531</v>
      </c>
      <c r="G615" s="8">
        <f>Table1[[#This Row],[Ship Date]]-Table1[[#This Row],[Order Date]]</f>
        <v>2</v>
      </c>
      <c r="H615" s="2" t="s">
        <v>23</v>
      </c>
      <c r="I615" s="2" t="s">
        <v>2028</v>
      </c>
      <c r="J615" s="2" t="s">
        <v>2029</v>
      </c>
      <c r="K615" s="2" t="s">
        <v>41</v>
      </c>
      <c r="L615" s="2" t="s">
        <v>27</v>
      </c>
      <c r="M615" s="2" t="s">
        <v>146</v>
      </c>
      <c r="N615" s="2" t="s">
        <v>147</v>
      </c>
      <c r="O615" s="2">
        <v>19143</v>
      </c>
      <c r="P615" s="2" t="s">
        <v>148</v>
      </c>
      <c r="Q615" s="2" t="s">
        <v>2032</v>
      </c>
      <c r="R615" s="2" t="s">
        <v>71</v>
      </c>
      <c r="S615" s="2" t="s">
        <v>72</v>
      </c>
      <c r="T615" s="2" t="s">
        <v>2033</v>
      </c>
      <c r="U615" s="2">
        <v>728.94600000000003</v>
      </c>
      <c r="V615" s="2">
        <v>9</v>
      </c>
      <c r="W615" s="2">
        <v>0.4</v>
      </c>
      <c r="X615" s="20">
        <v>7</v>
      </c>
      <c r="Y615" s="18">
        <v>436.64285714285398</v>
      </c>
      <c r="Z615" s="2">
        <v>-157.93830000000008</v>
      </c>
    </row>
    <row r="616" spans="1:26" x14ac:dyDescent="0.3">
      <c r="A616" s="2">
        <v>615</v>
      </c>
      <c r="B616" s="2" t="s">
        <v>2034</v>
      </c>
      <c r="C616" s="2">
        <f>YEAR([1]Data!$D616)</f>
        <v>2014</v>
      </c>
      <c r="D616" s="3">
        <v>41958</v>
      </c>
      <c r="E616" s="3" t="str">
        <f>TEXT(Table1[[#This Row],[Order Date]],"mmm")</f>
        <v>Nov</v>
      </c>
      <c r="F616" s="3">
        <v>41961</v>
      </c>
      <c r="G616" s="8">
        <f>Table1[[#This Row],[Ship Date]]-Table1[[#This Row],[Order Date]]</f>
        <v>3</v>
      </c>
      <c r="H616" s="2" t="s">
        <v>23</v>
      </c>
      <c r="I616" s="2" t="s">
        <v>2035</v>
      </c>
      <c r="J616" s="2" t="s">
        <v>2036</v>
      </c>
      <c r="K616" s="2" t="s">
        <v>26</v>
      </c>
      <c r="L616" s="2" t="s">
        <v>27</v>
      </c>
      <c r="M616" s="2" t="s">
        <v>2037</v>
      </c>
      <c r="N616" s="2" t="s">
        <v>498</v>
      </c>
      <c r="O616" s="2">
        <v>43123</v>
      </c>
      <c r="P616" s="2" t="s">
        <v>148</v>
      </c>
      <c r="Q616" s="2" t="s">
        <v>923</v>
      </c>
      <c r="R616" s="2" t="s">
        <v>71</v>
      </c>
      <c r="S616" s="2" t="s">
        <v>72</v>
      </c>
      <c r="T616" s="2" t="s">
        <v>924</v>
      </c>
      <c r="U616" s="2">
        <v>119.93999999999998</v>
      </c>
      <c r="V616" s="2">
        <v>10</v>
      </c>
      <c r="W616" s="2">
        <v>0.4</v>
      </c>
      <c r="X616" s="20">
        <v>7</v>
      </c>
      <c r="Y616" s="18">
        <v>434.60714285714403</v>
      </c>
      <c r="Z616" s="2">
        <v>15.99199999999999</v>
      </c>
    </row>
    <row r="617" spans="1:26" x14ac:dyDescent="0.3">
      <c r="A617" s="2">
        <v>616</v>
      </c>
      <c r="B617" s="2" t="s">
        <v>2034</v>
      </c>
      <c r="C617" s="2">
        <f>YEAR([1]Data!$D617)</f>
        <v>2014</v>
      </c>
      <c r="D617" s="3">
        <v>41958</v>
      </c>
      <c r="E617" s="3" t="str">
        <f>TEXT(Table1[[#This Row],[Order Date]],"mmm")</f>
        <v>Nov</v>
      </c>
      <c r="F617" s="3">
        <v>41961</v>
      </c>
      <c r="G617" s="8">
        <f>Table1[[#This Row],[Ship Date]]-Table1[[#This Row],[Order Date]]</f>
        <v>3</v>
      </c>
      <c r="H617" s="2" t="s">
        <v>23</v>
      </c>
      <c r="I617" s="2" t="s">
        <v>2035</v>
      </c>
      <c r="J617" s="2" t="s">
        <v>2036</v>
      </c>
      <c r="K617" s="2" t="s">
        <v>26</v>
      </c>
      <c r="L617" s="2" t="s">
        <v>27</v>
      </c>
      <c r="M617" s="2" t="s">
        <v>2037</v>
      </c>
      <c r="N617" s="2" t="s">
        <v>498</v>
      </c>
      <c r="O617" s="2">
        <v>43123</v>
      </c>
      <c r="P617" s="2" t="s">
        <v>148</v>
      </c>
      <c r="Q617" s="2" t="s">
        <v>2038</v>
      </c>
      <c r="R617" s="2" t="s">
        <v>46</v>
      </c>
      <c r="S617" s="2" t="s">
        <v>75</v>
      </c>
      <c r="T617" s="2" t="s">
        <v>2039</v>
      </c>
      <c r="U617" s="2">
        <v>3.6480000000000006</v>
      </c>
      <c r="V617" s="2">
        <v>2</v>
      </c>
      <c r="W617" s="2">
        <v>0.7</v>
      </c>
      <c r="X617" s="20">
        <v>7</v>
      </c>
      <c r="Y617" s="18">
        <v>432.57142857142401</v>
      </c>
      <c r="Z617" s="2">
        <v>-2.7967999999999993</v>
      </c>
    </row>
    <row r="618" spans="1:26" x14ac:dyDescent="0.3">
      <c r="A618" s="2">
        <v>617</v>
      </c>
      <c r="B618" s="2" t="s">
        <v>2040</v>
      </c>
      <c r="C618" s="2">
        <f>YEAR([1]Data!$D618)</f>
        <v>2014</v>
      </c>
      <c r="D618" s="3">
        <v>41870</v>
      </c>
      <c r="E618" s="3" t="str">
        <f>TEXT(Table1[[#This Row],[Order Date]],"mmm")</f>
        <v>Aug</v>
      </c>
      <c r="F618" s="3">
        <v>41875</v>
      </c>
      <c r="G618" s="8">
        <f>Table1[[#This Row],[Ship Date]]-Table1[[#This Row],[Order Date]]</f>
        <v>5</v>
      </c>
      <c r="H618" s="2" t="s">
        <v>23</v>
      </c>
      <c r="I618" s="2" t="s">
        <v>2041</v>
      </c>
      <c r="J618" s="2" t="s">
        <v>2042</v>
      </c>
      <c r="K618" s="2" t="s">
        <v>41</v>
      </c>
      <c r="L618" s="2" t="s">
        <v>27</v>
      </c>
      <c r="M618" s="2" t="s">
        <v>266</v>
      </c>
      <c r="N618" s="2" t="s">
        <v>267</v>
      </c>
      <c r="O618" s="2">
        <v>10011</v>
      </c>
      <c r="P618" s="2" t="s">
        <v>148</v>
      </c>
      <c r="Q618" s="2" t="s">
        <v>2043</v>
      </c>
      <c r="R618" s="2" t="s">
        <v>32</v>
      </c>
      <c r="S618" s="2" t="s">
        <v>65</v>
      </c>
      <c r="T618" s="2" t="s">
        <v>2044</v>
      </c>
      <c r="U618" s="2">
        <v>40.479999999999997</v>
      </c>
      <c r="V618" s="2">
        <v>2</v>
      </c>
      <c r="W618" s="2">
        <v>0</v>
      </c>
      <c r="X618" s="20">
        <v>7</v>
      </c>
      <c r="Y618" s="18">
        <v>430.53571428571399</v>
      </c>
      <c r="Z618" s="2">
        <v>15.787199999999999</v>
      </c>
    </row>
    <row r="619" spans="1:26" x14ac:dyDescent="0.3">
      <c r="A619" s="2">
        <v>618</v>
      </c>
      <c r="B619" s="2" t="s">
        <v>2040</v>
      </c>
      <c r="C619" s="2">
        <f>YEAR([1]Data!$D619)</f>
        <v>2014</v>
      </c>
      <c r="D619" s="3">
        <v>41870</v>
      </c>
      <c r="E619" s="3" t="str">
        <f>TEXT(Table1[[#This Row],[Order Date]],"mmm")</f>
        <v>Aug</v>
      </c>
      <c r="F619" s="3">
        <v>41875</v>
      </c>
      <c r="G619" s="8">
        <f>Table1[[#This Row],[Ship Date]]-Table1[[#This Row],[Order Date]]</f>
        <v>5</v>
      </c>
      <c r="H619" s="2" t="s">
        <v>23</v>
      </c>
      <c r="I619" s="2" t="s">
        <v>2041</v>
      </c>
      <c r="J619" s="2" t="s">
        <v>2042</v>
      </c>
      <c r="K619" s="2" t="s">
        <v>41</v>
      </c>
      <c r="L619" s="2" t="s">
        <v>27</v>
      </c>
      <c r="M619" s="2" t="s">
        <v>266</v>
      </c>
      <c r="N619" s="2" t="s">
        <v>267</v>
      </c>
      <c r="O619" s="2">
        <v>10011</v>
      </c>
      <c r="P619" s="2" t="s">
        <v>148</v>
      </c>
      <c r="Q619" s="2" t="s">
        <v>2045</v>
      </c>
      <c r="R619" s="2" t="s">
        <v>32</v>
      </c>
      <c r="S619" s="2" t="s">
        <v>65</v>
      </c>
      <c r="T619" s="2" t="s">
        <v>2046</v>
      </c>
      <c r="U619" s="2">
        <v>9.94</v>
      </c>
      <c r="V619" s="2">
        <v>2</v>
      </c>
      <c r="W619" s="2">
        <v>0</v>
      </c>
      <c r="X619" s="20">
        <v>7</v>
      </c>
      <c r="Y619" s="18">
        <v>428.49999999999397</v>
      </c>
      <c r="Z619" s="2">
        <v>3.0813999999999995</v>
      </c>
    </row>
    <row r="620" spans="1:26" x14ac:dyDescent="0.3">
      <c r="A620" s="2">
        <v>619</v>
      </c>
      <c r="B620" s="2" t="s">
        <v>2040</v>
      </c>
      <c r="C620" s="2">
        <f>YEAR([1]Data!$D620)</f>
        <v>2014</v>
      </c>
      <c r="D620" s="3">
        <v>41870</v>
      </c>
      <c r="E620" s="3" t="str">
        <f>TEXT(Table1[[#This Row],[Order Date]],"mmm")</f>
        <v>Aug</v>
      </c>
      <c r="F620" s="3">
        <v>41875</v>
      </c>
      <c r="G620" s="8">
        <f>Table1[[#This Row],[Ship Date]]-Table1[[#This Row],[Order Date]]</f>
        <v>5</v>
      </c>
      <c r="H620" s="2" t="s">
        <v>23</v>
      </c>
      <c r="I620" s="2" t="s">
        <v>2041</v>
      </c>
      <c r="J620" s="2" t="s">
        <v>2042</v>
      </c>
      <c r="K620" s="2" t="s">
        <v>41</v>
      </c>
      <c r="L620" s="2" t="s">
        <v>27</v>
      </c>
      <c r="M620" s="2" t="s">
        <v>266</v>
      </c>
      <c r="N620" s="2" t="s">
        <v>267</v>
      </c>
      <c r="O620" s="2">
        <v>10011</v>
      </c>
      <c r="P620" s="2" t="s">
        <v>148</v>
      </c>
      <c r="Q620" s="2" t="s">
        <v>2047</v>
      </c>
      <c r="R620" s="2" t="s">
        <v>46</v>
      </c>
      <c r="S620" s="2" t="s">
        <v>75</v>
      </c>
      <c r="T620" s="2" t="s">
        <v>2048</v>
      </c>
      <c r="U620" s="2">
        <v>107.42400000000001</v>
      </c>
      <c r="V620" s="2">
        <v>9</v>
      </c>
      <c r="W620" s="2">
        <v>0.2</v>
      </c>
      <c r="X620" s="20">
        <v>7</v>
      </c>
      <c r="Y620" s="18">
        <v>426.46428571428402</v>
      </c>
      <c r="Z620" s="2">
        <v>33.569999999999986</v>
      </c>
    </row>
    <row r="621" spans="1:26" x14ac:dyDescent="0.3">
      <c r="A621" s="2">
        <v>620</v>
      </c>
      <c r="B621" s="2" t="s">
        <v>2040</v>
      </c>
      <c r="C621" s="2">
        <f>YEAR([1]Data!$D621)</f>
        <v>2014</v>
      </c>
      <c r="D621" s="3">
        <v>41870</v>
      </c>
      <c r="E621" s="3" t="str">
        <f>TEXT(Table1[[#This Row],[Order Date]],"mmm")</f>
        <v>Aug</v>
      </c>
      <c r="F621" s="3">
        <v>41875</v>
      </c>
      <c r="G621" s="8">
        <f>Table1[[#This Row],[Ship Date]]-Table1[[#This Row],[Order Date]]</f>
        <v>5</v>
      </c>
      <c r="H621" s="2" t="s">
        <v>23</v>
      </c>
      <c r="I621" s="2" t="s">
        <v>2041</v>
      </c>
      <c r="J621" s="2" t="s">
        <v>2042</v>
      </c>
      <c r="K621" s="2" t="s">
        <v>41</v>
      </c>
      <c r="L621" s="2" t="s">
        <v>27</v>
      </c>
      <c r="M621" s="2" t="s">
        <v>266</v>
      </c>
      <c r="N621" s="2" t="s">
        <v>267</v>
      </c>
      <c r="O621" s="2">
        <v>10011</v>
      </c>
      <c r="P621" s="2" t="s">
        <v>148</v>
      </c>
      <c r="Q621" s="2" t="s">
        <v>2049</v>
      </c>
      <c r="R621" s="2" t="s">
        <v>71</v>
      </c>
      <c r="S621" s="2" t="s">
        <v>72</v>
      </c>
      <c r="T621" s="2" t="s">
        <v>2050</v>
      </c>
      <c r="U621" s="2">
        <v>37.909999999999997</v>
      </c>
      <c r="V621" s="2">
        <v>1</v>
      </c>
      <c r="W621" s="2">
        <v>0</v>
      </c>
      <c r="X621" s="20">
        <v>7</v>
      </c>
      <c r="Y621" s="18">
        <v>424.428571428574</v>
      </c>
      <c r="Z621" s="2">
        <v>10.993899999999996</v>
      </c>
    </row>
    <row r="622" spans="1:26" x14ac:dyDescent="0.3">
      <c r="A622" s="2">
        <v>621</v>
      </c>
      <c r="B622" s="2" t="s">
        <v>2040</v>
      </c>
      <c r="C622" s="2">
        <f>YEAR([1]Data!$D622)</f>
        <v>2014</v>
      </c>
      <c r="D622" s="3">
        <v>41870</v>
      </c>
      <c r="E622" s="3" t="str">
        <f>TEXT(Table1[[#This Row],[Order Date]],"mmm")</f>
        <v>Aug</v>
      </c>
      <c r="F622" s="3">
        <v>41875</v>
      </c>
      <c r="G622" s="8">
        <f>Table1[[#This Row],[Ship Date]]-Table1[[#This Row],[Order Date]]</f>
        <v>5</v>
      </c>
      <c r="H622" s="2" t="s">
        <v>23</v>
      </c>
      <c r="I622" s="2" t="s">
        <v>2041</v>
      </c>
      <c r="J622" s="2" t="s">
        <v>2042</v>
      </c>
      <c r="K622" s="2" t="s">
        <v>41</v>
      </c>
      <c r="L622" s="2" t="s">
        <v>27</v>
      </c>
      <c r="M622" s="2" t="s">
        <v>266</v>
      </c>
      <c r="N622" s="2" t="s">
        <v>267</v>
      </c>
      <c r="O622" s="2">
        <v>10011</v>
      </c>
      <c r="P622" s="2" t="s">
        <v>148</v>
      </c>
      <c r="Q622" s="2" t="s">
        <v>607</v>
      </c>
      <c r="R622" s="2" t="s">
        <v>32</v>
      </c>
      <c r="S622" s="2" t="s">
        <v>65</v>
      </c>
      <c r="T622" s="2" t="s">
        <v>608</v>
      </c>
      <c r="U622" s="2">
        <v>88.02</v>
      </c>
      <c r="V622" s="2">
        <v>3</v>
      </c>
      <c r="W622" s="2">
        <v>0</v>
      </c>
      <c r="X622" s="20">
        <v>7</v>
      </c>
      <c r="Y622" s="18">
        <v>422.39285714285398</v>
      </c>
      <c r="Z622" s="2">
        <v>27.286199999999994</v>
      </c>
    </row>
    <row r="623" spans="1:26" x14ac:dyDescent="0.3">
      <c r="A623" s="2">
        <v>622</v>
      </c>
      <c r="B623" s="2" t="s">
        <v>2051</v>
      </c>
      <c r="C623" s="2">
        <f>YEAR([1]Data!$D623)</f>
        <v>2011</v>
      </c>
      <c r="D623" s="3">
        <v>40903</v>
      </c>
      <c r="E623" s="3" t="str">
        <f>TEXT(Table1[[#This Row],[Order Date]],"mmm")</f>
        <v>Dec</v>
      </c>
      <c r="F623" s="3">
        <v>40908</v>
      </c>
      <c r="G623" s="8">
        <f>Table1[[#This Row],[Ship Date]]-Table1[[#This Row],[Order Date]]</f>
        <v>5</v>
      </c>
      <c r="H623" s="2" t="s">
        <v>50</v>
      </c>
      <c r="I623" s="2" t="s">
        <v>2052</v>
      </c>
      <c r="J623" s="2" t="s">
        <v>2053</v>
      </c>
      <c r="K623" s="2" t="s">
        <v>26</v>
      </c>
      <c r="L623" s="2" t="s">
        <v>27</v>
      </c>
      <c r="M623" s="2" t="s">
        <v>303</v>
      </c>
      <c r="N623" s="2" t="s">
        <v>211</v>
      </c>
      <c r="O623" s="2">
        <v>60610</v>
      </c>
      <c r="P623" s="2" t="s">
        <v>105</v>
      </c>
      <c r="Q623" s="2" t="s">
        <v>2054</v>
      </c>
      <c r="R623" s="2" t="s">
        <v>46</v>
      </c>
      <c r="S623" s="2" t="s">
        <v>75</v>
      </c>
      <c r="T623" s="2" t="s">
        <v>2055</v>
      </c>
      <c r="U623" s="2">
        <v>8.6899999999999977</v>
      </c>
      <c r="V623" s="2">
        <v>5</v>
      </c>
      <c r="W623" s="2">
        <v>0.8</v>
      </c>
      <c r="X623" s="20">
        <v>7</v>
      </c>
      <c r="Y623" s="18">
        <v>420.35714285714403</v>
      </c>
      <c r="Z623" s="2">
        <v>-14.773</v>
      </c>
    </row>
    <row r="624" spans="1:26" x14ac:dyDescent="0.3">
      <c r="A624" s="2">
        <v>623</v>
      </c>
      <c r="B624" s="2" t="s">
        <v>2056</v>
      </c>
      <c r="C624" s="2">
        <f>YEAR([1]Data!$D624)</f>
        <v>2012</v>
      </c>
      <c r="D624" s="3">
        <v>41242</v>
      </c>
      <c r="E624" s="3" t="str">
        <f>TEXT(Table1[[#This Row],[Order Date]],"mmm")</f>
        <v>Nov</v>
      </c>
      <c r="F624" s="3">
        <v>41246</v>
      </c>
      <c r="G624" s="8">
        <f>Table1[[#This Row],[Ship Date]]-Table1[[#This Row],[Order Date]]</f>
        <v>4</v>
      </c>
      <c r="H624" s="2" t="s">
        <v>50</v>
      </c>
      <c r="I624" s="2" t="s">
        <v>2057</v>
      </c>
      <c r="J624" s="2" t="s">
        <v>2058</v>
      </c>
      <c r="K624" s="2" t="s">
        <v>41</v>
      </c>
      <c r="L624" s="2" t="s">
        <v>27</v>
      </c>
      <c r="M624" s="2" t="s">
        <v>2059</v>
      </c>
      <c r="N624" s="2" t="s">
        <v>238</v>
      </c>
      <c r="O624" s="2">
        <v>48126</v>
      </c>
      <c r="P624" s="2" t="s">
        <v>105</v>
      </c>
      <c r="Q624" s="2" t="s">
        <v>2060</v>
      </c>
      <c r="R624" s="2" t="s">
        <v>32</v>
      </c>
      <c r="S624" s="2" t="s">
        <v>36</v>
      </c>
      <c r="T624" s="2" t="s">
        <v>2061</v>
      </c>
      <c r="U624" s="2">
        <v>301.95999999999998</v>
      </c>
      <c r="V624" s="2">
        <v>2</v>
      </c>
      <c r="W624" s="2">
        <v>0</v>
      </c>
      <c r="X624" s="20">
        <v>7</v>
      </c>
      <c r="Y624" s="18">
        <v>418.32142857142401</v>
      </c>
      <c r="Z624" s="2">
        <v>87.568399999999968</v>
      </c>
    </row>
    <row r="625" spans="1:26" x14ac:dyDescent="0.3">
      <c r="A625" s="2">
        <v>624</v>
      </c>
      <c r="B625" s="2" t="s">
        <v>2056</v>
      </c>
      <c r="C625" s="2">
        <f>YEAR([1]Data!$D625)</f>
        <v>2012</v>
      </c>
      <c r="D625" s="3">
        <v>41242</v>
      </c>
      <c r="E625" s="3" t="str">
        <f>TEXT(Table1[[#This Row],[Order Date]],"mmm")</f>
        <v>Nov</v>
      </c>
      <c r="F625" s="3">
        <v>41246</v>
      </c>
      <c r="G625" s="8">
        <f>Table1[[#This Row],[Ship Date]]-Table1[[#This Row],[Order Date]]</f>
        <v>4</v>
      </c>
      <c r="H625" s="2" t="s">
        <v>50</v>
      </c>
      <c r="I625" s="2" t="s">
        <v>2057</v>
      </c>
      <c r="J625" s="2" t="s">
        <v>2058</v>
      </c>
      <c r="K625" s="2" t="s">
        <v>41</v>
      </c>
      <c r="L625" s="2" t="s">
        <v>27</v>
      </c>
      <c r="M625" s="2" t="s">
        <v>2059</v>
      </c>
      <c r="N625" s="2" t="s">
        <v>238</v>
      </c>
      <c r="O625" s="2">
        <v>48126</v>
      </c>
      <c r="P625" s="2" t="s">
        <v>105</v>
      </c>
      <c r="Q625" s="2" t="s">
        <v>2062</v>
      </c>
      <c r="R625" s="2" t="s">
        <v>46</v>
      </c>
      <c r="S625" s="2" t="s">
        <v>78</v>
      </c>
      <c r="T625" s="2" t="s">
        <v>2063</v>
      </c>
      <c r="U625" s="2">
        <v>555.21</v>
      </c>
      <c r="V625" s="2">
        <v>5</v>
      </c>
      <c r="W625" s="2">
        <v>0.1</v>
      </c>
      <c r="X625" s="20">
        <v>7</v>
      </c>
      <c r="Y625" s="18">
        <v>416.28571428571399</v>
      </c>
      <c r="Z625" s="2">
        <v>178.90100000000001</v>
      </c>
    </row>
    <row r="626" spans="1:26" x14ac:dyDescent="0.3">
      <c r="A626" s="2">
        <v>625</v>
      </c>
      <c r="B626" s="2" t="s">
        <v>2056</v>
      </c>
      <c r="C626" s="2">
        <f>YEAR([1]Data!$D626)</f>
        <v>2012</v>
      </c>
      <c r="D626" s="3">
        <v>41242</v>
      </c>
      <c r="E626" s="3" t="str">
        <f>TEXT(Table1[[#This Row],[Order Date]],"mmm")</f>
        <v>Nov</v>
      </c>
      <c r="F626" s="3">
        <v>41246</v>
      </c>
      <c r="G626" s="8">
        <f>Table1[[#This Row],[Ship Date]]-Table1[[#This Row],[Order Date]]</f>
        <v>4</v>
      </c>
      <c r="H626" s="2" t="s">
        <v>50</v>
      </c>
      <c r="I626" s="2" t="s">
        <v>2057</v>
      </c>
      <c r="J626" s="2" t="s">
        <v>2058</v>
      </c>
      <c r="K626" s="2" t="s">
        <v>41</v>
      </c>
      <c r="L626" s="2" t="s">
        <v>27</v>
      </c>
      <c r="M626" s="2" t="s">
        <v>2059</v>
      </c>
      <c r="N626" s="2" t="s">
        <v>238</v>
      </c>
      <c r="O626" s="2">
        <v>48126</v>
      </c>
      <c r="P626" s="2" t="s">
        <v>105</v>
      </c>
      <c r="Q626" s="2" t="s">
        <v>2064</v>
      </c>
      <c r="R626" s="2" t="s">
        <v>46</v>
      </c>
      <c r="S626" s="2" t="s">
        <v>59</v>
      </c>
      <c r="T626" s="2" t="s">
        <v>2065</v>
      </c>
      <c r="U626" s="2">
        <v>523.48</v>
      </c>
      <c r="V626" s="2">
        <v>4</v>
      </c>
      <c r="W626" s="2">
        <v>0</v>
      </c>
      <c r="X626" s="20">
        <v>7</v>
      </c>
      <c r="Y626" s="18">
        <v>414.24999999999397</v>
      </c>
      <c r="Z626" s="2">
        <v>130.87</v>
      </c>
    </row>
    <row r="627" spans="1:26" x14ac:dyDescent="0.3">
      <c r="A627" s="2">
        <v>626</v>
      </c>
      <c r="B627" s="2" t="s">
        <v>2056</v>
      </c>
      <c r="C627" s="2">
        <f>YEAR([1]Data!$D627)</f>
        <v>2012</v>
      </c>
      <c r="D627" s="3">
        <v>41242</v>
      </c>
      <c r="E627" s="3" t="str">
        <f>TEXT(Table1[[#This Row],[Order Date]],"mmm")</f>
        <v>Nov</v>
      </c>
      <c r="F627" s="3">
        <v>41246</v>
      </c>
      <c r="G627" s="8">
        <f>Table1[[#This Row],[Ship Date]]-Table1[[#This Row],[Order Date]]</f>
        <v>4</v>
      </c>
      <c r="H627" s="2" t="s">
        <v>50</v>
      </c>
      <c r="I627" s="2" t="s">
        <v>2057</v>
      </c>
      <c r="J627" s="2" t="s">
        <v>2058</v>
      </c>
      <c r="K627" s="2" t="s">
        <v>41</v>
      </c>
      <c r="L627" s="2" t="s">
        <v>27</v>
      </c>
      <c r="M627" s="2" t="s">
        <v>2059</v>
      </c>
      <c r="N627" s="2" t="s">
        <v>238</v>
      </c>
      <c r="O627" s="2">
        <v>48126</v>
      </c>
      <c r="P627" s="2" t="s">
        <v>105</v>
      </c>
      <c r="Q627" s="2" t="s">
        <v>175</v>
      </c>
      <c r="R627" s="2" t="s">
        <v>46</v>
      </c>
      <c r="S627" s="2" t="s">
        <v>68</v>
      </c>
      <c r="T627" s="2" t="s">
        <v>176</v>
      </c>
      <c r="U627" s="2">
        <v>161.82</v>
      </c>
      <c r="V627" s="2">
        <v>9</v>
      </c>
      <c r="W627" s="2">
        <v>0</v>
      </c>
      <c r="X627" s="20">
        <v>7</v>
      </c>
      <c r="Y627" s="18">
        <v>412.21428571428402</v>
      </c>
      <c r="Z627" s="2">
        <v>46.927799999999984</v>
      </c>
    </row>
    <row r="628" spans="1:26" x14ac:dyDescent="0.3">
      <c r="A628" s="2">
        <v>627</v>
      </c>
      <c r="B628" s="2" t="s">
        <v>2066</v>
      </c>
      <c r="C628" s="2">
        <f>YEAR([1]Data!$D628)</f>
        <v>2014</v>
      </c>
      <c r="D628" s="3">
        <v>41898</v>
      </c>
      <c r="E628" s="3" t="str">
        <f>TEXT(Table1[[#This Row],[Order Date]],"mmm")</f>
        <v>Sep</v>
      </c>
      <c r="F628" s="3">
        <v>41902</v>
      </c>
      <c r="G628" s="8">
        <f>Table1[[#This Row],[Ship Date]]-Table1[[#This Row],[Order Date]]</f>
        <v>4</v>
      </c>
      <c r="H628" s="2" t="s">
        <v>50</v>
      </c>
      <c r="I628" s="2" t="s">
        <v>2067</v>
      </c>
      <c r="J628" s="2" t="s">
        <v>2068</v>
      </c>
      <c r="K628" s="2" t="s">
        <v>102</v>
      </c>
      <c r="L628" s="2" t="s">
        <v>27</v>
      </c>
      <c r="M628" s="2" t="s">
        <v>266</v>
      </c>
      <c r="N628" s="2" t="s">
        <v>267</v>
      </c>
      <c r="O628" s="2">
        <v>10009</v>
      </c>
      <c r="P628" s="2" t="s">
        <v>148</v>
      </c>
      <c r="Q628" s="2" t="s">
        <v>2069</v>
      </c>
      <c r="R628" s="2" t="s">
        <v>32</v>
      </c>
      <c r="S628" s="2" t="s">
        <v>65</v>
      </c>
      <c r="T628" s="2" t="s">
        <v>2070</v>
      </c>
      <c r="U628" s="2">
        <v>35.56</v>
      </c>
      <c r="V628" s="2">
        <v>7</v>
      </c>
      <c r="W628" s="2">
        <v>0</v>
      </c>
      <c r="X628" s="20">
        <v>7</v>
      </c>
      <c r="Y628" s="18">
        <v>410.178571428574</v>
      </c>
      <c r="Z628" s="2">
        <v>12.090399999999999</v>
      </c>
    </row>
    <row r="629" spans="1:26" x14ac:dyDescent="0.3">
      <c r="A629" s="2">
        <v>628</v>
      </c>
      <c r="B629" s="2" t="s">
        <v>2071</v>
      </c>
      <c r="C629" s="2">
        <f>YEAR([1]Data!$D629)</f>
        <v>2014</v>
      </c>
      <c r="D629" s="3">
        <v>41779</v>
      </c>
      <c r="E629" s="3" t="str">
        <f>TEXT(Table1[[#This Row],[Order Date]],"mmm")</f>
        <v>May</v>
      </c>
      <c r="F629" s="3">
        <v>41783</v>
      </c>
      <c r="G629" s="8">
        <f>Table1[[#This Row],[Ship Date]]-Table1[[#This Row],[Order Date]]</f>
        <v>4</v>
      </c>
      <c r="H629" s="2" t="s">
        <v>50</v>
      </c>
      <c r="I629" s="2" t="s">
        <v>2072</v>
      </c>
      <c r="J629" s="2" t="s">
        <v>2073</v>
      </c>
      <c r="K629" s="2" t="s">
        <v>26</v>
      </c>
      <c r="L629" s="2" t="s">
        <v>27</v>
      </c>
      <c r="M629" s="2" t="s">
        <v>95</v>
      </c>
      <c r="N629" s="2" t="s">
        <v>96</v>
      </c>
      <c r="O629" s="2">
        <v>98115</v>
      </c>
      <c r="P629" s="2" t="s">
        <v>44</v>
      </c>
      <c r="Q629" s="2" t="s">
        <v>2074</v>
      </c>
      <c r="R629" s="2" t="s">
        <v>46</v>
      </c>
      <c r="S629" s="2" t="s">
        <v>78</v>
      </c>
      <c r="T629" s="2" t="s">
        <v>2075</v>
      </c>
      <c r="U629" s="2">
        <v>97.16</v>
      </c>
      <c r="V629" s="2">
        <v>2</v>
      </c>
      <c r="W629" s="2">
        <v>0</v>
      </c>
      <c r="X629" s="20">
        <v>7</v>
      </c>
      <c r="Y629" s="18">
        <v>408.14285714285398</v>
      </c>
      <c r="Z629" s="2">
        <v>28.176399999999987</v>
      </c>
    </row>
    <row r="630" spans="1:26" x14ac:dyDescent="0.3">
      <c r="A630" s="2">
        <v>629</v>
      </c>
      <c r="B630" s="2" t="s">
        <v>2076</v>
      </c>
      <c r="C630" s="2">
        <f>YEAR([1]Data!$D630)</f>
        <v>2014</v>
      </c>
      <c r="D630" s="3">
        <v>41991</v>
      </c>
      <c r="E630" s="3" t="str">
        <f>TEXT(Table1[[#This Row],[Order Date]],"mmm")</f>
        <v>Dec</v>
      </c>
      <c r="F630" s="3">
        <v>41995</v>
      </c>
      <c r="G630" s="8">
        <f>Table1[[#This Row],[Ship Date]]-Table1[[#This Row],[Order Date]]</f>
        <v>4</v>
      </c>
      <c r="H630" s="2" t="s">
        <v>50</v>
      </c>
      <c r="I630" s="2" t="s">
        <v>813</v>
      </c>
      <c r="J630" s="2" t="s">
        <v>814</v>
      </c>
      <c r="K630" s="2" t="s">
        <v>26</v>
      </c>
      <c r="L630" s="2" t="s">
        <v>27</v>
      </c>
      <c r="M630" s="2" t="s">
        <v>127</v>
      </c>
      <c r="N630" s="2" t="s">
        <v>43</v>
      </c>
      <c r="O630" s="2">
        <v>94122</v>
      </c>
      <c r="P630" s="2" t="s">
        <v>44</v>
      </c>
      <c r="Q630" s="2" t="s">
        <v>2077</v>
      </c>
      <c r="R630" s="2" t="s">
        <v>46</v>
      </c>
      <c r="S630" s="2" t="s">
        <v>75</v>
      </c>
      <c r="T630" s="2" t="s">
        <v>2078</v>
      </c>
      <c r="U630" s="2">
        <v>15.24</v>
      </c>
      <c r="V630" s="2">
        <v>5</v>
      </c>
      <c r="W630" s="2">
        <v>0.2</v>
      </c>
      <c r="X630" s="20">
        <v>7</v>
      </c>
      <c r="Y630" s="18">
        <v>406.10714285714403</v>
      </c>
      <c r="Z630" s="2">
        <v>5.1434999999999977</v>
      </c>
    </row>
    <row r="631" spans="1:26" x14ac:dyDescent="0.3">
      <c r="A631" s="2">
        <v>630</v>
      </c>
      <c r="B631" s="2" t="s">
        <v>2076</v>
      </c>
      <c r="C631" s="2">
        <f>YEAR([1]Data!$D631)</f>
        <v>2014</v>
      </c>
      <c r="D631" s="3">
        <v>41991</v>
      </c>
      <c r="E631" s="3" t="str">
        <f>TEXT(Table1[[#This Row],[Order Date]],"mmm")</f>
        <v>Dec</v>
      </c>
      <c r="F631" s="3">
        <v>41995</v>
      </c>
      <c r="G631" s="8">
        <f>Table1[[#This Row],[Ship Date]]-Table1[[#This Row],[Order Date]]</f>
        <v>4</v>
      </c>
      <c r="H631" s="2" t="s">
        <v>50</v>
      </c>
      <c r="I631" s="2" t="s">
        <v>813</v>
      </c>
      <c r="J631" s="2" t="s">
        <v>814</v>
      </c>
      <c r="K631" s="2" t="s">
        <v>26</v>
      </c>
      <c r="L631" s="2" t="s">
        <v>27</v>
      </c>
      <c r="M631" s="2" t="s">
        <v>127</v>
      </c>
      <c r="N631" s="2" t="s">
        <v>43</v>
      </c>
      <c r="O631" s="2">
        <v>94122</v>
      </c>
      <c r="P631" s="2" t="s">
        <v>44</v>
      </c>
      <c r="Q631" s="2" t="s">
        <v>1028</v>
      </c>
      <c r="R631" s="2" t="s">
        <v>46</v>
      </c>
      <c r="S631" s="2" t="s">
        <v>90</v>
      </c>
      <c r="T631" s="2" t="s">
        <v>1029</v>
      </c>
      <c r="U631" s="2">
        <v>13.23</v>
      </c>
      <c r="V631" s="2">
        <v>3</v>
      </c>
      <c r="W631" s="2">
        <v>0</v>
      </c>
      <c r="X631" s="20">
        <v>7</v>
      </c>
      <c r="Y631" s="18">
        <v>404.07142857142401</v>
      </c>
      <c r="Z631" s="2">
        <v>6.0857999999999999</v>
      </c>
    </row>
    <row r="632" spans="1:26" x14ac:dyDescent="0.3">
      <c r="A632" s="2">
        <v>631</v>
      </c>
      <c r="B632" s="2" t="s">
        <v>2079</v>
      </c>
      <c r="C632" s="2">
        <f>YEAR([1]Data!$D632)</f>
        <v>2013</v>
      </c>
      <c r="D632" s="3">
        <v>41620</v>
      </c>
      <c r="E632" s="3" t="str">
        <f>TEXT(Table1[[#This Row],[Order Date]],"mmm")</f>
        <v>Dec</v>
      </c>
      <c r="F632" s="3">
        <v>41622</v>
      </c>
      <c r="G632" s="8">
        <f>Table1[[#This Row],[Ship Date]]-Table1[[#This Row],[Order Date]]</f>
        <v>2</v>
      </c>
      <c r="H632" s="2" t="s">
        <v>23</v>
      </c>
      <c r="I632" s="2" t="s">
        <v>2080</v>
      </c>
      <c r="J632" s="2" t="s">
        <v>2081</v>
      </c>
      <c r="K632" s="2" t="s">
        <v>26</v>
      </c>
      <c r="L632" s="2" t="s">
        <v>27</v>
      </c>
      <c r="M632" s="2" t="s">
        <v>456</v>
      </c>
      <c r="N632" s="2" t="s">
        <v>457</v>
      </c>
      <c r="O632" s="2">
        <v>80013</v>
      </c>
      <c r="P632" s="2" t="s">
        <v>44</v>
      </c>
      <c r="Q632" s="2" t="s">
        <v>2082</v>
      </c>
      <c r="R632" s="2" t="s">
        <v>46</v>
      </c>
      <c r="S632" s="2" t="s">
        <v>59</v>
      </c>
      <c r="T632" s="2" t="s">
        <v>2083</v>
      </c>
      <c r="U632" s="2">
        <v>243.38400000000001</v>
      </c>
      <c r="V632" s="2">
        <v>3</v>
      </c>
      <c r="W632" s="2">
        <v>0.2</v>
      </c>
      <c r="X632" s="20">
        <v>7</v>
      </c>
      <c r="Y632" s="18">
        <v>402.03571428571399</v>
      </c>
      <c r="Z632" s="2">
        <v>-51.719100000000012</v>
      </c>
    </row>
    <row r="633" spans="1:26" x14ac:dyDescent="0.3">
      <c r="A633" s="2">
        <v>632</v>
      </c>
      <c r="B633" s="2" t="s">
        <v>2079</v>
      </c>
      <c r="C633" s="2">
        <f>YEAR([1]Data!$D633)</f>
        <v>2013</v>
      </c>
      <c r="D633" s="3">
        <v>41620</v>
      </c>
      <c r="E633" s="3" t="str">
        <f>TEXT(Table1[[#This Row],[Order Date]],"mmm")</f>
        <v>Dec</v>
      </c>
      <c r="F633" s="3">
        <v>41622</v>
      </c>
      <c r="G633" s="8">
        <f>Table1[[#This Row],[Ship Date]]-Table1[[#This Row],[Order Date]]</f>
        <v>2</v>
      </c>
      <c r="H633" s="2" t="s">
        <v>23</v>
      </c>
      <c r="I633" s="2" t="s">
        <v>2080</v>
      </c>
      <c r="J633" s="2" t="s">
        <v>2081</v>
      </c>
      <c r="K633" s="2" t="s">
        <v>26</v>
      </c>
      <c r="L633" s="2" t="s">
        <v>27</v>
      </c>
      <c r="M633" s="2" t="s">
        <v>456</v>
      </c>
      <c r="N633" s="2" t="s">
        <v>457</v>
      </c>
      <c r="O633" s="2">
        <v>80013</v>
      </c>
      <c r="P633" s="2" t="s">
        <v>44</v>
      </c>
      <c r="Q633" s="2" t="s">
        <v>2084</v>
      </c>
      <c r="R633" s="2" t="s">
        <v>71</v>
      </c>
      <c r="S633" s="2" t="s">
        <v>161</v>
      </c>
      <c r="T633" s="2" t="s">
        <v>2085</v>
      </c>
      <c r="U633" s="2">
        <v>119.80000000000001</v>
      </c>
      <c r="V633" s="2">
        <v>5</v>
      </c>
      <c r="W633" s="2">
        <v>0.2</v>
      </c>
      <c r="X633" s="20">
        <v>7</v>
      </c>
      <c r="Y633" s="18">
        <v>399.99999999999397</v>
      </c>
      <c r="Z633" s="2">
        <v>29.950000000000003</v>
      </c>
    </row>
    <row r="634" spans="1:26" x14ac:dyDescent="0.3">
      <c r="A634" s="2">
        <v>633</v>
      </c>
      <c r="B634" s="2" t="s">
        <v>2079</v>
      </c>
      <c r="C634" s="2">
        <f>YEAR([1]Data!$D634)</f>
        <v>2013</v>
      </c>
      <c r="D634" s="3">
        <v>41620</v>
      </c>
      <c r="E634" s="3" t="str">
        <f>TEXT(Table1[[#This Row],[Order Date]],"mmm")</f>
        <v>Dec</v>
      </c>
      <c r="F634" s="3">
        <v>41622</v>
      </c>
      <c r="G634" s="8">
        <f>Table1[[#This Row],[Ship Date]]-Table1[[#This Row],[Order Date]]</f>
        <v>2</v>
      </c>
      <c r="H634" s="2" t="s">
        <v>23</v>
      </c>
      <c r="I634" s="2" t="s">
        <v>2080</v>
      </c>
      <c r="J634" s="2" t="s">
        <v>2081</v>
      </c>
      <c r="K634" s="2" t="s">
        <v>26</v>
      </c>
      <c r="L634" s="2" t="s">
        <v>27</v>
      </c>
      <c r="M634" s="2" t="s">
        <v>456</v>
      </c>
      <c r="N634" s="2" t="s">
        <v>457</v>
      </c>
      <c r="O634" s="2">
        <v>80013</v>
      </c>
      <c r="P634" s="2" t="s">
        <v>44</v>
      </c>
      <c r="Q634" s="2" t="s">
        <v>2086</v>
      </c>
      <c r="R634" s="2" t="s">
        <v>71</v>
      </c>
      <c r="S634" s="2" t="s">
        <v>72</v>
      </c>
      <c r="T634" s="2" t="s">
        <v>2087</v>
      </c>
      <c r="U634" s="2">
        <v>300.76799999999997</v>
      </c>
      <c r="V634" s="2">
        <v>4</v>
      </c>
      <c r="W634" s="2">
        <v>0.2</v>
      </c>
      <c r="X634" s="20">
        <v>7</v>
      </c>
      <c r="Y634" s="18">
        <v>397.96428571428402</v>
      </c>
      <c r="Z634" s="2">
        <v>30.076800000000006</v>
      </c>
    </row>
    <row r="635" spans="1:26" x14ac:dyDescent="0.3">
      <c r="A635" s="2">
        <v>634</v>
      </c>
      <c r="B635" s="2" t="s">
        <v>2088</v>
      </c>
      <c r="C635" s="2">
        <f>YEAR([1]Data!$D635)</f>
        <v>2014</v>
      </c>
      <c r="D635" s="3">
        <v>41907</v>
      </c>
      <c r="E635" s="3" t="str">
        <f>TEXT(Table1[[#This Row],[Order Date]],"mmm")</f>
        <v>Sep</v>
      </c>
      <c r="F635" s="3">
        <v>41909</v>
      </c>
      <c r="G635" s="8">
        <f>Table1[[#This Row],[Ship Date]]-Table1[[#This Row],[Order Date]]</f>
        <v>2</v>
      </c>
      <c r="H635" s="2" t="s">
        <v>23</v>
      </c>
      <c r="I635" s="2" t="s">
        <v>1786</v>
      </c>
      <c r="J635" s="2" t="s">
        <v>1787</v>
      </c>
      <c r="K635" s="2" t="s">
        <v>26</v>
      </c>
      <c r="L635" s="2" t="s">
        <v>27</v>
      </c>
      <c r="M635" s="2" t="s">
        <v>1419</v>
      </c>
      <c r="N635" s="2" t="s">
        <v>54</v>
      </c>
      <c r="O635" s="2">
        <v>33180</v>
      </c>
      <c r="P635" s="2" t="s">
        <v>30</v>
      </c>
      <c r="Q635" s="2" t="s">
        <v>2089</v>
      </c>
      <c r="R635" s="2" t="s">
        <v>71</v>
      </c>
      <c r="S635" s="2" t="s">
        <v>161</v>
      </c>
      <c r="T635" s="2" t="s">
        <v>2090</v>
      </c>
      <c r="U635" s="2">
        <v>17.880000000000003</v>
      </c>
      <c r="V635" s="2">
        <v>3</v>
      </c>
      <c r="W635" s="2">
        <v>0.2</v>
      </c>
      <c r="X635" s="20">
        <v>7</v>
      </c>
      <c r="Y635" s="18">
        <v>395.928571428574</v>
      </c>
      <c r="Z635" s="2">
        <v>2.458499999999999</v>
      </c>
    </row>
    <row r="636" spans="1:26" x14ac:dyDescent="0.3">
      <c r="A636" s="2">
        <v>635</v>
      </c>
      <c r="B636" s="2" t="s">
        <v>2088</v>
      </c>
      <c r="C636" s="2">
        <f>YEAR([1]Data!$D636)</f>
        <v>2014</v>
      </c>
      <c r="D636" s="3">
        <v>41907</v>
      </c>
      <c r="E636" s="3" t="str">
        <f>TEXT(Table1[[#This Row],[Order Date]],"mmm")</f>
        <v>Sep</v>
      </c>
      <c r="F636" s="3">
        <v>41909</v>
      </c>
      <c r="G636" s="8">
        <f>Table1[[#This Row],[Ship Date]]-Table1[[#This Row],[Order Date]]</f>
        <v>2</v>
      </c>
      <c r="H636" s="2" t="s">
        <v>23</v>
      </c>
      <c r="I636" s="2" t="s">
        <v>1786</v>
      </c>
      <c r="J636" s="2" t="s">
        <v>1787</v>
      </c>
      <c r="K636" s="2" t="s">
        <v>26</v>
      </c>
      <c r="L636" s="2" t="s">
        <v>27</v>
      </c>
      <c r="M636" s="2" t="s">
        <v>1419</v>
      </c>
      <c r="N636" s="2" t="s">
        <v>54</v>
      </c>
      <c r="O636" s="2">
        <v>33180</v>
      </c>
      <c r="P636" s="2" t="s">
        <v>30</v>
      </c>
      <c r="Q636" s="2" t="s">
        <v>1971</v>
      </c>
      <c r="R636" s="2" t="s">
        <v>46</v>
      </c>
      <c r="S636" s="2" t="s">
        <v>47</v>
      </c>
      <c r="T636" s="2" t="s">
        <v>1972</v>
      </c>
      <c r="U636" s="2">
        <v>235.94400000000002</v>
      </c>
      <c r="V636" s="2">
        <v>3</v>
      </c>
      <c r="W636" s="2">
        <v>0.2</v>
      </c>
      <c r="X636" s="20">
        <v>7</v>
      </c>
      <c r="Y636" s="18">
        <v>393.89285714285398</v>
      </c>
      <c r="Z636" s="2">
        <v>85.529700000000005</v>
      </c>
    </row>
    <row r="637" spans="1:26" x14ac:dyDescent="0.3">
      <c r="A637" s="2">
        <v>636</v>
      </c>
      <c r="B637" s="2" t="s">
        <v>2091</v>
      </c>
      <c r="C637" s="2">
        <f>YEAR([1]Data!$D637)</f>
        <v>2012</v>
      </c>
      <c r="D637" s="3">
        <v>41186</v>
      </c>
      <c r="E637" s="3" t="str">
        <f>TEXT(Table1[[#This Row],[Order Date]],"mmm")</f>
        <v>Oct</v>
      </c>
      <c r="F637" s="3">
        <v>41191</v>
      </c>
      <c r="G637" s="8">
        <f>Table1[[#This Row],[Ship Date]]-Table1[[#This Row],[Order Date]]</f>
        <v>5</v>
      </c>
      <c r="H637" s="2" t="s">
        <v>23</v>
      </c>
      <c r="I637" s="2" t="s">
        <v>2092</v>
      </c>
      <c r="J637" s="2" t="s">
        <v>2093</v>
      </c>
      <c r="K637" s="2" t="s">
        <v>41</v>
      </c>
      <c r="L637" s="2" t="s">
        <v>27</v>
      </c>
      <c r="M637" s="2" t="s">
        <v>2094</v>
      </c>
      <c r="N637" s="2" t="s">
        <v>1272</v>
      </c>
      <c r="O637" s="2">
        <v>31088</v>
      </c>
      <c r="P637" s="2" t="s">
        <v>30</v>
      </c>
      <c r="Q637" s="2" t="s">
        <v>2095</v>
      </c>
      <c r="R637" s="2" t="s">
        <v>32</v>
      </c>
      <c r="S637" s="2" t="s">
        <v>36</v>
      </c>
      <c r="T637" s="2" t="s">
        <v>2096</v>
      </c>
      <c r="U637" s="2">
        <v>392.93999999999994</v>
      </c>
      <c r="V637" s="2">
        <v>3</v>
      </c>
      <c r="W637" s="2">
        <v>0</v>
      </c>
      <c r="X637" s="20">
        <v>7</v>
      </c>
      <c r="Y637" s="18">
        <v>391.85714285714403</v>
      </c>
      <c r="Z637" s="2">
        <v>43.223399999999984</v>
      </c>
    </row>
    <row r="638" spans="1:26" x14ac:dyDescent="0.3">
      <c r="A638" s="2">
        <v>637</v>
      </c>
      <c r="B638" s="2" t="s">
        <v>2097</v>
      </c>
      <c r="C638" s="2">
        <f>YEAR([1]Data!$D638)</f>
        <v>2013</v>
      </c>
      <c r="D638" s="3">
        <v>41502</v>
      </c>
      <c r="E638" s="3" t="str">
        <f>TEXT(Table1[[#This Row],[Order Date]],"mmm")</f>
        <v>Aug</v>
      </c>
      <c r="F638" s="3">
        <v>41508</v>
      </c>
      <c r="G638" s="8">
        <f>Table1[[#This Row],[Ship Date]]-Table1[[#This Row],[Order Date]]</f>
        <v>6</v>
      </c>
      <c r="H638" s="2" t="s">
        <v>50</v>
      </c>
      <c r="I638" s="2" t="s">
        <v>2098</v>
      </c>
      <c r="J638" s="2" t="s">
        <v>2099</v>
      </c>
      <c r="K638" s="2" t="s">
        <v>26</v>
      </c>
      <c r="L638" s="2" t="s">
        <v>27</v>
      </c>
      <c r="M638" s="2" t="s">
        <v>456</v>
      </c>
      <c r="N638" s="2" t="s">
        <v>457</v>
      </c>
      <c r="O638" s="2">
        <v>80013</v>
      </c>
      <c r="P638" s="2" t="s">
        <v>44</v>
      </c>
      <c r="Q638" s="2" t="s">
        <v>2100</v>
      </c>
      <c r="R638" s="2" t="s">
        <v>46</v>
      </c>
      <c r="S638" s="2" t="s">
        <v>75</v>
      </c>
      <c r="T638" s="2" t="s">
        <v>2101</v>
      </c>
      <c r="U638" s="2">
        <v>18.882000000000005</v>
      </c>
      <c r="V638" s="2">
        <v>3</v>
      </c>
      <c r="W638" s="2">
        <v>0.7</v>
      </c>
      <c r="X638" s="20">
        <v>7</v>
      </c>
      <c r="Y638" s="18">
        <v>389.82142857142401</v>
      </c>
      <c r="Z638" s="2">
        <v>-13.846800000000002</v>
      </c>
    </row>
    <row r="639" spans="1:26" x14ac:dyDescent="0.3">
      <c r="A639" s="2">
        <v>638</v>
      </c>
      <c r="B639" s="2" t="s">
        <v>2097</v>
      </c>
      <c r="C639" s="2">
        <f>YEAR([1]Data!$D639)</f>
        <v>2013</v>
      </c>
      <c r="D639" s="3">
        <v>41502</v>
      </c>
      <c r="E639" s="3" t="str">
        <f>TEXT(Table1[[#This Row],[Order Date]],"mmm")</f>
        <v>Aug</v>
      </c>
      <c r="F639" s="3">
        <v>41508</v>
      </c>
      <c r="G639" s="8">
        <f>Table1[[#This Row],[Ship Date]]-Table1[[#This Row],[Order Date]]</f>
        <v>6</v>
      </c>
      <c r="H639" s="2" t="s">
        <v>50</v>
      </c>
      <c r="I639" s="2" t="s">
        <v>2098</v>
      </c>
      <c r="J639" s="2" t="s">
        <v>2099</v>
      </c>
      <c r="K639" s="2" t="s">
        <v>26</v>
      </c>
      <c r="L639" s="2" t="s">
        <v>27</v>
      </c>
      <c r="M639" s="2" t="s">
        <v>456</v>
      </c>
      <c r="N639" s="2" t="s">
        <v>457</v>
      </c>
      <c r="O639" s="2">
        <v>80013</v>
      </c>
      <c r="P639" s="2" t="s">
        <v>44</v>
      </c>
      <c r="Q639" s="2" t="s">
        <v>2102</v>
      </c>
      <c r="R639" s="2" t="s">
        <v>46</v>
      </c>
      <c r="S639" s="2" t="s">
        <v>78</v>
      </c>
      <c r="T639" s="2" t="s">
        <v>2103</v>
      </c>
      <c r="U639" s="2">
        <v>122.328</v>
      </c>
      <c r="V639" s="2">
        <v>3</v>
      </c>
      <c r="W639" s="2">
        <v>0.2</v>
      </c>
      <c r="X639" s="20">
        <v>7</v>
      </c>
      <c r="Y639" s="18">
        <v>387.78571428571399</v>
      </c>
      <c r="Z639" s="2">
        <v>12.232799999999997</v>
      </c>
    </row>
    <row r="640" spans="1:26" x14ac:dyDescent="0.3">
      <c r="A640" s="2">
        <v>639</v>
      </c>
      <c r="B640" s="2" t="s">
        <v>2104</v>
      </c>
      <c r="C640" s="2">
        <f>YEAR([1]Data!$D640)</f>
        <v>2013</v>
      </c>
      <c r="D640" s="3">
        <v>41415</v>
      </c>
      <c r="E640" s="3" t="str">
        <f>TEXT(Table1[[#This Row],[Order Date]],"mmm")</f>
        <v>May</v>
      </c>
      <c r="F640" s="3">
        <v>41420</v>
      </c>
      <c r="G640" s="8">
        <f>Table1[[#This Row],[Ship Date]]-Table1[[#This Row],[Order Date]]</f>
        <v>5</v>
      </c>
      <c r="H640" s="2" t="s">
        <v>50</v>
      </c>
      <c r="I640" s="2" t="s">
        <v>440</v>
      </c>
      <c r="J640" s="2" t="s">
        <v>441</v>
      </c>
      <c r="K640" s="2" t="s">
        <v>102</v>
      </c>
      <c r="L640" s="2" t="s">
        <v>27</v>
      </c>
      <c r="M640" s="2" t="s">
        <v>2105</v>
      </c>
      <c r="N640" s="2" t="s">
        <v>43</v>
      </c>
      <c r="O640" s="2">
        <v>94591</v>
      </c>
      <c r="P640" s="2" t="s">
        <v>44</v>
      </c>
      <c r="Q640" s="2" t="s">
        <v>920</v>
      </c>
      <c r="R640" s="2" t="s">
        <v>32</v>
      </c>
      <c r="S640" s="2" t="s">
        <v>65</v>
      </c>
      <c r="T640" s="2" t="s">
        <v>921</v>
      </c>
      <c r="U640" s="2">
        <v>1049.2</v>
      </c>
      <c r="V640" s="2">
        <v>5</v>
      </c>
      <c r="W640" s="2">
        <v>0</v>
      </c>
      <c r="X640" s="20">
        <v>7</v>
      </c>
      <c r="Y640" s="18">
        <v>385.74999999999397</v>
      </c>
      <c r="Z640" s="2">
        <v>272.79200000000003</v>
      </c>
    </row>
    <row r="641" spans="1:26" x14ac:dyDescent="0.3">
      <c r="A641" s="2">
        <v>640</v>
      </c>
      <c r="B641" s="2" t="s">
        <v>2104</v>
      </c>
      <c r="C641" s="2">
        <f>YEAR([1]Data!$D641)</f>
        <v>2013</v>
      </c>
      <c r="D641" s="3">
        <v>41415</v>
      </c>
      <c r="E641" s="3" t="str">
        <f>TEXT(Table1[[#This Row],[Order Date]],"mmm")</f>
        <v>May</v>
      </c>
      <c r="F641" s="3">
        <v>41420</v>
      </c>
      <c r="G641" s="8">
        <f>Table1[[#This Row],[Ship Date]]-Table1[[#This Row],[Order Date]]</f>
        <v>5</v>
      </c>
      <c r="H641" s="2" t="s">
        <v>50</v>
      </c>
      <c r="I641" s="2" t="s">
        <v>440</v>
      </c>
      <c r="J641" s="2" t="s">
        <v>441</v>
      </c>
      <c r="K641" s="2" t="s">
        <v>102</v>
      </c>
      <c r="L641" s="2" t="s">
        <v>27</v>
      </c>
      <c r="M641" s="2" t="s">
        <v>2105</v>
      </c>
      <c r="N641" s="2" t="s">
        <v>43</v>
      </c>
      <c r="O641" s="2">
        <v>94591</v>
      </c>
      <c r="P641" s="2" t="s">
        <v>44</v>
      </c>
      <c r="Q641" s="2" t="s">
        <v>2106</v>
      </c>
      <c r="R641" s="2" t="s">
        <v>46</v>
      </c>
      <c r="S641" s="2" t="s">
        <v>75</v>
      </c>
      <c r="T641" s="2" t="s">
        <v>2107</v>
      </c>
      <c r="U641" s="2">
        <v>15.424000000000001</v>
      </c>
      <c r="V641" s="2">
        <v>4</v>
      </c>
      <c r="W641" s="2">
        <v>0.2</v>
      </c>
      <c r="X641" s="20">
        <v>7</v>
      </c>
      <c r="Y641" s="18">
        <v>383.71428571428402</v>
      </c>
      <c r="Z641" s="2">
        <v>5.0128000000000004</v>
      </c>
    </row>
    <row r="642" spans="1:26" x14ac:dyDescent="0.3">
      <c r="A642" s="2">
        <v>641</v>
      </c>
      <c r="B642" s="2" t="s">
        <v>2108</v>
      </c>
      <c r="C642" s="2">
        <f>YEAR([1]Data!$D642)</f>
        <v>2013</v>
      </c>
      <c r="D642" s="3">
        <v>41627</v>
      </c>
      <c r="E642" s="3" t="str">
        <f>TEXT(Table1[[#This Row],[Order Date]],"mmm")</f>
        <v>Dec</v>
      </c>
      <c r="F642" s="3">
        <v>41631</v>
      </c>
      <c r="G642" s="8">
        <f>Table1[[#This Row],[Ship Date]]-Table1[[#This Row],[Order Date]]</f>
        <v>4</v>
      </c>
      <c r="H642" s="2" t="s">
        <v>50</v>
      </c>
      <c r="I642" s="2" t="s">
        <v>2109</v>
      </c>
      <c r="J642" s="2" t="s">
        <v>2110</v>
      </c>
      <c r="K642" s="2" t="s">
        <v>41</v>
      </c>
      <c r="L642" s="2" t="s">
        <v>27</v>
      </c>
      <c r="M642" s="2" t="s">
        <v>409</v>
      </c>
      <c r="N642" s="2" t="s">
        <v>229</v>
      </c>
      <c r="O642" s="2">
        <v>55407</v>
      </c>
      <c r="P642" s="2" t="s">
        <v>105</v>
      </c>
      <c r="Q642" s="2" t="s">
        <v>2111</v>
      </c>
      <c r="R642" s="2" t="s">
        <v>32</v>
      </c>
      <c r="S642" s="2" t="s">
        <v>65</v>
      </c>
      <c r="T642" s="2" t="s">
        <v>2112</v>
      </c>
      <c r="U642" s="2">
        <v>18.84</v>
      </c>
      <c r="V642" s="2">
        <v>3</v>
      </c>
      <c r="W642" s="2">
        <v>0</v>
      </c>
      <c r="X642" s="20">
        <v>7</v>
      </c>
      <c r="Y642" s="18">
        <v>381.678571428574</v>
      </c>
      <c r="Z642" s="2">
        <v>6.0287999999999995</v>
      </c>
    </row>
    <row r="643" spans="1:26" x14ac:dyDescent="0.3">
      <c r="A643" s="2">
        <v>642</v>
      </c>
      <c r="B643" s="2" t="s">
        <v>2113</v>
      </c>
      <c r="C643" s="2">
        <f>YEAR([1]Data!$D643)</f>
        <v>2014</v>
      </c>
      <c r="D643" s="3">
        <v>41851</v>
      </c>
      <c r="E643" s="3" t="str">
        <f>TEXT(Table1[[#This Row],[Order Date]],"mmm")</f>
        <v>Jul</v>
      </c>
      <c r="F643" s="3">
        <v>41855</v>
      </c>
      <c r="G643" s="8">
        <f>Table1[[#This Row],[Ship Date]]-Table1[[#This Row],[Order Date]]</f>
        <v>4</v>
      </c>
      <c r="H643" s="2" t="s">
        <v>23</v>
      </c>
      <c r="I643" s="2" t="s">
        <v>2114</v>
      </c>
      <c r="J643" s="2" t="s">
        <v>2115</v>
      </c>
      <c r="K643" s="2" t="s">
        <v>26</v>
      </c>
      <c r="L643" s="2" t="s">
        <v>27</v>
      </c>
      <c r="M643" s="2" t="s">
        <v>2116</v>
      </c>
      <c r="N643" s="2" t="s">
        <v>43</v>
      </c>
      <c r="O643" s="2">
        <v>92691</v>
      </c>
      <c r="P643" s="2" t="s">
        <v>44</v>
      </c>
      <c r="Q643" s="2" t="s">
        <v>2117</v>
      </c>
      <c r="R643" s="2" t="s">
        <v>46</v>
      </c>
      <c r="S643" s="2" t="s">
        <v>59</v>
      </c>
      <c r="T643" s="2" t="s">
        <v>2118</v>
      </c>
      <c r="U643" s="2">
        <v>330.4</v>
      </c>
      <c r="V643" s="2">
        <v>2</v>
      </c>
      <c r="W643" s="2">
        <v>0</v>
      </c>
      <c r="X643" s="20">
        <v>7</v>
      </c>
      <c r="Y643" s="18">
        <v>379.64285714285398</v>
      </c>
      <c r="Z643" s="2">
        <v>85.903999999999996</v>
      </c>
    </row>
    <row r="644" spans="1:26" x14ac:dyDescent="0.3">
      <c r="A644" s="2">
        <v>643</v>
      </c>
      <c r="B644" s="2" t="s">
        <v>2113</v>
      </c>
      <c r="C644" s="2">
        <f>YEAR([1]Data!$D644)</f>
        <v>2014</v>
      </c>
      <c r="D644" s="3">
        <v>41851</v>
      </c>
      <c r="E644" s="3" t="str">
        <f>TEXT(Table1[[#This Row],[Order Date]],"mmm")</f>
        <v>Jul</v>
      </c>
      <c r="F644" s="3">
        <v>41855</v>
      </c>
      <c r="G644" s="8">
        <f>Table1[[#This Row],[Ship Date]]-Table1[[#This Row],[Order Date]]</f>
        <v>4</v>
      </c>
      <c r="H644" s="2" t="s">
        <v>23</v>
      </c>
      <c r="I644" s="2" t="s">
        <v>2114</v>
      </c>
      <c r="J644" s="2" t="s">
        <v>2115</v>
      </c>
      <c r="K644" s="2" t="s">
        <v>26</v>
      </c>
      <c r="L644" s="2" t="s">
        <v>27</v>
      </c>
      <c r="M644" s="2" t="s">
        <v>2116</v>
      </c>
      <c r="N644" s="2" t="s">
        <v>43</v>
      </c>
      <c r="O644" s="2">
        <v>92691</v>
      </c>
      <c r="P644" s="2" t="s">
        <v>44</v>
      </c>
      <c r="Q644" s="2" t="s">
        <v>2119</v>
      </c>
      <c r="R644" s="2" t="s">
        <v>46</v>
      </c>
      <c r="S644" s="2" t="s">
        <v>47</v>
      </c>
      <c r="T644" s="2" t="s">
        <v>2120</v>
      </c>
      <c r="U644" s="2">
        <v>26.25</v>
      </c>
      <c r="V644" s="2">
        <v>7</v>
      </c>
      <c r="W644" s="2">
        <v>0</v>
      </c>
      <c r="X644" s="20">
        <v>7</v>
      </c>
      <c r="Y644" s="18">
        <v>377.60714285714403</v>
      </c>
      <c r="Z644" s="2">
        <v>12.599999999999998</v>
      </c>
    </row>
    <row r="645" spans="1:26" x14ac:dyDescent="0.3">
      <c r="A645" s="2">
        <v>644</v>
      </c>
      <c r="B645" s="2" t="s">
        <v>2121</v>
      </c>
      <c r="C645" s="2">
        <f>YEAR([1]Data!$D645)</f>
        <v>2014</v>
      </c>
      <c r="D645" s="3">
        <v>41801</v>
      </c>
      <c r="E645" s="3" t="str">
        <f>TEXT(Table1[[#This Row],[Order Date]],"mmm")</f>
        <v>Jun</v>
      </c>
      <c r="F645" s="3">
        <v>41806</v>
      </c>
      <c r="G645" s="8">
        <f>Table1[[#This Row],[Ship Date]]-Table1[[#This Row],[Order Date]]</f>
        <v>5</v>
      </c>
      <c r="H645" s="2" t="s">
        <v>50</v>
      </c>
      <c r="I645" s="2" t="s">
        <v>2122</v>
      </c>
      <c r="J645" s="2" t="s">
        <v>2123</v>
      </c>
      <c r="K645" s="2" t="s">
        <v>26</v>
      </c>
      <c r="L645" s="2" t="s">
        <v>27</v>
      </c>
      <c r="M645" s="2" t="s">
        <v>2124</v>
      </c>
      <c r="N645" s="2" t="s">
        <v>238</v>
      </c>
      <c r="O645" s="2">
        <v>48307</v>
      </c>
      <c r="P645" s="2" t="s">
        <v>105</v>
      </c>
      <c r="Q645" s="2" t="s">
        <v>907</v>
      </c>
      <c r="R645" s="2" t="s">
        <v>71</v>
      </c>
      <c r="S645" s="2" t="s">
        <v>161</v>
      </c>
      <c r="T645" s="2" t="s">
        <v>1784</v>
      </c>
      <c r="U645" s="2">
        <v>132.52000000000001</v>
      </c>
      <c r="V645" s="2">
        <v>4</v>
      </c>
      <c r="W645" s="2">
        <v>0</v>
      </c>
      <c r="X645" s="20">
        <v>7</v>
      </c>
      <c r="Y645" s="18">
        <v>375.57142857142401</v>
      </c>
      <c r="Z645" s="2">
        <v>54.333200000000005</v>
      </c>
    </row>
    <row r="646" spans="1:26" x14ac:dyDescent="0.3">
      <c r="A646" s="2">
        <v>645</v>
      </c>
      <c r="B646" s="2" t="s">
        <v>2125</v>
      </c>
      <c r="C646" s="2">
        <f>YEAR([1]Data!$D646)</f>
        <v>2014</v>
      </c>
      <c r="D646" s="3">
        <v>41842</v>
      </c>
      <c r="E646" s="3" t="str">
        <f>TEXT(Table1[[#This Row],[Order Date]],"mmm")</f>
        <v>Jul</v>
      </c>
      <c r="F646" s="3">
        <v>41846</v>
      </c>
      <c r="G646" s="8">
        <f>Table1[[#This Row],[Ship Date]]-Table1[[#This Row],[Order Date]]</f>
        <v>4</v>
      </c>
      <c r="H646" s="2" t="s">
        <v>50</v>
      </c>
      <c r="I646" s="2" t="s">
        <v>620</v>
      </c>
      <c r="J646" s="2" t="s">
        <v>621</v>
      </c>
      <c r="K646" s="2" t="s">
        <v>102</v>
      </c>
      <c r="L646" s="2" t="s">
        <v>27</v>
      </c>
      <c r="M646" s="2" t="s">
        <v>2126</v>
      </c>
      <c r="N646" s="2" t="s">
        <v>788</v>
      </c>
      <c r="O646" s="2">
        <v>7060</v>
      </c>
      <c r="P646" s="2" t="s">
        <v>148</v>
      </c>
      <c r="Q646" s="2" t="s">
        <v>2127</v>
      </c>
      <c r="R646" s="2" t="s">
        <v>46</v>
      </c>
      <c r="S646" s="2" t="s">
        <v>90</v>
      </c>
      <c r="T646" s="2" t="s">
        <v>2128</v>
      </c>
      <c r="U646" s="2">
        <v>6.48</v>
      </c>
      <c r="V646" s="2">
        <v>1</v>
      </c>
      <c r="W646" s="2">
        <v>0</v>
      </c>
      <c r="X646" s="20">
        <v>7</v>
      </c>
      <c r="Y646" s="18">
        <v>373.53571428571399</v>
      </c>
      <c r="Z646" s="2">
        <v>3.1752000000000002</v>
      </c>
    </row>
    <row r="647" spans="1:26" x14ac:dyDescent="0.3">
      <c r="A647" s="2">
        <v>646</v>
      </c>
      <c r="B647" s="2" t="s">
        <v>2129</v>
      </c>
      <c r="C647" s="2">
        <f>YEAR([1]Data!$D647)</f>
        <v>2014</v>
      </c>
      <c r="D647" s="3">
        <v>42004</v>
      </c>
      <c r="E647" s="3" t="str">
        <f>TEXT(Table1[[#This Row],[Order Date]],"mmm")</f>
        <v>Dec</v>
      </c>
      <c r="F647" s="3">
        <v>42010</v>
      </c>
      <c r="G647" s="8">
        <f>Table1[[#This Row],[Ship Date]]-Table1[[#This Row],[Order Date]]</f>
        <v>6</v>
      </c>
      <c r="H647" s="2" t="s">
        <v>50</v>
      </c>
      <c r="I647" s="2" t="s">
        <v>2130</v>
      </c>
      <c r="J647" s="2" t="s">
        <v>2131</v>
      </c>
      <c r="K647" s="2" t="s">
        <v>102</v>
      </c>
      <c r="L647" s="2" t="s">
        <v>27</v>
      </c>
      <c r="M647" s="2" t="s">
        <v>497</v>
      </c>
      <c r="N647" s="2" t="s">
        <v>254</v>
      </c>
      <c r="O647" s="2">
        <v>47201</v>
      </c>
      <c r="P647" s="2" t="s">
        <v>105</v>
      </c>
      <c r="Q647" s="2" t="s">
        <v>2132</v>
      </c>
      <c r="R647" s="2" t="s">
        <v>46</v>
      </c>
      <c r="S647" s="2" t="s">
        <v>78</v>
      </c>
      <c r="T647" s="2" t="s">
        <v>2133</v>
      </c>
      <c r="U647" s="2">
        <v>209.3</v>
      </c>
      <c r="V647" s="2">
        <v>2</v>
      </c>
      <c r="W647" s="2">
        <v>0</v>
      </c>
      <c r="X647" s="20">
        <v>7</v>
      </c>
      <c r="Y647" s="18">
        <v>371.49999999999397</v>
      </c>
      <c r="Z647" s="2">
        <v>56.510999999999996</v>
      </c>
    </row>
    <row r="648" spans="1:26" x14ac:dyDescent="0.3">
      <c r="A648" s="2">
        <v>647</v>
      </c>
      <c r="B648" s="2" t="s">
        <v>2134</v>
      </c>
      <c r="C648" s="2">
        <f>YEAR([1]Data!$D648)</f>
        <v>2013</v>
      </c>
      <c r="D648" s="3">
        <v>41366</v>
      </c>
      <c r="E648" s="3" t="str">
        <f>TEXT(Table1[[#This Row],[Order Date]],"mmm")</f>
        <v>Apr</v>
      </c>
      <c r="F648" s="3">
        <v>41373</v>
      </c>
      <c r="G648" s="8">
        <f>Table1[[#This Row],[Ship Date]]-Table1[[#This Row],[Order Date]]</f>
        <v>7</v>
      </c>
      <c r="H648" s="2" t="s">
        <v>50</v>
      </c>
      <c r="I648" s="2" t="s">
        <v>1025</v>
      </c>
      <c r="J648" s="2" t="s">
        <v>1026</v>
      </c>
      <c r="K648" s="2" t="s">
        <v>41</v>
      </c>
      <c r="L648" s="2" t="s">
        <v>27</v>
      </c>
      <c r="M648" s="2" t="s">
        <v>2135</v>
      </c>
      <c r="N648" s="2" t="s">
        <v>310</v>
      </c>
      <c r="O648" s="2">
        <v>85635</v>
      </c>
      <c r="P648" s="2" t="s">
        <v>44</v>
      </c>
      <c r="Q648" s="2" t="s">
        <v>2136</v>
      </c>
      <c r="R648" s="2" t="s">
        <v>46</v>
      </c>
      <c r="S648" s="2" t="s">
        <v>269</v>
      </c>
      <c r="T648" s="2" t="s">
        <v>186</v>
      </c>
      <c r="U648" s="2">
        <v>31.560000000000002</v>
      </c>
      <c r="V648" s="2">
        <v>5</v>
      </c>
      <c r="W648" s="2">
        <v>0.2</v>
      </c>
      <c r="X648" s="20">
        <v>7</v>
      </c>
      <c r="Y648" s="18">
        <v>369.46428571428402</v>
      </c>
      <c r="Z648" s="2">
        <v>9.8624999999999972</v>
      </c>
    </row>
    <row r="649" spans="1:26" x14ac:dyDescent="0.3">
      <c r="A649" s="2">
        <v>648</v>
      </c>
      <c r="B649" s="2" t="s">
        <v>2134</v>
      </c>
      <c r="C649" s="2">
        <f>YEAR([1]Data!$D649)</f>
        <v>2013</v>
      </c>
      <c r="D649" s="3">
        <v>41366</v>
      </c>
      <c r="E649" s="3" t="str">
        <f>TEXT(Table1[[#This Row],[Order Date]],"mmm")</f>
        <v>Apr</v>
      </c>
      <c r="F649" s="3">
        <v>41373</v>
      </c>
      <c r="G649" s="8">
        <f>Table1[[#This Row],[Ship Date]]-Table1[[#This Row],[Order Date]]</f>
        <v>7</v>
      </c>
      <c r="H649" s="2" t="s">
        <v>50</v>
      </c>
      <c r="I649" s="2" t="s">
        <v>1025</v>
      </c>
      <c r="J649" s="2" t="s">
        <v>1026</v>
      </c>
      <c r="K649" s="2" t="s">
        <v>41</v>
      </c>
      <c r="L649" s="2" t="s">
        <v>27</v>
      </c>
      <c r="M649" s="2" t="s">
        <v>2135</v>
      </c>
      <c r="N649" s="2" t="s">
        <v>310</v>
      </c>
      <c r="O649" s="2">
        <v>85635</v>
      </c>
      <c r="P649" s="2" t="s">
        <v>44</v>
      </c>
      <c r="Q649" s="2" t="s">
        <v>2137</v>
      </c>
      <c r="R649" s="2" t="s">
        <v>46</v>
      </c>
      <c r="S649" s="2" t="s">
        <v>78</v>
      </c>
      <c r="T649" s="2" t="s">
        <v>2138</v>
      </c>
      <c r="U649" s="2">
        <v>30.144000000000002</v>
      </c>
      <c r="V649" s="2">
        <v>2</v>
      </c>
      <c r="W649" s="2">
        <v>0.2</v>
      </c>
      <c r="X649" s="20">
        <v>7</v>
      </c>
      <c r="Y649" s="18">
        <v>367.428571428574</v>
      </c>
      <c r="Z649" s="2">
        <v>3.0143999999999993</v>
      </c>
    </row>
    <row r="650" spans="1:26" x14ac:dyDescent="0.3">
      <c r="A650" s="2">
        <v>649</v>
      </c>
      <c r="B650" s="2" t="s">
        <v>2139</v>
      </c>
      <c r="C650" s="2">
        <f>YEAR([1]Data!$D650)</f>
        <v>2013</v>
      </c>
      <c r="D650" s="3">
        <v>41620</v>
      </c>
      <c r="E650" s="3" t="str">
        <f>TEXT(Table1[[#This Row],[Order Date]],"mmm")</f>
        <v>Dec</v>
      </c>
      <c r="F650" s="3">
        <v>41625</v>
      </c>
      <c r="G650" s="8">
        <f>Table1[[#This Row],[Ship Date]]-Table1[[#This Row],[Order Date]]</f>
        <v>5</v>
      </c>
      <c r="H650" s="2" t="s">
        <v>23</v>
      </c>
      <c r="I650" s="2" t="s">
        <v>2140</v>
      </c>
      <c r="J650" s="2" t="s">
        <v>2141</v>
      </c>
      <c r="K650" s="2" t="s">
        <v>41</v>
      </c>
      <c r="L650" s="2" t="s">
        <v>27</v>
      </c>
      <c r="M650" s="2" t="s">
        <v>2142</v>
      </c>
      <c r="N650" s="2" t="s">
        <v>96</v>
      </c>
      <c r="O650" s="2">
        <v>98661</v>
      </c>
      <c r="P650" s="2" t="s">
        <v>44</v>
      </c>
      <c r="Q650" s="2" t="s">
        <v>1362</v>
      </c>
      <c r="R650" s="2" t="s">
        <v>32</v>
      </c>
      <c r="S650" s="2" t="s">
        <v>65</v>
      </c>
      <c r="T650" s="2" t="s">
        <v>1363</v>
      </c>
      <c r="U650" s="2">
        <v>14.8</v>
      </c>
      <c r="V650" s="2">
        <v>4</v>
      </c>
      <c r="W650" s="2">
        <v>0</v>
      </c>
      <c r="X650" s="20">
        <v>7</v>
      </c>
      <c r="Y650" s="18">
        <v>365.39285714285398</v>
      </c>
      <c r="Z650" s="2">
        <v>6.0680000000000014</v>
      </c>
    </row>
    <row r="651" spans="1:26" x14ac:dyDescent="0.3">
      <c r="A651" s="2">
        <v>650</v>
      </c>
      <c r="B651" s="2" t="s">
        <v>2139</v>
      </c>
      <c r="C651" s="2">
        <f>YEAR([1]Data!$D651)</f>
        <v>2013</v>
      </c>
      <c r="D651" s="3">
        <v>41620</v>
      </c>
      <c r="E651" s="3" t="str">
        <f>TEXT(Table1[[#This Row],[Order Date]],"mmm")</f>
        <v>Dec</v>
      </c>
      <c r="F651" s="3">
        <v>41625</v>
      </c>
      <c r="G651" s="8">
        <f>Table1[[#This Row],[Ship Date]]-Table1[[#This Row],[Order Date]]</f>
        <v>5</v>
      </c>
      <c r="H651" s="2" t="s">
        <v>23</v>
      </c>
      <c r="I651" s="2" t="s">
        <v>2140</v>
      </c>
      <c r="J651" s="2" t="s">
        <v>2141</v>
      </c>
      <c r="K651" s="2" t="s">
        <v>41</v>
      </c>
      <c r="L651" s="2" t="s">
        <v>27</v>
      </c>
      <c r="M651" s="2" t="s">
        <v>2142</v>
      </c>
      <c r="N651" s="2" t="s">
        <v>96</v>
      </c>
      <c r="O651" s="2">
        <v>98661</v>
      </c>
      <c r="P651" s="2" t="s">
        <v>44</v>
      </c>
      <c r="Q651" s="2" t="s">
        <v>737</v>
      </c>
      <c r="R651" s="2" t="s">
        <v>71</v>
      </c>
      <c r="S651" s="2" t="s">
        <v>72</v>
      </c>
      <c r="T651" s="2" t="s">
        <v>738</v>
      </c>
      <c r="U651" s="2">
        <v>302.37599999999998</v>
      </c>
      <c r="V651" s="2">
        <v>3</v>
      </c>
      <c r="W651" s="2">
        <v>0.2</v>
      </c>
      <c r="X651" s="20">
        <v>7</v>
      </c>
      <c r="Y651" s="18">
        <v>363.35714285714403</v>
      </c>
      <c r="Z651" s="2">
        <v>22.678200000000018</v>
      </c>
    </row>
    <row r="652" spans="1:26" x14ac:dyDescent="0.3">
      <c r="A652" s="2">
        <v>651</v>
      </c>
      <c r="B652" s="2" t="s">
        <v>2139</v>
      </c>
      <c r="C652" s="2">
        <f>YEAR([1]Data!$D652)</f>
        <v>2013</v>
      </c>
      <c r="D652" s="3">
        <v>41620</v>
      </c>
      <c r="E652" s="3" t="str">
        <f>TEXT(Table1[[#This Row],[Order Date]],"mmm")</f>
        <v>Dec</v>
      </c>
      <c r="F652" s="3">
        <v>41625</v>
      </c>
      <c r="G652" s="8">
        <f>Table1[[#This Row],[Ship Date]]-Table1[[#This Row],[Order Date]]</f>
        <v>5</v>
      </c>
      <c r="H652" s="2" t="s">
        <v>23</v>
      </c>
      <c r="I652" s="2" t="s">
        <v>2140</v>
      </c>
      <c r="J652" s="2" t="s">
        <v>2141</v>
      </c>
      <c r="K652" s="2" t="s">
        <v>41</v>
      </c>
      <c r="L652" s="2" t="s">
        <v>27</v>
      </c>
      <c r="M652" s="2" t="s">
        <v>2142</v>
      </c>
      <c r="N652" s="2" t="s">
        <v>96</v>
      </c>
      <c r="O652" s="2">
        <v>98661</v>
      </c>
      <c r="P652" s="2" t="s">
        <v>44</v>
      </c>
      <c r="Q652" s="2" t="s">
        <v>2143</v>
      </c>
      <c r="R652" s="2" t="s">
        <v>71</v>
      </c>
      <c r="S652" s="2" t="s">
        <v>161</v>
      </c>
      <c r="T652" s="2" t="s">
        <v>2144</v>
      </c>
      <c r="U652" s="2">
        <v>316</v>
      </c>
      <c r="V652" s="2">
        <v>4</v>
      </c>
      <c r="W652" s="2">
        <v>0</v>
      </c>
      <c r="X652" s="20">
        <v>7</v>
      </c>
      <c r="Y652" s="18">
        <v>361.32142857142401</v>
      </c>
      <c r="Z652" s="2">
        <v>31.599999999999966</v>
      </c>
    </row>
    <row r="653" spans="1:26" x14ac:dyDescent="0.3">
      <c r="A653" s="2">
        <v>652</v>
      </c>
      <c r="B653" s="2" t="s">
        <v>2145</v>
      </c>
      <c r="C653" s="2">
        <f>YEAR([1]Data!$D653)</f>
        <v>2013</v>
      </c>
      <c r="D653" s="3">
        <v>41571</v>
      </c>
      <c r="E653" s="3" t="str">
        <f>TEXT(Table1[[#This Row],[Order Date]],"mmm")</f>
        <v>Oct</v>
      </c>
      <c r="F653" s="3">
        <v>41577</v>
      </c>
      <c r="G653" s="8">
        <f>Table1[[#This Row],[Ship Date]]-Table1[[#This Row],[Order Date]]</f>
        <v>6</v>
      </c>
      <c r="H653" s="2" t="s">
        <v>50</v>
      </c>
      <c r="I653" s="2" t="s">
        <v>2146</v>
      </c>
      <c r="J653" s="2" t="s">
        <v>2147</v>
      </c>
      <c r="K653" s="2" t="s">
        <v>102</v>
      </c>
      <c r="L653" s="2" t="s">
        <v>27</v>
      </c>
      <c r="M653" s="2" t="s">
        <v>266</v>
      </c>
      <c r="N653" s="2" t="s">
        <v>267</v>
      </c>
      <c r="O653" s="2">
        <v>10024</v>
      </c>
      <c r="P653" s="2" t="s">
        <v>148</v>
      </c>
      <c r="Q653" s="2" t="s">
        <v>320</v>
      </c>
      <c r="R653" s="2" t="s">
        <v>46</v>
      </c>
      <c r="S653" s="2" t="s">
        <v>90</v>
      </c>
      <c r="T653" s="2" t="s">
        <v>321</v>
      </c>
      <c r="U653" s="2">
        <v>379.4</v>
      </c>
      <c r="V653" s="2">
        <v>10</v>
      </c>
      <c r="W653" s="2">
        <v>0</v>
      </c>
      <c r="X653" s="20">
        <v>7</v>
      </c>
      <c r="Y653" s="18">
        <v>359.28571428571399</v>
      </c>
      <c r="Z653" s="2">
        <v>178.31799999999998</v>
      </c>
    </row>
    <row r="654" spans="1:26" x14ac:dyDescent="0.3">
      <c r="A654" s="2">
        <v>653</v>
      </c>
      <c r="B654" s="2" t="s">
        <v>2148</v>
      </c>
      <c r="C654" s="2">
        <f>YEAR([1]Data!$D654)</f>
        <v>2014</v>
      </c>
      <c r="D654" s="3">
        <v>41810</v>
      </c>
      <c r="E654" s="3" t="str">
        <f>TEXT(Table1[[#This Row],[Order Date]],"mmm")</f>
        <v>Jun</v>
      </c>
      <c r="F654" s="3">
        <v>41814</v>
      </c>
      <c r="G654" s="8">
        <f>Table1[[#This Row],[Ship Date]]-Table1[[#This Row],[Order Date]]</f>
        <v>4</v>
      </c>
      <c r="H654" s="2" t="s">
        <v>50</v>
      </c>
      <c r="I654" s="2" t="s">
        <v>1324</v>
      </c>
      <c r="J654" s="2" t="s">
        <v>1325</v>
      </c>
      <c r="K654" s="2" t="s">
        <v>41</v>
      </c>
      <c r="L654" s="2" t="s">
        <v>27</v>
      </c>
      <c r="M654" s="2" t="s">
        <v>266</v>
      </c>
      <c r="N654" s="2" t="s">
        <v>267</v>
      </c>
      <c r="O654" s="2">
        <v>10035</v>
      </c>
      <c r="P654" s="2" t="s">
        <v>148</v>
      </c>
      <c r="Q654" s="2" t="s">
        <v>296</v>
      </c>
      <c r="R654" s="2" t="s">
        <v>46</v>
      </c>
      <c r="S654" s="2" t="s">
        <v>90</v>
      </c>
      <c r="T654" s="2" t="s">
        <v>297</v>
      </c>
      <c r="U654" s="2">
        <v>97.82</v>
      </c>
      <c r="V654" s="2">
        <v>2</v>
      </c>
      <c r="W654" s="2">
        <v>0</v>
      </c>
      <c r="X654" s="20">
        <v>7</v>
      </c>
      <c r="Y654" s="18">
        <v>357.24999999999397</v>
      </c>
      <c r="Z654" s="2">
        <v>45.975399999999993</v>
      </c>
    </row>
    <row r="655" spans="1:26" x14ac:dyDescent="0.3">
      <c r="A655" s="2">
        <v>654</v>
      </c>
      <c r="B655" s="2" t="s">
        <v>2148</v>
      </c>
      <c r="C655" s="2">
        <f>YEAR([1]Data!$D655)</f>
        <v>2014</v>
      </c>
      <c r="D655" s="3">
        <v>41810</v>
      </c>
      <c r="E655" s="3" t="str">
        <f>TEXT(Table1[[#This Row],[Order Date]],"mmm")</f>
        <v>Jun</v>
      </c>
      <c r="F655" s="3">
        <v>41814</v>
      </c>
      <c r="G655" s="8">
        <f>Table1[[#This Row],[Ship Date]]-Table1[[#This Row],[Order Date]]</f>
        <v>4</v>
      </c>
      <c r="H655" s="2" t="s">
        <v>50</v>
      </c>
      <c r="I655" s="2" t="s">
        <v>1324</v>
      </c>
      <c r="J655" s="2" t="s">
        <v>1325</v>
      </c>
      <c r="K655" s="2" t="s">
        <v>41</v>
      </c>
      <c r="L655" s="2" t="s">
        <v>27</v>
      </c>
      <c r="M655" s="2" t="s">
        <v>266</v>
      </c>
      <c r="N655" s="2" t="s">
        <v>267</v>
      </c>
      <c r="O655" s="2">
        <v>10035</v>
      </c>
      <c r="P655" s="2" t="s">
        <v>148</v>
      </c>
      <c r="Q655" s="2" t="s">
        <v>2149</v>
      </c>
      <c r="R655" s="2" t="s">
        <v>71</v>
      </c>
      <c r="S655" s="2" t="s">
        <v>161</v>
      </c>
      <c r="T655" s="2" t="s">
        <v>2150</v>
      </c>
      <c r="U655" s="2">
        <v>103.12</v>
      </c>
      <c r="V655" s="2">
        <v>8</v>
      </c>
      <c r="W655" s="2">
        <v>0</v>
      </c>
      <c r="X655" s="20">
        <v>7</v>
      </c>
      <c r="Y655" s="18">
        <v>355.21428571428402</v>
      </c>
      <c r="Z655" s="2">
        <v>10.311999999999998</v>
      </c>
    </row>
    <row r="656" spans="1:26" x14ac:dyDescent="0.3">
      <c r="A656" s="2">
        <v>655</v>
      </c>
      <c r="B656" s="2" t="s">
        <v>2151</v>
      </c>
      <c r="C656" s="2">
        <f>YEAR([1]Data!$D656)</f>
        <v>2013</v>
      </c>
      <c r="D656" s="3">
        <v>41509</v>
      </c>
      <c r="E656" s="3" t="str">
        <f>TEXT(Table1[[#This Row],[Order Date]],"mmm")</f>
        <v>Aug</v>
      </c>
      <c r="F656" s="3">
        <v>41515</v>
      </c>
      <c r="G656" s="8">
        <f>Table1[[#This Row],[Ship Date]]-Table1[[#This Row],[Order Date]]</f>
        <v>6</v>
      </c>
      <c r="H656" s="2" t="s">
        <v>50</v>
      </c>
      <c r="I656" s="2" t="s">
        <v>2152</v>
      </c>
      <c r="J656" s="2" t="s">
        <v>2153</v>
      </c>
      <c r="K656" s="2" t="s">
        <v>26</v>
      </c>
      <c r="L656" s="2" t="s">
        <v>27</v>
      </c>
      <c r="M656" s="2" t="s">
        <v>497</v>
      </c>
      <c r="N656" s="2" t="s">
        <v>498</v>
      </c>
      <c r="O656" s="2">
        <v>43229</v>
      </c>
      <c r="P656" s="2" t="s">
        <v>148</v>
      </c>
      <c r="Q656" s="2" t="s">
        <v>2154</v>
      </c>
      <c r="R656" s="2" t="s">
        <v>46</v>
      </c>
      <c r="S656" s="2" t="s">
        <v>78</v>
      </c>
      <c r="T656" s="2" t="s">
        <v>2155</v>
      </c>
      <c r="U656" s="2">
        <v>113.55200000000001</v>
      </c>
      <c r="V656" s="2">
        <v>2</v>
      </c>
      <c r="W656" s="2">
        <v>0.2</v>
      </c>
      <c r="X656" s="20">
        <v>7</v>
      </c>
      <c r="Y656" s="18">
        <v>353.178571428574</v>
      </c>
      <c r="Z656" s="2">
        <v>8.5163999999999938</v>
      </c>
    </row>
    <row r="657" spans="1:26" x14ac:dyDescent="0.3">
      <c r="A657" s="2">
        <v>656</v>
      </c>
      <c r="B657" s="2" t="s">
        <v>2151</v>
      </c>
      <c r="C657" s="2">
        <f>YEAR([1]Data!$D657)</f>
        <v>2013</v>
      </c>
      <c r="D657" s="3">
        <v>41509</v>
      </c>
      <c r="E657" s="3" t="str">
        <f>TEXT(Table1[[#This Row],[Order Date]],"mmm")</f>
        <v>Aug</v>
      </c>
      <c r="F657" s="3">
        <v>41515</v>
      </c>
      <c r="G657" s="8">
        <f>Table1[[#This Row],[Ship Date]]-Table1[[#This Row],[Order Date]]</f>
        <v>6</v>
      </c>
      <c r="H657" s="2" t="s">
        <v>50</v>
      </c>
      <c r="I657" s="2" t="s">
        <v>2152</v>
      </c>
      <c r="J657" s="2" t="s">
        <v>2153</v>
      </c>
      <c r="K657" s="2" t="s">
        <v>26</v>
      </c>
      <c r="L657" s="2" t="s">
        <v>27</v>
      </c>
      <c r="M657" s="2" t="s">
        <v>497</v>
      </c>
      <c r="N657" s="2" t="s">
        <v>498</v>
      </c>
      <c r="O657" s="2">
        <v>43229</v>
      </c>
      <c r="P657" s="2" t="s">
        <v>148</v>
      </c>
      <c r="Q657" s="2" t="s">
        <v>2156</v>
      </c>
      <c r="R657" s="2" t="s">
        <v>46</v>
      </c>
      <c r="S657" s="2" t="s">
        <v>75</v>
      </c>
      <c r="T657" s="2" t="s">
        <v>2157</v>
      </c>
      <c r="U657" s="2">
        <v>3.3180000000000005</v>
      </c>
      <c r="V657" s="2">
        <v>2</v>
      </c>
      <c r="W657" s="2">
        <v>0.7</v>
      </c>
      <c r="X657" s="20">
        <v>7</v>
      </c>
      <c r="Y657" s="18">
        <v>351.14285714285398</v>
      </c>
      <c r="Z657" s="2">
        <v>-2.6543999999999999</v>
      </c>
    </row>
    <row r="658" spans="1:26" x14ac:dyDescent="0.3">
      <c r="A658" s="2">
        <v>657</v>
      </c>
      <c r="B658" s="2" t="s">
        <v>2151</v>
      </c>
      <c r="C658" s="2">
        <f>YEAR([1]Data!$D658)</f>
        <v>2013</v>
      </c>
      <c r="D658" s="3">
        <v>41509</v>
      </c>
      <c r="E658" s="3" t="str">
        <f>TEXT(Table1[[#This Row],[Order Date]],"mmm")</f>
        <v>Aug</v>
      </c>
      <c r="F658" s="3">
        <v>41515</v>
      </c>
      <c r="G658" s="8">
        <f>Table1[[#This Row],[Ship Date]]-Table1[[#This Row],[Order Date]]</f>
        <v>6</v>
      </c>
      <c r="H658" s="2" t="s">
        <v>50</v>
      </c>
      <c r="I658" s="2" t="s">
        <v>2152</v>
      </c>
      <c r="J658" s="2" t="s">
        <v>2153</v>
      </c>
      <c r="K658" s="2" t="s">
        <v>26</v>
      </c>
      <c r="L658" s="2" t="s">
        <v>27</v>
      </c>
      <c r="M658" s="2" t="s">
        <v>497</v>
      </c>
      <c r="N658" s="2" t="s">
        <v>498</v>
      </c>
      <c r="O658" s="2">
        <v>43229</v>
      </c>
      <c r="P658" s="2" t="s">
        <v>148</v>
      </c>
      <c r="Q658" s="2" t="s">
        <v>2158</v>
      </c>
      <c r="R658" s="2" t="s">
        <v>46</v>
      </c>
      <c r="S658" s="2" t="s">
        <v>173</v>
      </c>
      <c r="T658" s="2" t="s">
        <v>2159</v>
      </c>
      <c r="U658" s="2">
        <v>134.28800000000001</v>
      </c>
      <c r="V658" s="2">
        <v>2</v>
      </c>
      <c r="W658" s="2">
        <v>0.2</v>
      </c>
      <c r="X658" s="20">
        <v>7</v>
      </c>
      <c r="Y658" s="18">
        <v>349.10714285714403</v>
      </c>
      <c r="Z658" s="2">
        <v>45.322199999999995</v>
      </c>
    </row>
    <row r="659" spans="1:26" x14ac:dyDescent="0.3">
      <c r="A659" s="2">
        <v>658</v>
      </c>
      <c r="B659" s="2" t="s">
        <v>2160</v>
      </c>
      <c r="C659" s="2">
        <f>YEAR([1]Data!$D659)</f>
        <v>2013</v>
      </c>
      <c r="D659" s="3">
        <v>41537</v>
      </c>
      <c r="E659" s="3" t="str">
        <f>TEXT(Table1[[#This Row],[Order Date]],"mmm")</f>
        <v>Sep</v>
      </c>
      <c r="F659" s="3">
        <v>41537</v>
      </c>
      <c r="G659" s="8">
        <f>Table1[[#This Row],[Ship Date]]-Table1[[#This Row],[Order Date]]</f>
        <v>0</v>
      </c>
      <c r="H659" s="2" t="s">
        <v>1290</v>
      </c>
      <c r="I659" s="2" t="s">
        <v>2161</v>
      </c>
      <c r="J659" s="2" t="s">
        <v>2162</v>
      </c>
      <c r="K659" s="2" t="s">
        <v>102</v>
      </c>
      <c r="L659" s="2" t="s">
        <v>27</v>
      </c>
      <c r="M659" s="2" t="s">
        <v>456</v>
      </c>
      <c r="N659" s="2" t="s">
        <v>211</v>
      </c>
      <c r="O659" s="2">
        <v>60505</v>
      </c>
      <c r="P659" s="2" t="s">
        <v>105</v>
      </c>
      <c r="Q659" s="2" t="s">
        <v>1726</v>
      </c>
      <c r="R659" s="2" t="s">
        <v>32</v>
      </c>
      <c r="S659" s="2" t="s">
        <v>36</v>
      </c>
      <c r="T659" s="2" t="s">
        <v>1727</v>
      </c>
      <c r="U659" s="2">
        <v>701.37199999999996</v>
      </c>
      <c r="V659" s="2">
        <v>2</v>
      </c>
      <c r="W659" s="2">
        <v>0.3</v>
      </c>
      <c r="X659" s="20">
        <v>7</v>
      </c>
      <c r="Y659" s="18">
        <v>347.07142857142401</v>
      </c>
      <c r="Z659" s="2">
        <v>-50.098000000000013</v>
      </c>
    </row>
    <row r="660" spans="1:26" x14ac:dyDescent="0.3">
      <c r="A660" s="2">
        <v>659</v>
      </c>
      <c r="B660" s="2" t="s">
        <v>2160</v>
      </c>
      <c r="C660" s="2">
        <f>YEAR([1]Data!$D660)</f>
        <v>2013</v>
      </c>
      <c r="D660" s="3">
        <v>41537</v>
      </c>
      <c r="E660" s="3" t="str">
        <f>TEXT(Table1[[#This Row],[Order Date]],"mmm")</f>
        <v>Sep</v>
      </c>
      <c r="F660" s="3">
        <v>41537</v>
      </c>
      <c r="G660" s="8">
        <f>Table1[[#This Row],[Ship Date]]-Table1[[#This Row],[Order Date]]</f>
        <v>0</v>
      </c>
      <c r="H660" s="2" t="s">
        <v>1290</v>
      </c>
      <c r="I660" s="2" t="s">
        <v>2161</v>
      </c>
      <c r="J660" s="2" t="s">
        <v>2162</v>
      </c>
      <c r="K660" s="2" t="s">
        <v>102</v>
      </c>
      <c r="L660" s="2" t="s">
        <v>27</v>
      </c>
      <c r="M660" s="2" t="s">
        <v>456</v>
      </c>
      <c r="N660" s="2" t="s">
        <v>211</v>
      </c>
      <c r="O660" s="2">
        <v>60505</v>
      </c>
      <c r="P660" s="2" t="s">
        <v>105</v>
      </c>
      <c r="Q660" s="2" t="s">
        <v>325</v>
      </c>
      <c r="R660" s="2" t="s">
        <v>46</v>
      </c>
      <c r="S660" s="2" t="s">
        <v>75</v>
      </c>
      <c r="T660" s="2" t="s">
        <v>326</v>
      </c>
      <c r="U660" s="2">
        <v>2.3079999999999994</v>
      </c>
      <c r="V660" s="2">
        <v>2</v>
      </c>
      <c r="W660" s="2">
        <v>0.8</v>
      </c>
      <c r="X660" s="20">
        <v>7</v>
      </c>
      <c r="Y660" s="18">
        <v>345.03571428571399</v>
      </c>
      <c r="Z660" s="2">
        <v>-3.4619999999999997</v>
      </c>
    </row>
    <row r="661" spans="1:26" x14ac:dyDescent="0.3">
      <c r="A661" s="2">
        <v>660</v>
      </c>
      <c r="B661" s="2" t="s">
        <v>2163</v>
      </c>
      <c r="C661" s="2">
        <f>YEAR([1]Data!$D661)</f>
        <v>2012</v>
      </c>
      <c r="D661" s="3">
        <v>41145</v>
      </c>
      <c r="E661" s="3" t="str">
        <f>TEXT(Table1[[#This Row],[Order Date]],"mmm")</f>
        <v>Aug</v>
      </c>
      <c r="F661" s="3">
        <v>41149</v>
      </c>
      <c r="G661" s="8">
        <f>Table1[[#This Row],[Ship Date]]-Table1[[#This Row],[Order Date]]</f>
        <v>4</v>
      </c>
      <c r="H661" s="2" t="s">
        <v>50</v>
      </c>
      <c r="I661" s="2" t="s">
        <v>777</v>
      </c>
      <c r="J661" s="2" t="s">
        <v>778</v>
      </c>
      <c r="K661" s="2" t="s">
        <v>26</v>
      </c>
      <c r="L661" s="2" t="s">
        <v>27</v>
      </c>
      <c r="M661" s="2" t="s">
        <v>1127</v>
      </c>
      <c r="N661" s="2" t="s">
        <v>104</v>
      </c>
      <c r="O661" s="2">
        <v>76017</v>
      </c>
      <c r="P661" s="2" t="s">
        <v>105</v>
      </c>
      <c r="Q661" s="2" t="s">
        <v>2011</v>
      </c>
      <c r="R661" s="2" t="s">
        <v>46</v>
      </c>
      <c r="S661" s="2" t="s">
        <v>59</v>
      </c>
      <c r="T661" s="2" t="s">
        <v>2012</v>
      </c>
      <c r="U661" s="2">
        <v>999.43200000000002</v>
      </c>
      <c r="V661" s="2">
        <v>7</v>
      </c>
      <c r="W661" s="2">
        <v>0.2</v>
      </c>
      <c r="X661" s="20">
        <v>7</v>
      </c>
      <c r="Y661" s="18">
        <v>342.99999999999397</v>
      </c>
      <c r="Z661" s="2">
        <v>124.92899999999986</v>
      </c>
    </row>
    <row r="662" spans="1:26" x14ac:dyDescent="0.3">
      <c r="A662" s="2">
        <v>661</v>
      </c>
      <c r="B662" s="2" t="s">
        <v>2163</v>
      </c>
      <c r="C662" s="2">
        <f>YEAR([1]Data!$D662)</f>
        <v>2012</v>
      </c>
      <c r="D662" s="3">
        <v>41145</v>
      </c>
      <c r="E662" s="3" t="str">
        <f>TEXT(Table1[[#This Row],[Order Date]],"mmm")</f>
        <v>Aug</v>
      </c>
      <c r="F662" s="3">
        <v>41149</v>
      </c>
      <c r="G662" s="8">
        <f>Table1[[#This Row],[Ship Date]]-Table1[[#This Row],[Order Date]]</f>
        <v>4</v>
      </c>
      <c r="H662" s="2" t="s">
        <v>50</v>
      </c>
      <c r="I662" s="2" t="s">
        <v>777</v>
      </c>
      <c r="J662" s="2" t="s">
        <v>778</v>
      </c>
      <c r="K662" s="2" t="s">
        <v>26</v>
      </c>
      <c r="L662" s="2" t="s">
        <v>27</v>
      </c>
      <c r="M662" s="2" t="s">
        <v>1127</v>
      </c>
      <c r="N662" s="2" t="s">
        <v>104</v>
      </c>
      <c r="O662" s="2">
        <v>76017</v>
      </c>
      <c r="P662" s="2" t="s">
        <v>105</v>
      </c>
      <c r="Q662" s="2" t="s">
        <v>2164</v>
      </c>
      <c r="R662" s="2" t="s">
        <v>46</v>
      </c>
      <c r="S662" s="2" t="s">
        <v>59</v>
      </c>
      <c r="T662" s="2" t="s">
        <v>2165</v>
      </c>
      <c r="U662" s="2">
        <v>724.08</v>
      </c>
      <c r="V662" s="2">
        <v>14</v>
      </c>
      <c r="W662" s="2">
        <v>0.2</v>
      </c>
      <c r="X662" s="20">
        <v>7</v>
      </c>
      <c r="Y662" s="18">
        <v>340.96428571428402</v>
      </c>
      <c r="Z662" s="2">
        <v>-135.7650000000001</v>
      </c>
    </row>
    <row r="663" spans="1:26" x14ac:dyDescent="0.3">
      <c r="A663" s="2">
        <v>662</v>
      </c>
      <c r="B663" s="2" t="s">
        <v>2163</v>
      </c>
      <c r="C663" s="2">
        <f>YEAR([1]Data!$D663)</f>
        <v>2012</v>
      </c>
      <c r="D663" s="3">
        <v>41145</v>
      </c>
      <c r="E663" s="3" t="str">
        <f>TEXT(Table1[[#This Row],[Order Date]],"mmm")</f>
        <v>Aug</v>
      </c>
      <c r="F663" s="3">
        <v>41149</v>
      </c>
      <c r="G663" s="8">
        <f>Table1[[#This Row],[Ship Date]]-Table1[[#This Row],[Order Date]]</f>
        <v>4</v>
      </c>
      <c r="H663" s="2" t="s">
        <v>50</v>
      </c>
      <c r="I663" s="2" t="s">
        <v>777</v>
      </c>
      <c r="J663" s="2" t="s">
        <v>778</v>
      </c>
      <c r="K663" s="2" t="s">
        <v>26</v>
      </c>
      <c r="L663" s="2" t="s">
        <v>27</v>
      </c>
      <c r="M663" s="2" t="s">
        <v>1127</v>
      </c>
      <c r="N663" s="2" t="s">
        <v>104</v>
      </c>
      <c r="O663" s="2">
        <v>76017</v>
      </c>
      <c r="P663" s="2" t="s">
        <v>105</v>
      </c>
      <c r="Q663" s="2" t="s">
        <v>510</v>
      </c>
      <c r="R663" s="2" t="s">
        <v>32</v>
      </c>
      <c r="S663" s="2" t="s">
        <v>56</v>
      </c>
      <c r="T663" s="2" t="s">
        <v>511</v>
      </c>
      <c r="U663" s="2">
        <v>918.78499999999985</v>
      </c>
      <c r="V663" s="2">
        <v>5</v>
      </c>
      <c r="W663" s="2">
        <v>0.3</v>
      </c>
      <c r="X663" s="20">
        <v>7</v>
      </c>
      <c r="Y663" s="18">
        <v>338.928571428574</v>
      </c>
      <c r="Z663" s="2">
        <v>-118.12950000000006</v>
      </c>
    </row>
    <row r="664" spans="1:26" x14ac:dyDescent="0.3">
      <c r="A664" s="2">
        <v>663</v>
      </c>
      <c r="B664" s="2" t="s">
        <v>2163</v>
      </c>
      <c r="C664" s="2">
        <f>YEAR([1]Data!$D664)</f>
        <v>2012</v>
      </c>
      <c r="D664" s="3">
        <v>41145</v>
      </c>
      <c r="E664" s="3" t="str">
        <f>TEXT(Table1[[#This Row],[Order Date]],"mmm")</f>
        <v>Aug</v>
      </c>
      <c r="F664" s="3">
        <v>41149</v>
      </c>
      <c r="G664" s="8">
        <f>Table1[[#This Row],[Ship Date]]-Table1[[#This Row],[Order Date]]</f>
        <v>4</v>
      </c>
      <c r="H664" s="2" t="s">
        <v>50</v>
      </c>
      <c r="I664" s="2" t="s">
        <v>777</v>
      </c>
      <c r="J664" s="2" t="s">
        <v>778</v>
      </c>
      <c r="K664" s="2" t="s">
        <v>26</v>
      </c>
      <c r="L664" s="2" t="s">
        <v>27</v>
      </c>
      <c r="M664" s="2" t="s">
        <v>1127</v>
      </c>
      <c r="N664" s="2" t="s">
        <v>104</v>
      </c>
      <c r="O664" s="2">
        <v>76017</v>
      </c>
      <c r="P664" s="2" t="s">
        <v>105</v>
      </c>
      <c r="Q664" s="2" t="s">
        <v>492</v>
      </c>
      <c r="R664" s="2" t="s">
        <v>46</v>
      </c>
      <c r="S664" s="2" t="s">
        <v>75</v>
      </c>
      <c r="T664" s="2" t="s">
        <v>493</v>
      </c>
      <c r="U664" s="2">
        <v>2.7239999999999993</v>
      </c>
      <c r="V664" s="2">
        <v>3</v>
      </c>
      <c r="W664" s="2">
        <v>0.8</v>
      </c>
      <c r="X664" s="20">
        <v>7</v>
      </c>
      <c r="Y664" s="18">
        <v>336.89285714285398</v>
      </c>
      <c r="Z664" s="2">
        <v>-4.2222000000000008</v>
      </c>
    </row>
    <row r="665" spans="1:26" x14ac:dyDescent="0.3">
      <c r="A665" s="2">
        <v>664</v>
      </c>
      <c r="B665" s="2" t="s">
        <v>2166</v>
      </c>
      <c r="C665" s="2">
        <f>YEAR([1]Data!$D665)</f>
        <v>2013</v>
      </c>
      <c r="D665" s="3">
        <v>41360</v>
      </c>
      <c r="E665" s="3" t="str">
        <f>TEXT(Table1[[#This Row],[Order Date]],"mmm")</f>
        <v>Mar</v>
      </c>
      <c r="F665" s="3">
        <v>41364</v>
      </c>
      <c r="G665" s="8">
        <f>Table1[[#This Row],[Ship Date]]-Table1[[#This Row],[Order Date]]</f>
        <v>4</v>
      </c>
      <c r="H665" s="2" t="s">
        <v>50</v>
      </c>
      <c r="I665" s="2" t="s">
        <v>2167</v>
      </c>
      <c r="J665" s="2" t="s">
        <v>2168</v>
      </c>
      <c r="K665" s="2" t="s">
        <v>41</v>
      </c>
      <c r="L665" s="2" t="s">
        <v>27</v>
      </c>
      <c r="M665" s="2" t="s">
        <v>266</v>
      </c>
      <c r="N665" s="2" t="s">
        <v>267</v>
      </c>
      <c r="O665" s="2">
        <v>10011</v>
      </c>
      <c r="P665" s="2" t="s">
        <v>148</v>
      </c>
      <c r="Q665" s="2" t="s">
        <v>839</v>
      </c>
      <c r="R665" s="2" t="s">
        <v>46</v>
      </c>
      <c r="S665" s="2" t="s">
        <v>59</v>
      </c>
      <c r="T665" s="2" t="s">
        <v>840</v>
      </c>
      <c r="U665" s="2">
        <v>459.95</v>
      </c>
      <c r="V665" s="2">
        <v>5</v>
      </c>
      <c r="W665" s="2">
        <v>0</v>
      </c>
      <c r="X665" s="20">
        <v>7</v>
      </c>
      <c r="Y665" s="18">
        <v>334.85714285714403</v>
      </c>
      <c r="Z665" s="2">
        <v>18.397999999999968</v>
      </c>
    </row>
    <row r="666" spans="1:26" x14ac:dyDescent="0.3">
      <c r="A666" s="2">
        <v>665</v>
      </c>
      <c r="B666" s="2" t="s">
        <v>2169</v>
      </c>
      <c r="C666" s="2">
        <f>YEAR([1]Data!$D666)</f>
        <v>2013</v>
      </c>
      <c r="D666" s="3">
        <v>41583</v>
      </c>
      <c r="E666" s="3" t="str">
        <f>TEXT(Table1[[#This Row],[Order Date]],"mmm")</f>
        <v>Nov</v>
      </c>
      <c r="F666" s="3">
        <v>41583</v>
      </c>
      <c r="G666" s="8">
        <f>Table1[[#This Row],[Ship Date]]-Table1[[#This Row],[Order Date]]</f>
        <v>0</v>
      </c>
      <c r="H666" s="2" t="s">
        <v>1290</v>
      </c>
      <c r="I666" s="2" t="s">
        <v>984</v>
      </c>
      <c r="J666" s="2" t="s">
        <v>985</v>
      </c>
      <c r="K666" s="2" t="s">
        <v>26</v>
      </c>
      <c r="L666" s="2" t="s">
        <v>27</v>
      </c>
      <c r="M666" s="2" t="s">
        <v>1473</v>
      </c>
      <c r="N666" s="2" t="s">
        <v>29</v>
      </c>
      <c r="O666" s="2">
        <v>40214</v>
      </c>
      <c r="P666" s="2" t="s">
        <v>30</v>
      </c>
      <c r="Q666" s="2" t="s">
        <v>499</v>
      </c>
      <c r="R666" s="2" t="s">
        <v>46</v>
      </c>
      <c r="S666" s="2" t="s">
        <v>269</v>
      </c>
      <c r="T666" s="2" t="s">
        <v>500</v>
      </c>
      <c r="U666" s="2">
        <v>10.74</v>
      </c>
      <c r="V666" s="2">
        <v>3</v>
      </c>
      <c r="W666" s="2">
        <v>0</v>
      </c>
      <c r="X666" s="20">
        <v>7</v>
      </c>
      <c r="Y666" s="18">
        <v>332.82142857142401</v>
      </c>
      <c r="Z666" s="2">
        <v>5.2625999999999999</v>
      </c>
    </row>
    <row r="667" spans="1:26" x14ac:dyDescent="0.3">
      <c r="A667" s="2">
        <v>666</v>
      </c>
      <c r="B667" s="2" t="s">
        <v>2170</v>
      </c>
      <c r="C667" s="2">
        <f>YEAR([1]Data!$D667)</f>
        <v>2014</v>
      </c>
      <c r="D667" s="3">
        <v>41799</v>
      </c>
      <c r="E667" s="3" t="str">
        <f>TEXT(Table1[[#This Row],[Order Date]],"mmm")</f>
        <v>Jun</v>
      </c>
      <c r="F667" s="3">
        <v>41801</v>
      </c>
      <c r="G667" s="8">
        <f>Table1[[#This Row],[Ship Date]]-Table1[[#This Row],[Order Date]]</f>
        <v>2</v>
      </c>
      <c r="H667" s="2" t="s">
        <v>23</v>
      </c>
      <c r="I667" s="2" t="s">
        <v>2171</v>
      </c>
      <c r="J667" s="2" t="s">
        <v>2172</v>
      </c>
      <c r="K667" s="2" t="s">
        <v>41</v>
      </c>
      <c r="L667" s="2" t="s">
        <v>27</v>
      </c>
      <c r="M667" s="2" t="s">
        <v>815</v>
      </c>
      <c r="N667" s="2" t="s">
        <v>104</v>
      </c>
      <c r="O667" s="2">
        <v>75081</v>
      </c>
      <c r="P667" s="2" t="s">
        <v>105</v>
      </c>
      <c r="Q667" s="2" t="s">
        <v>2173</v>
      </c>
      <c r="R667" s="2" t="s">
        <v>46</v>
      </c>
      <c r="S667" s="2" t="s">
        <v>578</v>
      </c>
      <c r="T667" s="2" t="s">
        <v>2174</v>
      </c>
      <c r="U667" s="2">
        <v>23.76</v>
      </c>
      <c r="V667" s="2">
        <v>3</v>
      </c>
      <c r="W667" s="2">
        <v>0.2</v>
      </c>
      <c r="X667" s="20">
        <v>7</v>
      </c>
      <c r="Y667" s="18">
        <v>330.78571428571399</v>
      </c>
      <c r="Z667" s="2">
        <v>2.0789999999999997</v>
      </c>
    </row>
    <row r="668" spans="1:26" x14ac:dyDescent="0.3">
      <c r="A668" s="2">
        <v>667</v>
      </c>
      <c r="B668" s="2" t="s">
        <v>2170</v>
      </c>
      <c r="C668" s="2">
        <f>YEAR([1]Data!$D668)</f>
        <v>2014</v>
      </c>
      <c r="D668" s="3">
        <v>41799</v>
      </c>
      <c r="E668" s="3" t="str">
        <f>TEXT(Table1[[#This Row],[Order Date]],"mmm")</f>
        <v>Jun</v>
      </c>
      <c r="F668" s="3">
        <v>41801</v>
      </c>
      <c r="G668" s="8">
        <f>Table1[[#This Row],[Ship Date]]-Table1[[#This Row],[Order Date]]</f>
        <v>2</v>
      </c>
      <c r="H668" s="2" t="s">
        <v>23</v>
      </c>
      <c r="I668" s="2" t="s">
        <v>2171</v>
      </c>
      <c r="J668" s="2" t="s">
        <v>2172</v>
      </c>
      <c r="K668" s="2" t="s">
        <v>41</v>
      </c>
      <c r="L668" s="2" t="s">
        <v>27</v>
      </c>
      <c r="M668" s="2" t="s">
        <v>815</v>
      </c>
      <c r="N668" s="2" t="s">
        <v>104</v>
      </c>
      <c r="O668" s="2">
        <v>75081</v>
      </c>
      <c r="P668" s="2" t="s">
        <v>105</v>
      </c>
      <c r="Q668" s="2" t="s">
        <v>1054</v>
      </c>
      <c r="R668" s="2" t="s">
        <v>46</v>
      </c>
      <c r="S668" s="2" t="s">
        <v>90</v>
      </c>
      <c r="T668" s="2" t="s">
        <v>186</v>
      </c>
      <c r="U668" s="2">
        <v>85.055999999999997</v>
      </c>
      <c r="V668" s="2">
        <v>3</v>
      </c>
      <c r="W668" s="2">
        <v>0.2</v>
      </c>
      <c r="X668" s="20">
        <v>7</v>
      </c>
      <c r="Y668" s="18">
        <v>328.74999999999397</v>
      </c>
      <c r="Z668" s="2">
        <v>28.706399999999991</v>
      </c>
    </row>
    <row r="669" spans="1:26" x14ac:dyDescent="0.3">
      <c r="A669" s="2">
        <v>668</v>
      </c>
      <c r="B669" s="2" t="s">
        <v>2170</v>
      </c>
      <c r="C669" s="2">
        <f>YEAR([1]Data!$D669)</f>
        <v>2014</v>
      </c>
      <c r="D669" s="3">
        <v>41799</v>
      </c>
      <c r="E669" s="3" t="str">
        <f>TEXT(Table1[[#This Row],[Order Date]],"mmm")</f>
        <v>Jun</v>
      </c>
      <c r="F669" s="3">
        <v>41801</v>
      </c>
      <c r="G669" s="8">
        <f>Table1[[#This Row],[Ship Date]]-Table1[[#This Row],[Order Date]]</f>
        <v>2</v>
      </c>
      <c r="H669" s="2" t="s">
        <v>23</v>
      </c>
      <c r="I669" s="2" t="s">
        <v>2171</v>
      </c>
      <c r="J669" s="2" t="s">
        <v>2172</v>
      </c>
      <c r="K669" s="2" t="s">
        <v>41</v>
      </c>
      <c r="L669" s="2" t="s">
        <v>27</v>
      </c>
      <c r="M669" s="2" t="s">
        <v>815</v>
      </c>
      <c r="N669" s="2" t="s">
        <v>104</v>
      </c>
      <c r="O669" s="2">
        <v>75081</v>
      </c>
      <c r="P669" s="2" t="s">
        <v>105</v>
      </c>
      <c r="Q669" s="2" t="s">
        <v>2175</v>
      </c>
      <c r="R669" s="2" t="s">
        <v>71</v>
      </c>
      <c r="S669" s="2" t="s">
        <v>72</v>
      </c>
      <c r="T669" s="2" t="s">
        <v>2176</v>
      </c>
      <c r="U669" s="2">
        <v>381.57600000000002</v>
      </c>
      <c r="V669" s="2">
        <v>3</v>
      </c>
      <c r="W669" s="2">
        <v>0.2</v>
      </c>
      <c r="X669" s="20">
        <v>7</v>
      </c>
      <c r="Y669" s="18">
        <v>326.71428571428402</v>
      </c>
      <c r="Z669" s="2">
        <v>28.618200000000002</v>
      </c>
    </row>
    <row r="670" spans="1:26" x14ac:dyDescent="0.3">
      <c r="A670" s="2">
        <v>669</v>
      </c>
      <c r="B670" s="2" t="s">
        <v>2177</v>
      </c>
      <c r="C670" s="2">
        <f>YEAR([1]Data!$D670)</f>
        <v>2011</v>
      </c>
      <c r="D670" s="3">
        <v>40901</v>
      </c>
      <c r="E670" s="3" t="str">
        <f>TEXT(Table1[[#This Row],[Order Date]],"mmm")</f>
        <v>Dec</v>
      </c>
      <c r="F670" s="3">
        <v>40903</v>
      </c>
      <c r="G670" s="8">
        <f>Table1[[#This Row],[Ship Date]]-Table1[[#This Row],[Order Date]]</f>
        <v>2</v>
      </c>
      <c r="H670" s="2" t="s">
        <v>188</v>
      </c>
      <c r="I670" s="2" t="s">
        <v>2178</v>
      </c>
      <c r="J670" s="2" t="s">
        <v>2179</v>
      </c>
      <c r="K670" s="2" t="s">
        <v>26</v>
      </c>
      <c r="L670" s="2" t="s">
        <v>27</v>
      </c>
      <c r="M670" s="2" t="s">
        <v>2180</v>
      </c>
      <c r="N670" s="2" t="s">
        <v>498</v>
      </c>
      <c r="O670" s="2">
        <v>44105</v>
      </c>
      <c r="P670" s="2" t="s">
        <v>148</v>
      </c>
      <c r="Q670" s="2" t="s">
        <v>2181</v>
      </c>
      <c r="R670" s="2" t="s">
        <v>32</v>
      </c>
      <c r="S670" s="2" t="s">
        <v>65</v>
      </c>
      <c r="T670" s="2" t="s">
        <v>2182</v>
      </c>
      <c r="U670" s="2">
        <v>30.36</v>
      </c>
      <c r="V670" s="2">
        <v>5</v>
      </c>
      <c r="W670" s="2">
        <v>0.2</v>
      </c>
      <c r="X670" s="20">
        <v>7</v>
      </c>
      <c r="Y670" s="18">
        <v>324.678571428574</v>
      </c>
      <c r="Z670" s="2">
        <v>8.7285000000000004</v>
      </c>
    </row>
    <row r="671" spans="1:26" x14ac:dyDescent="0.3">
      <c r="A671" s="2">
        <v>670</v>
      </c>
      <c r="B671" s="2" t="s">
        <v>2183</v>
      </c>
      <c r="C671" s="2">
        <f>YEAR([1]Data!$D671)</f>
        <v>2014</v>
      </c>
      <c r="D671" s="3">
        <v>41800</v>
      </c>
      <c r="E671" s="3" t="str">
        <f>TEXT(Table1[[#This Row],[Order Date]],"mmm")</f>
        <v>Jun</v>
      </c>
      <c r="F671" s="3">
        <v>41804</v>
      </c>
      <c r="G671" s="8">
        <f>Table1[[#This Row],[Ship Date]]-Table1[[#This Row],[Order Date]]</f>
        <v>4</v>
      </c>
      <c r="H671" s="2" t="s">
        <v>50</v>
      </c>
      <c r="I671" s="2" t="s">
        <v>2067</v>
      </c>
      <c r="J671" s="2" t="s">
        <v>2068</v>
      </c>
      <c r="K671" s="2" t="s">
        <v>102</v>
      </c>
      <c r="L671" s="2" t="s">
        <v>27</v>
      </c>
      <c r="M671" s="2" t="s">
        <v>303</v>
      </c>
      <c r="N671" s="2" t="s">
        <v>211</v>
      </c>
      <c r="O671" s="2">
        <v>60653</v>
      </c>
      <c r="P671" s="2" t="s">
        <v>105</v>
      </c>
      <c r="Q671" s="2" t="s">
        <v>2184</v>
      </c>
      <c r="R671" s="2" t="s">
        <v>32</v>
      </c>
      <c r="S671" s="2" t="s">
        <v>65</v>
      </c>
      <c r="T671" s="2" t="s">
        <v>2185</v>
      </c>
      <c r="U671" s="2">
        <v>23.976000000000003</v>
      </c>
      <c r="V671" s="2">
        <v>3</v>
      </c>
      <c r="W671" s="2">
        <v>0.6</v>
      </c>
      <c r="X671" s="20">
        <v>7</v>
      </c>
      <c r="Y671" s="18">
        <v>322.64285714285398</v>
      </c>
      <c r="Z671" s="2">
        <v>-14.385599999999997</v>
      </c>
    </row>
    <row r="672" spans="1:26" x14ac:dyDescent="0.3">
      <c r="A672" s="2">
        <v>671</v>
      </c>
      <c r="B672" s="2" t="s">
        <v>2183</v>
      </c>
      <c r="C672" s="2">
        <f>YEAR([1]Data!$D672)</f>
        <v>2014</v>
      </c>
      <c r="D672" s="3">
        <v>41800</v>
      </c>
      <c r="E672" s="3" t="str">
        <f>TEXT(Table1[[#This Row],[Order Date]],"mmm")</f>
        <v>Jun</v>
      </c>
      <c r="F672" s="3">
        <v>41804</v>
      </c>
      <c r="G672" s="8">
        <f>Table1[[#This Row],[Ship Date]]-Table1[[#This Row],[Order Date]]</f>
        <v>4</v>
      </c>
      <c r="H672" s="2" t="s">
        <v>50</v>
      </c>
      <c r="I672" s="2" t="s">
        <v>2067</v>
      </c>
      <c r="J672" s="2" t="s">
        <v>2068</v>
      </c>
      <c r="K672" s="2" t="s">
        <v>102</v>
      </c>
      <c r="L672" s="2" t="s">
        <v>27</v>
      </c>
      <c r="M672" s="2" t="s">
        <v>303</v>
      </c>
      <c r="N672" s="2" t="s">
        <v>211</v>
      </c>
      <c r="O672" s="2">
        <v>60653</v>
      </c>
      <c r="P672" s="2" t="s">
        <v>105</v>
      </c>
      <c r="Q672" s="2" t="s">
        <v>2186</v>
      </c>
      <c r="R672" s="2" t="s">
        <v>32</v>
      </c>
      <c r="S672" s="2" t="s">
        <v>56</v>
      </c>
      <c r="T672" s="2" t="s">
        <v>2187</v>
      </c>
      <c r="U672" s="2">
        <v>108.925</v>
      </c>
      <c r="V672" s="2">
        <v>1</v>
      </c>
      <c r="W672" s="2">
        <v>0.5</v>
      </c>
      <c r="X672" s="20">
        <v>7</v>
      </c>
      <c r="Y672" s="18">
        <v>320.60714285714403</v>
      </c>
      <c r="Z672" s="2">
        <v>-71.890500000000017</v>
      </c>
    </row>
    <row r="673" spans="1:26" x14ac:dyDescent="0.3">
      <c r="A673" s="2">
        <v>672</v>
      </c>
      <c r="B673" s="2" t="s">
        <v>2183</v>
      </c>
      <c r="C673" s="2">
        <f>YEAR([1]Data!$D673)</f>
        <v>2014</v>
      </c>
      <c r="D673" s="3">
        <v>41800</v>
      </c>
      <c r="E673" s="3" t="str">
        <f>TEXT(Table1[[#This Row],[Order Date]],"mmm")</f>
        <v>Jun</v>
      </c>
      <c r="F673" s="3">
        <v>41804</v>
      </c>
      <c r="G673" s="8">
        <f>Table1[[#This Row],[Ship Date]]-Table1[[#This Row],[Order Date]]</f>
        <v>4</v>
      </c>
      <c r="H673" s="2" t="s">
        <v>50</v>
      </c>
      <c r="I673" s="2" t="s">
        <v>2067</v>
      </c>
      <c r="J673" s="2" t="s">
        <v>2068</v>
      </c>
      <c r="K673" s="2" t="s">
        <v>102</v>
      </c>
      <c r="L673" s="2" t="s">
        <v>27</v>
      </c>
      <c r="M673" s="2" t="s">
        <v>303</v>
      </c>
      <c r="N673" s="2" t="s">
        <v>211</v>
      </c>
      <c r="O673" s="2">
        <v>60653</v>
      </c>
      <c r="P673" s="2" t="s">
        <v>105</v>
      </c>
      <c r="Q673" s="2" t="s">
        <v>560</v>
      </c>
      <c r="R673" s="2" t="s">
        <v>46</v>
      </c>
      <c r="S673" s="2" t="s">
        <v>90</v>
      </c>
      <c r="T673" s="2" t="s">
        <v>2188</v>
      </c>
      <c r="U673" s="2">
        <v>36.351999999999997</v>
      </c>
      <c r="V673" s="2">
        <v>8</v>
      </c>
      <c r="W673" s="2">
        <v>0.2</v>
      </c>
      <c r="X673" s="20">
        <v>7</v>
      </c>
      <c r="Y673" s="18">
        <v>318.57142857142401</v>
      </c>
      <c r="Z673" s="2">
        <v>11.359999999999998</v>
      </c>
    </row>
    <row r="674" spans="1:26" x14ac:dyDescent="0.3">
      <c r="A674" s="2">
        <v>673</v>
      </c>
      <c r="B674" s="2" t="s">
        <v>2189</v>
      </c>
      <c r="C674" s="2">
        <f>YEAR([1]Data!$D674)</f>
        <v>2014</v>
      </c>
      <c r="D674" s="3">
        <v>41806</v>
      </c>
      <c r="E674" s="3" t="str">
        <f>TEXT(Table1[[#This Row],[Order Date]],"mmm")</f>
        <v>Jun</v>
      </c>
      <c r="F674" s="3">
        <v>41813</v>
      </c>
      <c r="G674" s="8">
        <f>Table1[[#This Row],[Ship Date]]-Table1[[#This Row],[Order Date]]</f>
        <v>7</v>
      </c>
      <c r="H674" s="2" t="s">
        <v>50</v>
      </c>
      <c r="I674" s="2" t="s">
        <v>1242</v>
      </c>
      <c r="J674" s="2" t="s">
        <v>1243</v>
      </c>
      <c r="K674" s="2" t="s">
        <v>26</v>
      </c>
      <c r="L674" s="2" t="s">
        <v>27</v>
      </c>
      <c r="M674" s="2" t="s">
        <v>1320</v>
      </c>
      <c r="N674" s="2" t="s">
        <v>211</v>
      </c>
      <c r="O674" s="2">
        <v>62301</v>
      </c>
      <c r="P674" s="2" t="s">
        <v>105</v>
      </c>
      <c r="Q674" s="2" t="s">
        <v>2190</v>
      </c>
      <c r="R674" s="2" t="s">
        <v>46</v>
      </c>
      <c r="S674" s="2" t="s">
        <v>68</v>
      </c>
      <c r="T674" s="2" t="s">
        <v>2191</v>
      </c>
      <c r="U674" s="2">
        <v>19.559999999999999</v>
      </c>
      <c r="V674" s="2">
        <v>5</v>
      </c>
      <c r="W674" s="2">
        <v>0.2</v>
      </c>
      <c r="X674" s="20">
        <v>7</v>
      </c>
      <c r="Y674" s="18">
        <v>316.53571428571399</v>
      </c>
      <c r="Z674" s="2">
        <v>1.7115</v>
      </c>
    </row>
    <row r="675" spans="1:26" x14ac:dyDescent="0.3">
      <c r="A675" s="2">
        <v>674</v>
      </c>
      <c r="B675" s="2" t="s">
        <v>2192</v>
      </c>
      <c r="C675" s="2">
        <f>YEAR([1]Data!$D675)</f>
        <v>2014</v>
      </c>
      <c r="D675" s="3">
        <v>41979</v>
      </c>
      <c r="E675" s="3" t="str">
        <f>TEXT(Table1[[#This Row],[Order Date]],"mmm")</f>
        <v>Dec</v>
      </c>
      <c r="F675" s="3">
        <v>41982</v>
      </c>
      <c r="G675" s="8">
        <f>Table1[[#This Row],[Ship Date]]-Table1[[#This Row],[Order Date]]</f>
        <v>3</v>
      </c>
      <c r="H675" s="2" t="s">
        <v>188</v>
      </c>
      <c r="I675" s="2" t="s">
        <v>2193</v>
      </c>
      <c r="J675" s="2" t="s">
        <v>2194</v>
      </c>
      <c r="K675" s="2" t="s">
        <v>26</v>
      </c>
      <c r="L675" s="2" t="s">
        <v>27</v>
      </c>
      <c r="M675" s="2" t="s">
        <v>497</v>
      </c>
      <c r="N675" s="2" t="s">
        <v>254</v>
      </c>
      <c r="O675" s="2">
        <v>47201</v>
      </c>
      <c r="P675" s="2" t="s">
        <v>105</v>
      </c>
      <c r="Q675" s="2" t="s">
        <v>2195</v>
      </c>
      <c r="R675" s="2" t="s">
        <v>46</v>
      </c>
      <c r="S675" s="2" t="s">
        <v>78</v>
      </c>
      <c r="T675" s="2" t="s">
        <v>2196</v>
      </c>
      <c r="U675" s="2">
        <v>61.44</v>
      </c>
      <c r="V675" s="2">
        <v>3</v>
      </c>
      <c r="W675" s="2">
        <v>0</v>
      </c>
      <c r="X675" s="20">
        <v>7</v>
      </c>
      <c r="Y675" s="18">
        <v>314.49999999999397</v>
      </c>
      <c r="Z675" s="2">
        <v>16.588799999999999</v>
      </c>
    </row>
    <row r="676" spans="1:26" x14ac:dyDescent="0.3">
      <c r="A676" s="2">
        <v>675</v>
      </c>
      <c r="B676" s="2" t="s">
        <v>2192</v>
      </c>
      <c r="C676" s="2">
        <f>YEAR([1]Data!$D676)</f>
        <v>2014</v>
      </c>
      <c r="D676" s="3">
        <v>41979</v>
      </c>
      <c r="E676" s="3" t="str">
        <f>TEXT(Table1[[#This Row],[Order Date]],"mmm")</f>
        <v>Dec</v>
      </c>
      <c r="F676" s="3">
        <v>41982</v>
      </c>
      <c r="G676" s="8">
        <f>Table1[[#This Row],[Ship Date]]-Table1[[#This Row],[Order Date]]</f>
        <v>3</v>
      </c>
      <c r="H676" s="2" t="s">
        <v>188</v>
      </c>
      <c r="I676" s="2" t="s">
        <v>2193</v>
      </c>
      <c r="J676" s="2" t="s">
        <v>2194</v>
      </c>
      <c r="K676" s="2" t="s">
        <v>26</v>
      </c>
      <c r="L676" s="2" t="s">
        <v>27</v>
      </c>
      <c r="M676" s="2" t="s">
        <v>497</v>
      </c>
      <c r="N676" s="2" t="s">
        <v>254</v>
      </c>
      <c r="O676" s="2">
        <v>47201</v>
      </c>
      <c r="P676" s="2" t="s">
        <v>105</v>
      </c>
      <c r="Q676" s="2" t="s">
        <v>2197</v>
      </c>
      <c r="R676" s="2" t="s">
        <v>46</v>
      </c>
      <c r="S676" s="2" t="s">
        <v>90</v>
      </c>
      <c r="T676" s="2" t="s">
        <v>2198</v>
      </c>
      <c r="U676" s="2">
        <v>38.9</v>
      </c>
      <c r="V676" s="2">
        <v>5</v>
      </c>
      <c r="W676" s="2">
        <v>0</v>
      </c>
      <c r="X676" s="20">
        <v>7</v>
      </c>
      <c r="Y676" s="18">
        <v>312.46428571428402</v>
      </c>
      <c r="Z676" s="2">
        <v>17.504999999999995</v>
      </c>
    </row>
    <row r="677" spans="1:26" x14ac:dyDescent="0.3">
      <c r="A677" s="2">
        <v>676</v>
      </c>
      <c r="B677" s="2" t="s">
        <v>2192</v>
      </c>
      <c r="C677" s="2">
        <f>YEAR([1]Data!$D677)</f>
        <v>2014</v>
      </c>
      <c r="D677" s="3">
        <v>41979</v>
      </c>
      <c r="E677" s="3" t="str">
        <f>TEXT(Table1[[#This Row],[Order Date]],"mmm")</f>
        <v>Dec</v>
      </c>
      <c r="F677" s="3">
        <v>41982</v>
      </c>
      <c r="G677" s="8">
        <f>Table1[[#This Row],[Ship Date]]-Table1[[#This Row],[Order Date]]</f>
        <v>3</v>
      </c>
      <c r="H677" s="2" t="s">
        <v>188</v>
      </c>
      <c r="I677" s="2" t="s">
        <v>2193</v>
      </c>
      <c r="J677" s="2" t="s">
        <v>2194</v>
      </c>
      <c r="K677" s="2" t="s">
        <v>26</v>
      </c>
      <c r="L677" s="2" t="s">
        <v>27</v>
      </c>
      <c r="M677" s="2" t="s">
        <v>497</v>
      </c>
      <c r="N677" s="2" t="s">
        <v>254</v>
      </c>
      <c r="O677" s="2">
        <v>47201</v>
      </c>
      <c r="P677" s="2" t="s">
        <v>105</v>
      </c>
      <c r="Q677" s="2" t="s">
        <v>907</v>
      </c>
      <c r="R677" s="2" t="s">
        <v>71</v>
      </c>
      <c r="S677" s="2" t="s">
        <v>161</v>
      </c>
      <c r="T677" s="2" t="s">
        <v>1784</v>
      </c>
      <c r="U677" s="2">
        <v>99.390000000000015</v>
      </c>
      <c r="V677" s="2">
        <v>3</v>
      </c>
      <c r="W677" s="2">
        <v>0</v>
      </c>
      <c r="X677" s="20">
        <v>7</v>
      </c>
      <c r="Y677" s="18">
        <v>310.428571428574</v>
      </c>
      <c r="Z677" s="2">
        <v>40.749900000000004</v>
      </c>
    </row>
    <row r="678" spans="1:26" x14ac:dyDescent="0.3">
      <c r="A678" s="2">
        <v>677</v>
      </c>
      <c r="B678" s="2" t="s">
        <v>2199</v>
      </c>
      <c r="C678" s="2">
        <f>YEAR([1]Data!$D678)</f>
        <v>2014</v>
      </c>
      <c r="D678" s="3">
        <v>41717</v>
      </c>
      <c r="E678" s="3" t="str">
        <f>TEXT(Table1[[#This Row],[Order Date]],"mmm")</f>
        <v>Mar</v>
      </c>
      <c r="F678" s="3">
        <v>41722</v>
      </c>
      <c r="G678" s="8">
        <f>Table1[[#This Row],[Ship Date]]-Table1[[#This Row],[Order Date]]</f>
        <v>5</v>
      </c>
      <c r="H678" s="2" t="s">
        <v>50</v>
      </c>
      <c r="I678" s="2" t="s">
        <v>2200</v>
      </c>
      <c r="J678" s="2" t="s">
        <v>2201</v>
      </c>
      <c r="K678" s="2" t="s">
        <v>26</v>
      </c>
      <c r="L678" s="2" t="s">
        <v>27</v>
      </c>
      <c r="M678" s="2" t="s">
        <v>2202</v>
      </c>
      <c r="N678" s="2" t="s">
        <v>104</v>
      </c>
      <c r="O678" s="2">
        <v>75701</v>
      </c>
      <c r="P678" s="2" t="s">
        <v>105</v>
      </c>
      <c r="Q678" s="2" t="s">
        <v>2203</v>
      </c>
      <c r="R678" s="2" t="s">
        <v>46</v>
      </c>
      <c r="S678" s="2" t="s">
        <v>78</v>
      </c>
      <c r="T678" s="2" t="s">
        <v>2204</v>
      </c>
      <c r="U678" s="2">
        <v>2.6879999999999997</v>
      </c>
      <c r="V678" s="2">
        <v>3</v>
      </c>
      <c r="W678" s="2">
        <v>0.8</v>
      </c>
      <c r="X678" s="20">
        <v>7</v>
      </c>
      <c r="Y678" s="18">
        <v>308.39285714285398</v>
      </c>
      <c r="Z678" s="2">
        <v>-7.3920000000000021</v>
      </c>
    </row>
    <row r="679" spans="1:26" x14ac:dyDescent="0.3">
      <c r="A679" s="2">
        <v>678</v>
      </c>
      <c r="B679" s="2" t="s">
        <v>2199</v>
      </c>
      <c r="C679" s="2">
        <f>YEAR([1]Data!$D679)</f>
        <v>2014</v>
      </c>
      <c r="D679" s="3">
        <v>41717</v>
      </c>
      <c r="E679" s="3" t="str">
        <f>TEXT(Table1[[#This Row],[Order Date]],"mmm")</f>
        <v>Mar</v>
      </c>
      <c r="F679" s="3">
        <v>41722</v>
      </c>
      <c r="G679" s="8">
        <f>Table1[[#This Row],[Ship Date]]-Table1[[#This Row],[Order Date]]</f>
        <v>5</v>
      </c>
      <c r="H679" s="2" t="s">
        <v>50</v>
      </c>
      <c r="I679" s="2" t="s">
        <v>2200</v>
      </c>
      <c r="J679" s="2" t="s">
        <v>2201</v>
      </c>
      <c r="K679" s="2" t="s">
        <v>26</v>
      </c>
      <c r="L679" s="2" t="s">
        <v>27</v>
      </c>
      <c r="M679" s="2" t="s">
        <v>2202</v>
      </c>
      <c r="N679" s="2" t="s">
        <v>104</v>
      </c>
      <c r="O679" s="2">
        <v>75701</v>
      </c>
      <c r="P679" s="2" t="s">
        <v>105</v>
      </c>
      <c r="Q679" s="2" t="s">
        <v>2205</v>
      </c>
      <c r="R679" s="2" t="s">
        <v>71</v>
      </c>
      <c r="S679" s="2" t="s">
        <v>161</v>
      </c>
      <c r="T679" s="2" t="s">
        <v>2206</v>
      </c>
      <c r="U679" s="2">
        <v>27.816000000000003</v>
      </c>
      <c r="V679" s="2">
        <v>3</v>
      </c>
      <c r="W679" s="2">
        <v>0.2</v>
      </c>
      <c r="X679" s="20">
        <v>7</v>
      </c>
      <c r="Y679" s="18">
        <v>306.35714285714403</v>
      </c>
      <c r="Z679" s="2">
        <v>4.5200999999999958</v>
      </c>
    </row>
    <row r="680" spans="1:26" x14ac:dyDescent="0.3">
      <c r="A680" s="2">
        <v>679</v>
      </c>
      <c r="B680" s="2" t="s">
        <v>2199</v>
      </c>
      <c r="C680" s="2">
        <f>YEAR([1]Data!$D680)</f>
        <v>2014</v>
      </c>
      <c r="D680" s="3">
        <v>41717</v>
      </c>
      <c r="E680" s="3" t="str">
        <f>TEXT(Table1[[#This Row],[Order Date]],"mmm")</f>
        <v>Mar</v>
      </c>
      <c r="F680" s="3">
        <v>41722</v>
      </c>
      <c r="G680" s="8">
        <f>Table1[[#This Row],[Ship Date]]-Table1[[#This Row],[Order Date]]</f>
        <v>5</v>
      </c>
      <c r="H680" s="2" t="s">
        <v>50</v>
      </c>
      <c r="I680" s="2" t="s">
        <v>2200</v>
      </c>
      <c r="J680" s="2" t="s">
        <v>2201</v>
      </c>
      <c r="K680" s="2" t="s">
        <v>26</v>
      </c>
      <c r="L680" s="2" t="s">
        <v>27</v>
      </c>
      <c r="M680" s="2" t="s">
        <v>2202</v>
      </c>
      <c r="N680" s="2" t="s">
        <v>104</v>
      </c>
      <c r="O680" s="2">
        <v>75701</v>
      </c>
      <c r="P680" s="2" t="s">
        <v>105</v>
      </c>
      <c r="Q680" s="2" t="s">
        <v>2207</v>
      </c>
      <c r="R680" s="2" t="s">
        <v>32</v>
      </c>
      <c r="S680" s="2" t="s">
        <v>65</v>
      </c>
      <c r="T680" s="2" t="s">
        <v>2208</v>
      </c>
      <c r="U680" s="2">
        <v>82.524000000000001</v>
      </c>
      <c r="V680" s="2">
        <v>3</v>
      </c>
      <c r="W680" s="2">
        <v>0.6</v>
      </c>
      <c r="X680" s="20">
        <v>7</v>
      </c>
      <c r="Y680" s="18">
        <v>304.32142857142401</v>
      </c>
      <c r="Z680" s="2">
        <v>-41.261999999999972</v>
      </c>
    </row>
    <row r="681" spans="1:26" x14ac:dyDescent="0.3">
      <c r="A681" s="2">
        <v>680</v>
      </c>
      <c r="B681" s="2" t="s">
        <v>2199</v>
      </c>
      <c r="C681" s="2">
        <f>YEAR([1]Data!$D681)</f>
        <v>2014</v>
      </c>
      <c r="D681" s="3">
        <v>41717</v>
      </c>
      <c r="E681" s="3" t="str">
        <f>TEXT(Table1[[#This Row],[Order Date]],"mmm")</f>
        <v>Mar</v>
      </c>
      <c r="F681" s="3">
        <v>41722</v>
      </c>
      <c r="G681" s="8">
        <f>Table1[[#This Row],[Ship Date]]-Table1[[#This Row],[Order Date]]</f>
        <v>5</v>
      </c>
      <c r="H681" s="2" t="s">
        <v>50</v>
      </c>
      <c r="I681" s="2" t="s">
        <v>2200</v>
      </c>
      <c r="J681" s="2" t="s">
        <v>2201</v>
      </c>
      <c r="K681" s="2" t="s">
        <v>26</v>
      </c>
      <c r="L681" s="2" t="s">
        <v>27</v>
      </c>
      <c r="M681" s="2" t="s">
        <v>2202</v>
      </c>
      <c r="N681" s="2" t="s">
        <v>104</v>
      </c>
      <c r="O681" s="2">
        <v>75701</v>
      </c>
      <c r="P681" s="2" t="s">
        <v>105</v>
      </c>
      <c r="Q681" s="2" t="s">
        <v>2209</v>
      </c>
      <c r="R681" s="2" t="s">
        <v>46</v>
      </c>
      <c r="S681" s="2" t="s">
        <v>75</v>
      </c>
      <c r="T681" s="2" t="s">
        <v>2210</v>
      </c>
      <c r="U681" s="2">
        <v>182.99399999999997</v>
      </c>
      <c r="V681" s="2">
        <v>3</v>
      </c>
      <c r="W681" s="2">
        <v>0.8</v>
      </c>
      <c r="X681" s="20">
        <v>7</v>
      </c>
      <c r="Y681" s="18">
        <v>302.28571428571399</v>
      </c>
      <c r="Z681" s="2">
        <v>-320.23950000000013</v>
      </c>
    </row>
    <row r="682" spans="1:26" x14ac:dyDescent="0.3">
      <c r="A682" s="2">
        <v>681</v>
      </c>
      <c r="B682" s="2" t="s">
        <v>2211</v>
      </c>
      <c r="C682" s="2">
        <f>YEAR([1]Data!$D682)</f>
        <v>2013</v>
      </c>
      <c r="D682" s="3">
        <v>41598</v>
      </c>
      <c r="E682" s="3" t="str">
        <f>TEXT(Table1[[#This Row],[Order Date]],"mmm")</f>
        <v>Nov</v>
      </c>
      <c r="F682" s="3">
        <v>41603</v>
      </c>
      <c r="G682" s="8">
        <f>Table1[[#This Row],[Ship Date]]-Table1[[#This Row],[Order Date]]</f>
        <v>5</v>
      </c>
      <c r="H682" s="2" t="s">
        <v>50</v>
      </c>
      <c r="I682" s="2" t="s">
        <v>2212</v>
      </c>
      <c r="J682" s="2" t="s">
        <v>2213</v>
      </c>
      <c r="K682" s="2" t="s">
        <v>26</v>
      </c>
      <c r="L682" s="2" t="s">
        <v>27</v>
      </c>
      <c r="M682" s="2" t="s">
        <v>266</v>
      </c>
      <c r="N682" s="2" t="s">
        <v>267</v>
      </c>
      <c r="O682" s="2">
        <v>10024</v>
      </c>
      <c r="P682" s="2" t="s">
        <v>148</v>
      </c>
      <c r="Q682" s="2" t="s">
        <v>2214</v>
      </c>
      <c r="R682" s="2" t="s">
        <v>46</v>
      </c>
      <c r="S682" s="2" t="s">
        <v>75</v>
      </c>
      <c r="T682" s="2" t="s">
        <v>2215</v>
      </c>
      <c r="U682" s="2">
        <v>14.352000000000002</v>
      </c>
      <c r="V682" s="2">
        <v>3</v>
      </c>
      <c r="W682" s="2">
        <v>0.2</v>
      </c>
      <c r="X682" s="20">
        <v>7</v>
      </c>
      <c r="Y682" s="18">
        <v>300.24999999999397</v>
      </c>
      <c r="Z682" s="2">
        <v>4.6643999999999988</v>
      </c>
    </row>
    <row r="683" spans="1:26" x14ac:dyDescent="0.3">
      <c r="A683" s="2">
        <v>682</v>
      </c>
      <c r="B683" s="2" t="s">
        <v>2211</v>
      </c>
      <c r="C683" s="2">
        <f>YEAR([1]Data!$D683)</f>
        <v>2013</v>
      </c>
      <c r="D683" s="3">
        <v>41598</v>
      </c>
      <c r="E683" s="3" t="str">
        <f>TEXT(Table1[[#This Row],[Order Date]],"mmm")</f>
        <v>Nov</v>
      </c>
      <c r="F683" s="3">
        <v>41603</v>
      </c>
      <c r="G683" s="8">
        <f>Table1[[#This Row],[Ship Date]]-Table1[[#This Row],[Order Date]]</f>
        <v>5</v>
      </c>
      <c r="H683" s="2" t="s">
        <v>50</v>
      </c>
      <c r="I683" s="2" t="s">
        <v>2212</v>
      </c>
      <c r="J683" s="2" t="s">
        <v>2213</v>
      </c>
      <c r="K683" s="2" t="s">
        <v>26</v>
      </c>
      <c r="L683" s="2" t="s">
        <v>27</v>
      </c>
      <c r="M683" s="2" t="s">
        <v>266</v>
      </c>
      <c r="N683" s="2" t="s">
        <v>267</v>
      </c>
      <c r="O683" s="2">
        <v>10024</v>
      </c>
      <c r="P683" s="2" t="s">
        <v>148</v>
      </c>
      <c r="Q683" s="2" t="s">
        <v>2216</v>
      </c>
      <c r="R683" s="2" t="s">
        <v>46</v>
      </c>
      <c r="S683" s="2" t="s">
        <v>59</v>
      </c>
      <c r="T683" s="2" t="s">
        <v>2217</v>
      </c>
      <c r="U683" s="2">
        <v>64.959999999999994</v>
      </c>
      <c r="V683" s="2">
        <v>2</v>
      </c>
      <c r="W683" s="2">
        <v>0</v>
      </c>
      <c r="X683" s="20">
        <v>7</v>
      </c>
      <c r="Y683" s="18">
        <v>298.21428571428402</v>
      </c>
      <c r="Z683" s="2">
        <v>2.598399999999998</v>
      </c>
    </row>
    <row r="684" spans="1:26" x14ac:dyDescent="0.3">
      <c r="A684" s="2">
        <v>683</v>
      </c>
      <c r="B684" s="2" t="s">
        <v>2211</v>
      </c>
      <c r="C684" s="2">
        <f>YEAR([1]Data!$D684)</f>
        <v>2013</v>
      </c>
      <c r="D684" s="3">
        <v>41598</v>
      </c>
      <c r="E684" s="3" t="str">
        <f>TEXT(Table1[[#This Row],[Order Date]],"mmm")</f>
        <v>Nov</v>
      </c>
      <c r="F684" s="3">
        <v>41603</v>
      </c>
      <c r="G684" s="8">
        <f>Table1[[#This Row],[Ship Date]]-Table1[[#This Row],[Order Date]]</f>
        <v>5</v>
      </c>
      <c r="H684" s="2" t="s">
        <v>50</v>
      </c>
      <c r="I684" s="2" t="s">
        <v>2212</v>
      </c>
      <c r="J684" s="2" t="s">
        <v>2213</v>
      </c>
      <c r="K684" s="2" t="s">
        <v>26</v>
      </c>
      <c r="L684" s="2" t="s">
        <v>27</v>
      </c>
      <c r="M684" s="2" t="s">
        <v>266</v>
      </c>
      <c r="N684" s="2" t="s">
        <v>267</v>
      </c>
      <c r="O684" s="2">
        <v>10024</v>
      </c>
      <c r="P684" s="2" t="s">
        <v>148</v>
      </c>
      <c r="Q684" s="2" t="s">
        <v>1765</v>
      </c>
      <c r="R684" s="2" t="s">
        <v>46</v>
      </c>
      <c r="S684" s="2" t="s">
        <v>59</v>
      </c>
      <c r="T684" s="2" t="s">
        <v>1766</v>
      </c>
      <c r="U684" s="2">
        <v>68.599999999999994</v>
      </c>
      <c r="V684" s="2">
        <v>4</v>
      </c>
      <c r="W684" s="2">
        <v>0</v>
      </c>
      <c r="X684" s="20">
        <v>7</v>
      </c>
      <c r="Y684" s="18">
        <v>296.178571428574</v>
      </c>
      <c r="Z684" s="2">
        <v>18.521999999999998</v>
      </c>
    </row>
    <row r="685" spans="1:26" x14ac:dyDescent="0.3">
      <c r="A685" s="2">
        <v>684</v>
      </c>
      <c r="B685" s="2" t="s">
        <v>2218</v>
      </c>
      <c r="C685" s="2">
        <f>YEAR([1]Data!$D685)</f>
        <v>2014</v>
      </c>
      <c r="D685" s="3">
        <v>41948</v>
      </c>
      <c r="E685" s="3" t="str">
        <f>TEXT(Table1[[#This Row],[Order Date]],"mmm")</f>
        <v>Nov</v>
      </c>
      <c r="F685" s="3">
        <v>41948</v>
      </c>
      <c r="G685" s="8">
        <f>Table1[[#This Row],[Ship Date]]-Table1[[#This Row],[Order Date]]</f>
        <v>0</v>
      </c>
      <c r="H685" s="2" t="s">
        <v>1290</v>
      </c>
      <c r="I685" s="2" t="s">
        <v>2219</v>
      </c>
      <c r="J685" s="2" t="s">
        <v>2220</v>
      </c>
      <c r="K685" s="2" t="s">
        <v>41</v>
      </c>
      <c r="L685" s="2" t="s">
        <v>27</v>
      </c>
      <c r="M685" s="2" t="s">
        <v>2221</v>
      </c>
      <c r="N685" s="2" t="s">
        <v>88</v>
      </c>
      <c r="O685" s="2">
        <v>27217</v>
      </c>
      <c r="P685" s="2" t="s">
        <v>30</v>
      </c>
      <c r="Q685" s="2" t="s">
        <v>2222</v>
      </c>
      <c r="R685" s="2" t="s">
        <v>71</v>
      </c>
      <c r="S685" s="2" t="s">
        <v>682</v>
      </c>
      <c r="T685" s="2" t="s">
        <v>2223</v>
      </c>
      <c r="U685" s="2">
        <v>7999.98</v>
      </c>
      <c r="V685" s="2">
        <v>4</v>
      </c>
      <c r="W685" s="2">
        <v>0.5</v>
      </c>
      <c r="X685" s="20">
        <v>7</v>
      </c>
      <c r="Y685" s="18">
        <v>294.14285714285398</v>
      </c>
      <c r="Z685" s="2">
        <v>-3839.9903999999988</v>
      </c>
    </row>
    <row r="686" spans="1:26" x14ac:dyDescent="0.3">
      <c r="A686" s="2">
        <v>685</v>
      </c>
      <c r="B686" s="2" t="s">
        <v>2218</v>
      </c>
      <c r="C686" s="2">
        <f>YEAR([1]Data!$D686)</f>
        <v>2014</v>
      </c>
      <c r="D686" s="3">
        <v>41948</v>
      </c>
      <c r="E686" s="3" t="str">
        <f>TEXT(Table1[[#This Row],[Order Date]],"mmm")</f>
        <v>Nov</v>
      </c>
      <c r="F686" s="3">
        <v>41948</v>
      </c>
      <c r="G686" s="8">
        <f>Table1[[#This Row],[Ship Date]]-Table1[[#This Row],[Order Date]]</f>
        <v>0</v>
      </c>
      <c r="H686" s="2" t="s">
        <v>1290</v>
      </c>
      <c r="I686" s="2" t="s">
        <v>2219</v>
      </c>
      <c r="J686" s="2" t="s">
        <v>2220</v>
      </c>
      <c r="K686" s="2" t="s">
        <v>41</v>
      </c>
      <c r="L686" s="2" t="s">
        <v>27</v>
      </c>
      <c r="M686" s="2" t="s">
        <v>2221</v>
      </c>
      <c r="N686" s="2" t="s">
        <v>88</v>
      </c>
      <c r="O686" s="2">
        <v>27217</v>
      </c>
      <c r="P686" s="2" t="s">
        <v>30</v>
      </c>
      <c r="Q686" s="2" t="s">
        <v>2132</v>
      </c>
      <c r="R686" s="2" t="s">
        <v>46</v>
      </c>
      <c r="S686" s="2" t="s">
        <v>78</v>
      </c>
      <c r="T686" s="2" t="s">
        <v>2133</v>
      </c>
      <c r="U686" s="2">
        <v>167.44000000000003</v>
      </c>
      <c r="V686" s="2">
        <v>2</v>
      </c>
      <c r="W686" s="2">
        <v>0.2</v>
      </c>
      <c r="X686" s="20">
        <v>7</v>
      </c>
      <c r="Y686" s="18">
        <v>292.10714285714403</v>
      </c>
      <c r="Z686" s="2">
        <v>14.650999999999989</v>
      </c>
    </row>
    <row r="687" spans="1:26" x14ac:dyDescent="0.3">
      <c r="A687" s="2">
        <v>686</v>
      </c>
      <c r="B687" s="2" t="s">
        <v>2224</v>
      </c>
      <c r="C687" s="2">
        <f>YEAR([1]Data!$D687)</f>
        <v>2011</v>
      </c>
      <c r="D687" s="3">
        <v>40729</v>
      </c>
      <c r="E687" s="3" t="str">
        <f>TEXT(Table1[[#This Row],[Order Date]],"mmm")</f>
        <v>Jul</v>
      </c>
      <c r="F687" s="3">
        <v>40732</v>
      </c>
      <c r="G687" s="8">
        <f>Table1[[#This Row],[Ship Date]]-Table1[[#This Row],[Order Date]]</f>
        <v>3</v>
      </c>
      <c r="H687" s="2" t="s">
        <v>188</v>
      </c>
      <c r="I687" s="2" t="s">
        <v>2225</v>
      </c>
      <c r="J687" s="2" t="s">
        <v>2226</v>
      </c>
      <c r="K687" s="2" t="s">
        <v>26</v>
      </c>
      <c r="L687" s="2" t="s">
        <v>27</v>
      </c>
      <c r="M687" s="2" t="s">
        <v>328</v>
      </c>
      <c r="N687" s="2" t="s">
        <v>1487</v>
      </c>
      <c r="O687" s="2">
        <v>39212</v>
      </c>
      <c r="P687" s="2" t="s">
        <v>30</v>
      </c>
      <c r="Q687" s="2" t="s">
        <v>1311</v>
      </c>
      <c r="R687" s="2" t="s">
        <v>71</v>
      </c>
      <c r="S687" s="2" t="s">
        <v>161</v>
      </c>
      <c r="T687" s="2" t="s">
        <v>1312</v>
      </c>
      <c r="U687" s="2">
        <v>479.97</v>
      </c>
      <c r="V687" s="2">
        <v>3</v>
      </c>
      <c r="W687" s="2">
        <v>0</v>
      </c>
      <c r="X687" s="20">
        <v>7</v>
      </c>
      <c r="Y687" s="18">
        <v>290.07142857142401</v>
      </c>
      <c r="Z687" s="2">
        <v>163.18979999999999</v>
      </c>
    </row>
    <row r="688" spans="1:26" x14ac:dyDescent="0.3">
      <c r="A688" s="2">
        <v>687</v>
      </c>
      <c r="B688" s="2" t="s">
        <v>2224</v>
      </c>
      <c r="C688" s="2">
        <f>YEAR([1]Data!$D688)</f>
        <v>2011</v>
      </c>
      <c r="D688" s="3">
        <v>40729</v>
      </c>
      <c r="E688" s="3" t="str">
        <f>TEXT(Table1[[#This Row],[Order Date]],"mmm")</f>
        <v>Jul</v>
      </c>
      <c r="F688" s="3">
        <v>40732</v>
      </c>
      <c r="G688" s="8">
        <f>Table1[[#This Row],[Ship Date]]-Table1[[#This Row],[Order Date]]</f>
        <v>3</v>
      </c>
      <c r="H688" s="2" t="s">
        <v>188</v>
      </c>
      <c r="I688" s="2" t="s">
        <v>2225</v>
      </c>
      <c r="J688" s="2" t="s">
        <v>2226</v>
      </c>
      <c r="K688" s="2" t="s">
        <v>26</v>
      </c>
      <c r="L688" s="2" t="s">
        <v>27</v>
      </c>
      <c r="M688" s="2" t="s">
        <v>328</v>
      </c>
      <c r="N688" s="2" t="s">
        <v>1487</v>
      </c>
      <c r="O688" s="2">
        <v>39212</v>
      </c>
      <c r="P688" s="2" t="s">
        <v>30</v>
      </c>
      <c r="Q688" s="2" t="s">
        <v>2227</v>
      </c>
      <c r="R688" s="2" t="s">
        <v>46</v>
      </c>
      <c r="S688" s="2" t="s">
        <v>47</v>
      </c>
      <c r="T688" s="2" t="s">
        <v>2228</v>
      </c>
      <c r="U688" s="2">
        <v>14.62</v>
      </c>
      <c r="V688" s="2">
        <v>2</v>
      </c>
      <c r="W688" s="2">
        <v>0</v>
      </c>
      <c r="X688" s="20">
        <v>7</v>
      </c>
      <c r="Y688" s="18">
        <v>288.03571428571399</v>
      </c>
      <c r="Z688" s="2">
        <v>6.8713999999999995</v>
      </c>
    </row>
    <row r="689" spans="1:26" x14ac:dyDescent="0.3">
      <c r="A689" s="2">
        <v>688</v>
      </c>
      <c r="B689" s="2" t="s">
        <v>2224</v>
      </c>
      <c r="C689" s="2">
        <f>YEAR([1]Data!$D689)</f>
        <v>2011</v>
      </c>
      <c r="D689" s="3">
        <v>40729</v>
      </c>
      <c r="E689" s="3" t="str">
        <f>TEXT(Table1[[#This Row],[Order Date]],"mmm")</f>
        <v>Jul</v>
      </c>
      <c r="F689" s="3">
        <v>40732</v>
      </c>
      <c r="G689" s="8">
        <f>Table1[[#This Row],[Ship Date]]-Table1[[#This Row],[Order Date]]</f>
        <v>3</v>
      </c>
      <c r="H689" s="2" t="s">
        <v>188</v>
      </c>
      <c r="I689" s="2" t="s">
        <v>2225</v>
      </c>
      <c r="J689" s="2" t="s">
        <v>2226</v>
      </c>
      <c r="K689" s="2" t="s">
        <v>26</v>
      </c>
      <c r="L689" s="2" t="s">
        <v>27</v>
      </c>
      <c r="M689" s="2" t="s">
        <v>328</v>
      </c>
      <c r="N689" s="2" t="s">
        <v>1487</v>
      </c>
      <c r="O689" s="2">
        <v>39212</v>
      </c>
      <c r="P689" s="2" t="s">
        <v>30</v>
      </c>
      <c r="Q689" s="2" t="s">
        <v>404</v>
      </c>
      <c r="R689" s="2" t="s">
        <v>46</v>
      </c>
      <c r="S689" s="2" t="s">
        <v>90</v>
      </c>
      <c r="T689" s="2" t="s">
        <v>405</v>
      </c>
      <c r="U689" s="2">
        <v>19.440000000000001</v>
      </c>
      <c r="V689" s="2">
        <v>3</v>
      </c>
      <c r="W689" s="2">
        <v>0</v>
      </c>
      <c r="X689" s="20">
        <v>7</v>
      </c>
      <c r="Y689" s="18">
        <v>285.99999999999397</v>
      </c>
      <c r="Z689" s="2">
        <v>9.3312000000000008</v>
      </c>
    </row>
    <row r="690" spans="1:26" x14ac:dyDescent="0.3">
      <c r="A690" s="2">
        <v>689</v>
      </c>
      <c r="B690" s="2" t="s">
        <v>2229</v>
      </c>
      <c r="C690" s="2">
        <f>YEAR([1]Data!$D690)</f>
        <v>2014</v>
      </c>
      <c r="D690" s="3">
        <v>41999</v>
      </c>
      <c r="E690" s="3" t="str">
        <f>TEXT(Table1[[#This Row],[Order Date]],"mmm")</f>
        <v>Dec</v>
      </c>
      <c r="F690" s="3">
        <v>42003</v>
      </c>
      <c r="G690" s="8">
        <f>Table1[[#This Row],[Ship Date]]-Table1[[#This Row],[Order Date]]</f>
        <v>4</v>
      </c>
      <c r="H690" s="2" t="s">
        <v>50</v>
      </c>
      <c r="I690" s="2" t="s">
        <v>2230</v>
      </c>
      <c r="J690" s="2" t="s">
        <v>2231</v>
      </c>
      <c r="K690" s="2" t="s">
        <v>26</v>
      </c>
      <c r="L690" s="2" t="s">
        <v>27</v>
      </c>
      <c r="M690" s="2" t="s">
        <v>266</v>
      </c>
      <c r="N690" s="2" t="s">
        <v>267</v>
      </c>
      <c r="O690" s="2">
        <v>10035</v>
      </c>
      <c r="P690" s="2" t="s">
        <v>148</v>
      </c>
      <c r="Q690" s="2" t="s">
        <v>2232</v>
      </c>
      <c r="R690" s="2" t="s">
        <v>32</v>
      </c>
      <c r="S690" s="2" t="s">
        <v>33</v>
      </c>
      <c r="T690" s="2" t="s">
        <v>2233</v>
      </c>
      <c r="U690" s="2">
        <v>191.98400000000001</v>
      </c>
      <c r="V690" s="2">
        <v>2</v>
      </c>
      <c r="W690" s="2">
        <v>0.2</v>
      </c>
      <c r="X690" s="20">
        <v>7</v>
      </c>
      <c r="Y690" s="18">
        <v>283.96428571428402</v>
      </c>
      <c r="Z690" s="2">
        <v>4.7995999999999768</v>
      </c>
    </row>
    <row r="691" spans="1:26" x14ac:dyDescent="0.3">
      <c r="A691" s="2">
        <v>690</v>
      </c>
      <c r="B691" s="2" t="s">
        <v>2234</v>
      </c>
      <c r="C691" s="2">
        <f>YEAR([1]Data!$D691)</f>
        <v>2011</v>
      </c>
      <c r="D691" s="3">
        <v>40715</v>
      </c>
      <c r="E691" s="3" t="str">
        <f>TEXT(Table1[[#This Row],[Order Date]],"mmm")</f>
        <v>Jun</v>
      </c>
      <c r="F691" s="3">
        <v>40717</v>
      </c>
      <c r="G691" s="8">
        <f>Table1[[#This Row],[Ship Date]]-Table1[[#This Row],[Order Date]]</f>
        <v>2</v>
      </c>
      <c r="H691" s="2" t="s">
        <v>23</v>
      </c>
      <c r="I691" s="2" t="s">
        <v>2235</v>
      </c>
      <c r="J691" s="2" t="s">
        <v>2236</v>
      </c>
      <c r="K691" s="2" t="s">
        <v>26</v>
      </c>
      <c r="L691" s="2" t="s">
        <v>27</v>
      </c>
      <c r="M691" s="2" t="s">
        <v>2237</v>
      </c>
      <c r="N691" s="2" t="s">
        <v>319</v>
      </c>
      <c r="O691" s="2">
        <v>22980</v>
      </c>
      <c r="P691" s="2" t="s">
        <v>30</v>
      </c>
      <c r="Q691" s="2" t="s">
        <v>2238</v>
      </c>
      <c r="R691" s="2" t="s">
        <v>32</v>
      </c>
      <c r="S691" s="2" t="s">
        <v>65</v>
      </c>
      <c r="T691" s="2" t="s">
        <v>2239</v>
      </c>
      <c r="U691" s="2">
        <v>104.01</v>
      </c>
      <c r="V691" s="2">
        <v>1</v>
      </c>
      <c r="W691" s="2">
        <v>0</v>
      </c>
      <c r="X691" s="20">
        <v>7</v>
      </c>
      <c r="Y691" s="18">
        <v>281.928571428574</v>
      </c>
      <c r="Z691" s="2">
        <v>14.561400000000006</v>
      </c>
    </row>
    <row r="692" spans="1:26" x14ac:dyDescent="0.3">
      <c r="A692" s="2">
        <v>691</v>
      </c>
      <c r="B692" s="2" t="s">
        <v>2234</v>
      </c>
      <c r="C692" s="2">
        <f>YEAR([1]Data!$D692)</f>
        <v>2011</v>
      </c>
      <c r="D692" s="3">
        <v>40715</v>
      </c>
      <c r="E692" s="3" t="str">
        <f>TEXT(Table1[[#This Row],[Order Date]],"mmm")</f>
        <v>Jun</v>
      </c>
      <c r="F692" s="3">
        <v>40717</v>
      </c>
      <c r="G692" s="8">
        <f>Table1[[#This Row],[Ship Date]]-Table1[[#This Row],[Order Date]]</f>
        <v>2</v>
      </c>
      <c r="H692" s="2" t="s">
        <v>23</v>
      </c>
      <c r="I692" s="2" t="s">
        <v>2235</v>
      </c>
      <c r="J692" s="2" t="s">
        <v>2236</v>
      </c>
      <c r="K692" s="2" t="s">
        <v>26</v>
      </c>
      <c r="L692" s="2" t="s">
        <v>27</v>
      </c>
      <c r="M692" s="2" t="s">
        <v>2237</v>
      </c>
      <c r="N692" s="2" t="s">
        <v>319</v>
      </c>
      <c r="O692" s="2">
        <v>22980</v>
      </c>
      <c r="P692" s="2" t="s">
        <v>30</v>
      </c>
      <c r="Q692" s="2" t="s">
        <v>82</v>
      </c>
      <c r="R692" s="2" t="s">
        <v>71</v>
      </c>
      <c r="S692" s="2" t="s">
        <v>72</v>
      </c>
      <c r="T692" s="2" t="s">
        <v>83</v>
      </c>
      <c r="U692" s="2">
        <v>284.82</v>
      </c>
      <c r="V692" s="2">
        <v>1</v>
      </c>
      <c r="W692" s="2">
        <v>0</v>
      </c>
      <c r="X692" s="20">
        <v>7</v>
      </c>
      <c r="Y692" s="18">
        <v>279.89285714285398</v>
      </c>
      <c r="Z692" s="2">
        <v>74.053200000000004</v>
      </c>
    </row>
    <row r="693" spans="1:26" x14ac:dyDescent="0.3">
      <c r="A693" s="2">
        <v>692</v>
      </c>
      <c r="B693" s="2" t="s">
        <v>2234</v>
      </c>
      <c r="C693" s="2">
        <f>YEAR([1]Data!$D693)</f>
        <v>2011</v>
      </c>
      <c r="D693" s="3">
        <v>40715</v>
      </c>
      <c r="E693" s="3" t="str">
        <f>TEXT(Table1[[#This Row],[Order Date]],"mmm")</f>
        <v>Jun</v>
      </c>
      <c r="F693" s="3">
        <v>40717</v>
      </c>
      <c r="G693" s="8">
        <f>Table1[[#This Row],[Ship Date]]-Table1[[#This Row],[Order Date]]</f>
        <v>2</v>
      </c>
      <c r="H693" s="2" t="s">
        <v>23</v>
      </c>
      <c r="I693" s="2" t="s">
        <v>2235</v>
      </c>
      <c r="J693" s="2" t="s">
        <v>2236</v>
      </c>
      <c r="K693" s="2" t="s">
        <v>26</v>
      </c>
      <c r="L693" s="2" t="s">
        <v>27</v>
      </c>
      <c r="M693" s="2" t="s">
        <v>2237</v>
      </c>
      <c r="N693" s="2" t="s">
        <v>319</v>
      </c>
      <c r="O693" s="2">
        <v>22980</v>
      </c>
      <c r="P693" s="2" t="s">
        <v>30</v>
      </c>
      <c r="Q693" s="2" t="s">
        <v>2240</v>
      </c>
      <c r="R693" s="2" t="s">
        <v>46</v>
      </c>
      <c r="S693" s="2" t="s">
        <v>59</v>
      </c>
      <c r="T693" s="2" t="s">
        <v>2241</v>
      </c>
      <c r="U693" s="2">
        <v>36.839999999999996</v>
      </c>
      <c r="V693" s="2">
        <v>3</v>
      </c>
      <c r="W693" s="2">
        <v>0</v>
      </c>
      <c r="X693" s="20">
        <v>7</v>
      </c>
      <c r="Y693" s="18">
        <v>277.85714285714403</v>
      </c>
      <c r="Z693" s="2">
        <v>10.315199999999999</v>
      </c>
    </row>
    <row r="694" spans="1:26" x14ac:dyDescent="0.3">
      <c r="A694" s="2">
        <v>693</v>
      </c>
      <c r="B694" s="2" t="s">
        <v>2242</v>
      </c>
      <c r="C694" s="2">
        <f>YEAR([1]Data!$D694)</f>
        <v>2012</v>
      </c>
      <c r="D694" s="3">
        <v>40996</v>
      </c>
      <c r="E694" s="3" t="str">
        <f>TEXT(Table1[[#This Row],[Order Date]],"mmm")</f>
        <v>Mar</v>
      </c>
      <c r="F694" s="3">
        <v>41001</v>
      </c>
      <c r="G694" s="8">
        <f>Table1[[#This Row],[Ship Date]]-Table1[[#This Row],[Order Date]]</f>
        <v>5</v>
      </c>
      <c r="H694" s="2" t="s">
        <v>50</v>
      </c>
      <c r="I694" s="2" t="s">
        <v>2243</v>
      </c>
      <c r="J694" s="2" t="s">
        <v>2244</v>
      </c>
      <c r="K694" s="2" t="s">
        <v>26</v>
      </c>
      <c r="L694" s="2" t="s">
        <v>27</v>
      </c>
      <c r="M694" s="2" t="s">
        <v>42</v>
      </c>
      <c r="N694" s="2" t="s">
        <v>43</v>
      </c>
      <c r="O694" s="2">
        <v>90036</v>
      </c>
      <c r="P694" s="2" t="s">
        <v>44</v>
      </c>
      <c r="Q694" s="2" t="s">
        <v>2245</v>
      </c>
      <c r="R694" s="2" t="s">
        <v>71</v>
      </c>
      <c r="S694" s="2" t="s">
        <v>161</v>
      </c>
      <c r="T694" s="2" t="s">
        <v>2246</v>
      </c>
      <c r="U694" s="2">
        <v>166.24</v>
      </c>
      <c r="V694" s="2">
        <v>1</v>
      </c>
      <c r="W694" s="2">
        <v>0</v>
      </c>
      <c r="X694" s="20">
        <v>7</v>
      </c>
      <c r="Y694" s="18">
        <v>275.82142857142401</v>
      </c>
      <c r="Z694" s="2">
        <v>24.936000000000007</v>
      </c>
    </row>
    <row r="695" spans="1:26" x14ac:dyDescent="0.3">
      <c r="A695" s="2">
        <v>694</v>
      </c>
      <c r="B695" s="2" t="s">
        <v>2242</v>
      </c>
      <c r="C695" s="2">
        <f>YEAR([1]Data!$D695)</f>
        <v>2012</v>
      </c>
      <c r="D695" s="3">
        <v>40996</v>
      </c>
      <c r="E695" s="3" t="str">
        <f>TEXT(Table1[[#This Row],[Order Date]],"mmm")</f>
        <v>Mar</v>
      </c>
      <c r="F695" s="3">
        <v>41001</v>
      </c>
      <c r="G695" s="8">
        <f>Table1[[#This Row],[Ship Date]]-Table1[[#This Row],[Order Date]]</f>
        <v>5</v>
      </c>
      <c r="H695" s="2" t="s">
        <v>50</v>
      </c>
      <c r="I695" s="2" t="s">
        <v>2243</v>
      </c>
      <c r="J695" s="2" t="s">
        <v>2244</v>
      </c>
      <c r="K695" s="2" t="s">
        <v>26</v>
      </c>
      <c r="L695" s="2" t="s">
        <v>27</v>
      </c>
      <c r="M695" s="2" t="s">
        <v>42</v>
      </c>
      <c r="N695" s="2" t="s">
        <v>43</v>
      </c>
      <c r="O695" s="2">
        <v>90036</v>
      </c>
      <c r="P695" s="2" t="s">
        <v>44</v>
      </c>
      <c r="Q695" s="2" t="s">
        <v>2247</v>
      </c>
      <c r="R695" s="2" t="s">
        <v>46</v>
      </c>
      <c r="S695" s="2" t="s">
        <v>90</v>
      </c>
      <c r="T695" s="2" t="s">
        <v>2248</v>
      </c>
      <c r="U695" s="2">
        <v>33.4</v>
      </c>
      <c r="V695" s="2">
        <v>5</v>
      </c>
      <c r="W695" s="2">
        <v>0</v>
      </c>
      <c r="X695" s="20">
        <v>7</v>
      </c>
      <c r="Y695" s="18">
        <v>273.78571428571399</v>
      </c>
      <c r="Z695" s="2">
        <v>16.032</v>
      </c>
    </row>
    <row r="696" spans="1:26" x14ac:dyDescent="0.3">
      <c r="A696" s="2">
        <v>695</v>
      </c>
      <c r="B696" s="2" t="s">
        <v>2249</v>
      </c>
      <c r="C696" s="2">
        <f>YEAR([1]Data!$D696)</f>
        <v>2012</v>
      </c>
      <c r="D696" s="3">
        <v>41043</v>
      </c>
      <c r="E696" s="3" t="str">
        <f>TEXT(Table1[[#This Row],[Order Date]],"mmm")</f>
        <v>May</v>
      </c>
      <c r="F696" s="3">
        <v>41046</v>
      </c>
      <c r="G696" s="8">
        <f>Table1[[#This Row],[Ship Date]]-Table1[[#This Row],[Order Date]]</f>
        <v>3</v>
      </c>
      <c r="H696" s="2" t="s">
        <v>188</v>
      </c>
      <c r="I696" s="2" t="s">
        <v>2250</v>
      </c>
      <c r="J696" s="2" t="s">
        <v>2251</v>
      </c>
      <c r="K696" s="2" t="s">
        <v>102</v>
      </c>
      <c r="L696" s="2" t="s">
        <v>27</v>
      </c>
      <c r="M696" s="2" t="s">
        <v>2252</v>
      </c>
      <c r="N696" s="2" t="s">
        <v>147</v>
      </c>
      <c r="O696" s="2">
        <v>19013</v>
      </c>
      <c r="P696" s="2" t="s">
        <v>148</v>
      </c>
      <c r="Q696" s="2" t="s">
        <v>1159</v>
      </c>
      <c r="R696" s="2" t="s">
        <v>46</v>
      </c>
      <c r="S696" s="2" t="s">
        <v>68</v>
      </c>
      <c r="T696" s="2" t="s">
        <v>1160</v>
      </c>
      <c r="U696" s="2">
        <v>198.27200000000002</v>
      </c>
      <c r="V696" s="2">
        <v>8</v>
      </c>
      <c r="W696" s="2">
        <v>0.2</v>
      </c>
      <c r="X696" s="20">
        <v>7</v>
      </c>
      <c r="Y696" s="18">
        <v>271.74999999999397</v>
      </c>
      <c r="Z696" s="2">
        <v>17.34879999999999</v>
      </c>
    </row>
    <row r="697" spans="1:26" x14ac:dyDescent="0.3">
      <c r="A697" s="2">
        <v>696</v>
      </c>
      <c r="B697" s="2" t="s">
        <v>2249</v>
      </c>
      <c r="C697" s="2">
        <f>YEAR([1]Data!$D697)</f>
        <v>2012</v>
      </c>
      <c r="D697" s="3">
        <v>41043</v>
      </c>
      <c r="E697" s="3" t="str">
        <f>TEXT(Table1[[#This Row],[Order Date]],"mmm")</f>
        <v>May</v>
      </c>
      <c r="F697" s="3">
        <v>41046</v>
      </c>
      <c r="G697" s="8">
        <f>Table1[[#This Row],[Ship Date]]-Table1[[#This Row],[Order Date]]</f>
        <v>3</v>
      </c>
      <c r="H697" s="2" t="s">
        <v>188</v>
      </c>
      <c r="I697" s="2" t="s">
        <v>2250</v>
      </c>
      <c r="J697" s="2" t="s">
        <v>2251</v>
      </c>
      <c r="K697" s="2" t="s">
        <v>102</v>
      </c>
      <c r="L697" s="2" t="s">
        <v>27</v>
      </c>
      <c r="M697" s="2" t="s">
        <v>2252</v>
      </c>
      <c r="N697" s="2" t="s">
        <v>147</v>
      </c>
      <c r="O697" s="2">
        <v>19013</v>
      </c>
      <c r="P697" s="2" t="s">
        <v>148</v>
      </c>
      <c r="Q697" s="2" t="s">
        <v>2253</v>
      </c>
      <c r="R697" s="2" t="s">
        <v>46</v>
      </c>
      <c r="S697" s="2" t="s">
        <v>47</v>
      </c>
      <c r="T697" s="2" t="s">
        <v>2254</v>
      </c>
      <c r="U697" s="2">
        <v>47.360000000000007</v>
      </c>
      <c r="V697" s="2">
        <v>4</v>
      </c>
      <c r="W697" s="2">
        <v>0.2</v>
      </c>
      <c r="X697" s="20">
        <v>7</v>
      </c>
      <c r="Y697" s="18">
        <v>269.71428571428402</v>
      </c>
      <c r="Z697" s="2">
        <v>17.759999999999998</v>
      </c>
    </row>
    <row r="698" spans="1:26" x14ac:dyDescent="0.3">
      <c r="A698" s="2">
        <v>697</v>
      </c>
      <c r="B698" s="2" t="s">
        <v>2249</v>
      </c>
      <c r="C698" s="2">
        <f>YEAR([1]Data!$D698)</f>
        <v>2012</v>
      </c>
      <c r="D698" s="3">
        <v>41043</v>
      </c>
      <c r="E698" s="3" t="str">
        <f>TEXT(Table1[[#This Row],[Order Date]],"mmm")</f>
        <v>May</v>
      </c>
      <c r="F698" s="3">
        <v>41046</v>
      </c>
      <c r="G698" s="8">
        <f>Table1[[#This Row],[Ship Date]]-Table1[[#This Row],[Order Date]]</f>
        <v>3</v>
      </c>
      <c r="H698" s="2" t="s">
        <v>188</v>
      </c>
      <c r="I698" s="2" t="s">
        <v>2250</v>
      </c>
      <c r="J698" s="2" t="s">
        <v>2251</v>
      </c>
      <c r="K698" s="2" t="s">
        <v>102</v>
      </c>
      <c r="L698" s="2" t="s">
        <v>27</v>
      </c>
      <c r="M698" s="2" t="s">
        <v>2252</v>
      </c>
      <c r="N698" s="2" t="s">
        <v>147</v>
      </c>
      <c r="O698" s="2">
        <v>19013</v>
      </c>
      <c r="P698" s="2" t="s">
        <v>148</v>
      </c>
      <c r="Q698" s="2" t="s">
        <v>374</v>
      </c>
      <c r="R698" s="2" t="s">
        <v>46</v>
      </c>
      <c r="S698" s="2" t="s">
        <v>173</v>
      </c>
      <c r="T698" s="2" t="s">
        <v>375</v>
      </c>
      <c r="U698" s="2">
        <v>200.98400000000004</v>
      </c>
      <c r="V698" s="2">
        <v>7</v>
      </c>
      <c r="W698" s="2">
        <v>0.2</v>
      </c>
      <c r="X698" s="20">
        <v>7</v>
      </c>
      <c r="Y698" s="18">
        <v>267.678571428574</v>
      </c>
      <c r="Z698" s="2">
        <v>62.807499999999976</v>
      </c>
    </row>
    <row r="699" spans="1:26" x14ac:dyDescent="0.3">
      <c r="A699" s="2">
        <v>698</v>
      </c>
      <c r="B699" s="2" t="s">
        <v>2249</v>
      </c>
      <c r="C699" s="2">
        <f>YEAR([1]Data!$D699)</f>
        <v>2012</v>
      </c>
      <c r="D699" s="3">
        <v>41043</v>
      </c>
      <c r="E699" s="3" t="str">
        <f>TEXT(Table1[[#This Row],[Order Date]],"mmm")</f>
        <v>May</v>
      </c>
      <c r="F699" s="3">
        <v>41046</v>
      </c>
      <c r="G699" s="8">
        <f>Table1[[#This Row],[Ship Date]]-Table1[[#This Row],[Order Date]]</f>
        <v>3</v>
      </c>
      <c r="H699" s="2" t="s">
        <v>188</v>
      </c>
      <c r="I699" s="2" t="s">
        <v>2250</v>
      </c>
      <c r="J699" s="2" t="s">
        <v>2251</v>
      </c>
      <c r="K699" s="2" t="s">
        <v>102</v>
      </c>
      <c r="L699" s="2" t="s">
        <v>27</v>
      </c>
      <c r="M699" s="2" t="s">
        <v>2252</v>
      </c>
      <c r="N699" s="2" t="s">
        <v>147</v>
      </c>
      <c r="O699" s="2">
        <v>19013</v>
      </c>
      <c r="P699" s="2" t="s">
        <v>148</v>
      </c>
      <c r="Q699" s="2" t="s">
        <v>2255</v>
      </c>
      <c r="R699" s="2" t="s">
        <v>46</v>
      </c>
      <c r="S699" s="2" t="s">
        <v>47</v>
      </c>
      <c r="T699" s="2" t="s">
        <v>2256</v>
      </c>
      <c r="U699" s="2">
        <v>97.696000000000012</v>
      </c>
      <c r="V699" s="2">
        <v>4</v>
      </c>
      <c r="W699" s="2">
        <v>0.2</v>
      </c>
      <c r="X699" s="20">
        <v>7</v>
      </c>
      <c r="Y699" s="18">
        <v>265.64285714285398</v>
      </c>
      <c r="Z699" s="2">
        <v>31.751200000000001</v>
      </c>
    </row>
    <row r="700" spans="1:26" x14ac:dyDescent="0.3">
      <c r="A700" s="2">
        <v>699</v>
      </c>
      <c r="B700" s="2" t="s">
        <v>2249</v>
      </c>
      <c r="C700" s="2">
        <f>YEAR([1]Data!$D700)</f>
        <v>2012</v>
      </c>
      <c r="D700" s="3">
        <v>41043</v>
      </c>
      <c r="E700" s="3" t="str">
        <f>TEXT(Table1[[#This Row],[Order Date]],"mmm")</f>
        <v>May</v>
      </c>
      <c r="F700" s="3">
        <v>41046</v>
      </c>
      <c r="G700" s="8">
        <f>Table1[[#This Row],[Ship Date]]-Table1[[#This Row],[Order Date]]</f>
        <v>3</v>
      </c>
      <c r="H700" s="2" t="s">
        <v>188</v>
      </c>
      <c r="I700" s="2" t="s">
        <v>2250</v>
      </c>
      <c r="J700" s="2" t="s">
        <v>2251</v>
      </c>
      <c r="K700" s="2" t="s">
        <v>102</v>
      </c>
      <c r="L700" s="2" t="s">
        <v>27</v>
      </c>
      <c r="M700" s="2" t="s">
        <v>2252</v>
      </c>
      <c r="N700" s="2" t="s">
        <v>147</v>
      </c>
      <c r="O700" s="2">
        <v>19013</v>
      </c>
      <c r="P700" s="2" t="s">
        <v>148</v>
      </c>
      <c r="Q700" s="2" t="s">
        <v>2257</v>
      </c>
      <c r="R700" s="2" t="s">
        <v>46</v>
      </c>
      <c r="S700" s="2" t="s">
        <v>68</v>
      </c>
      <c r="T700" s="2" t="s">
        <v>2258</v>
      </c>
      <c r="U700" s="2">
        <v>2.6960000000000002</v>
      </c>
      <c r="V700" s="2">
        <v>1</v>
      </c>
      <c r="W700" s="2">
        <v>0.2</v>
      </c>
      <c r="X700" s="20">
        <v>7</v>
      </c>
      <c r="Y700" s="18">
        <v>263.60714285714403</v>
      </c>
      <c r="Z700" s="2">
        <v>0.8088000000000003</v>
      </c>
    </row>
    <row r="701" spans="1:26" x14ac:dyDescent="0.3">
      <c r="A701" s="2">
        <v>700</v>
      </c>
      <c r="B701" s="2" t="s">
        <v>2249</v>
      </c>
      <c r="C701" s="2">
        <f>YEAR([1]Data!$D701)</f>
        <v>2012</v>
      </c>
      <c r="D701" s="3">
        <v>41043</v>
      </c>
      <c r="E701" s="3" t="str">
        <f>TEXT(Table1[[#This Row],[Order Date]],"mmm")</f>
        <v>May</v>
      </c>
      <c r="F701" s="3">
        <v>41046</v>
      </c>
      <c r="G701" s="8">
        <f>Table1[[#This Row],[Ship Date]]-Table1[[#This Row],[Order Date]]</f>
        <v>3</v>
      </c>
      <c r="H701" s="2" t="s">
        <v>188</v>
      </c>
      <c r="I701" s="2" t="s">
        <v>2250</v>
      </c>
      <c r="J701" s="2" t="s">
        <v>2251</v>
      </c>
      <c r="K701" s="2" t="s">
        <v>102</v>
      </c>
      <c r="L701" s="2" t="s">
        <v>27</v>
      </c>
      <c r="M701" s="2" t="s">
        <v>2252</v>
      </c>
      <c r="N701" s="2" t="s">
        <v>147</v>
      </c>
      <c r="O701" s="2">
        <v>19013</v>
      </c>
      <c r="P701" s="2" t="s">
        <v>148</v>
      </c>
      <c r="Q701" s="2" t="s">
        <v>2259</v>
      </c>
      <c r="R701" s="2" t="s">
        <v>46</v>
      </c>
      <c r="S701" s="2" t="s">
        <v>75</v>
      </c>
      <c r="T701" s="2" t="s">
        <v>2260</v>
      </c>
      <c r="U701" s="2">
        <v>18.588000000000005</v>
      </c>
      <c r="V701" s="2">
        <v>2</v>
      </c>
      <c r="W701" s="2">
        <v>0.7</v>
      </c>
      <c r="X701" s="20">
        <v>7</v>
      </c>
      <c r="Y701" s="18">
        <v>261.57142857142401</v>
      </c>
      <c r="Z701" s="2">
        <v>-13.6312</v>
      </c>
    </row>
    <row r="702" spans="1:26" x14ac:dyDescent="0.3">
      <c r="A702" s="2">
        <v>701</v>
      </c>
      <c r="B702" s="2" t="s">
        <v>2249</v>
      </c>
      <c r="C702" s="2">
        <f>YEAR([1]Data!$D702)</f>
        <v>2012</v>
      </c>
      <c r="D702" s="3">
        <v>41043</v>
      </c>
      <c r="E702" s="3" t="str">
        <f>TEXT(Table1[[#This Row],[Order Date]],"mmm")</f>
        <v>May</v>
      </c>
      <c r="F702" s="3">
        <v>41046</v>
      </c>
      <c r="G702" s="8">
        <f>Table1[[#This Row],[Ship Date]]-Table1[[#This Row],[Order Date]]</f>
        <v>3</v>
      </c>
      <c r="H702" s="2" t="s">
        <v>188</v>
      </c>
      <c r="I702" s="2" t="s">
        <v>2250</v>
      </c>
      <c r="J702" s="2" t="s">
        <v>2251</v>
      </c>
      <c r="K702" s="2" t="s">
        <v>102</v>
      </c>
      <c r="L702" s="2" t="s">
        <v>27</v>
      </c>
      <c r="M702" s="2" t="s">
        <v>2252</v>
      </c>
      <c r="N702" s="2" t="s">
        <v>147</v>
      </c>
      <c r="O702" s="2">
        <v>19013</v>
      </c>
      <c r="P702" s="2" t="s">
        <v>148</v>
      </c>
      <c r="Q702" s="2" t="s">
        <v>1208</v>
      </c>
      <c r="R702" s="2" t="s">
        <v>46</v>
      </c>
      <c r="S702" s="2" t="s">
        <v>75</v>
      </c>
      <c r="T702" s="2" t="s">
        <v>1209</v>
      </c>
      <c r="U702" s="2">
        <v>4.8960000000000008</v>
      </c>
      <c r="V702" s="2">
        <v>3</v>
      </c>
      <c r="W702" s="2">
        <v>0.7</v>
      </c>
      <c r="X702" s="20">
        <v>7</v>
      </c>
      <c r="Y702" s="18">
        <v>259.53571428571399</v>
      </c>
      <c r="Z702" s="2">
        <v>-3.4271999999999991</v>
      </c>
    </row>
    <row r="703" spans="1:26" x14ac:dyDescent="0.3">
      <c r="A703" s="2">
        <v>702</v>
      </c>
      <c r="B703" s="2" t="s">
        <v>2261</v>
      </c>
      <c r="C703" s="2">
        <f>YEAR([1]Data!$D703)</f>
        <v>2014</v>
      </c>
      <c r="D703" s="3">
        <v>41885</v>
      </c>
      <c r="E703" s="3" t="str">
        <f>TEXT(Table1[[#This Row],[Order Date]],"mmm")</f>
        <v>Sep</v>
      </c>
      <c r="F703" s="3">
        <v>41891</v>
      </c>
      <c r="G703" s="8">
        <f>Table1[[#This Row],[Ship Date]]-Table1[[#This Row],[Order Date]]</f>
        <v>6</v>
      </c>
      <c r="H703" s="2" t="s">
        <v>50</v>
      </c>
      <c r="I703" s="2" t="s">
        <v>974</v>
      </c>
      <c r="J703" s="2" t="s">
        <v>975</v>
      </c>
      <c r="K703" s="2" t="s">
        <v>41</v>
      </c>
      <c r="L703" s="2" t="s">
        <v>27</v>
      </c>
      <c r="M703" s="2" t="s">
        <v>2180</v>
      </c>
      <c r="N703" s="2" t="s">
        <v>498</v>
      </c>
      <c r="O703" s="2">
        <v>44105</v>
      </c>
      <c r="P703" s="2" t="s">
        <v>148</v>
      </c>
      <c r="Q703" s="2" t="s">
        <v>821</v>
      </c>
      <c r="R703" s="2" t="s">
        <v>32</v>
      </c>
      <c r="S703" s="2" t="s">
        <v>65</v>
      </c>
      <c r="T703" s="2" t="s">
        <v>822</v>
      </c>
      <c r="U703" s="2">
        <v>15.072000000000003</v>
      </c>
      <c r="V703" s="2">
        <v>3</v>
      </c>
      <c r="W703" s="2">
        <v>0.2</v>
      </c>
      <c r="X703" s="20">
        <v>7</v>
      </c>
      <c r="Y703" s="18">
        <v>257.49999999999397</v>
      </c>
      <c r="Z703" s="2">
        <v>4.1448</v>
      </c>
    </row>
    <row r="704" spans="1:26" x14ac:dyDescent="0.3">
      <c r="A704" s="2">
        <v>703</v>
      </c>
      <c r="B704" s="2" t="s">
        <v>2262</v>
      </c>
      <c r="C704" s="2">
        <f>YEAR([1]Data!$D704)</f>
        <v>2013</v>
      </c>
      <c r="D704" s="3">
        <v>41583</v>
      </c>
      <c r="E704" s="3" t="str">
        <f>TEXT(Table1[[#This Row],[Order Date]],"mmm")</f>
        <v>Nov</v>
      </c>
      <c r="F704" s="3">
        <v>41587</v>
      </c>
      <c r="G704" s="8">
        <f>Table1[[#This Row],[Ship Date]]-Table1[[#This Row],[Order Date]]</f>
        <v>4</v>
      </c>
      <c r="H704" s="2" t="s">
        <v>23</v>
      </c>
      <c r="I704" s="2" t="s">
        <v>1338</v>
      </c>
      <c r="J704" s="2" t="s">
        <v>1339</v>
      </c>
      <c r="K704" s="2" t="s">
        <v>41</v>
      </c>
      <c r="L704" s="2" t="s">
        <v>27</v>
      </c>
      <c r="M704" s="2" t="s">
        <v>95</v>
      </c>
      <c r="N704" s="2" t="s">
        <v>96</v>
      </c>
      <c r="O704" s="2">
        <v>98103</v>
      </c>
      <c r="P704" s="2" t="s">
        <v>44</v>
      </c>
      <c r="Q704" s="2" t="s">
        <v>2263</v>
      </c>
      <c r="R704" s="2" t="s">
        <v>32</v>
      </c>
      <c r="S704" s="2" t="s">
        <v>65</v>
      </c>
      <c r="T704" s="2" t="s">
        <v>2264</v>
      </c>
      <c r="U704" s="2">
        <v>209.88</v>
      </c>
      <c r="V704" s="2">
        <v>3</v>
      </c>
      <c r="W704" s="2">
        <v>0</v>
      </c>
      <c r="X704" s="20">
        <v>7</v>
      </c>
      <c r="Y704" s="18">
        <v>255.46428571428399</v>
      </c>
      <c r="Z704" s="2">
        <v>35.679599999999979</v>
      </c>
    </row>
    <row r="705" spans="1:26" x14ac:dyDescent="0.3">
      <c r="A705" s="2">
        <v>704</v>
      </c>
      <c r="B705" s="2" t="s">
        <v>2265</v>
      </c>
      <c r="C705" s="2">
        <f>YEAR([1]Data!$D705)</f>
        <v>2012</v>
      </c>
      <c r="D705" s="3">
        <v>41008</v>
      </c>
      <c r="E705" s="3" t="str">
        <f>TEXT(Table1[[#This Row],[Order Date]],"mmm")</f>
        <v>Apr</v>
      </c>
      <c r="F705" s="3">
        <v>41013</v>
      </c>
      <c r="G705" s="8">
        <f>Table1[[#This Row],[Ship Date]]-Table1[[#This Row],[Order Date]]</f>
        <v>5</v>
      </c>
      <c r="H705" s="2" t="s">
        <v>50</v>
      </c>
      <c r="I705" s="2" t="s">
        <v>2266</v>
      </c>
      <c r="J705" s="2" t="s">
        <v>2267</v>
      </c>
      <c r="K705" s="2" t="s">
        <v>26</v>
      </c>
      <c r="L705" s="2" t="s">
        <v>27</v>
      </c>
      <c r="M705" s="2" t="s">
        <v>1173</v>
      </c>
      <c r="N705" s="2" t="s">
        <v>43</v>
      </c>
      <c r="O705" s="2">
        <v>90805</v>
      </c>
      <c r="P705" s="2" t="s">
        <v>44</v>
      </c>
      <c r="Q705" s="2" t="s">
        <v>2268</v>
      </c>
      <c r="R705" s="2" t="s">
        <v>32</v>
      </c>
      <c r="S705" s="2" t="s">
        <v>56</v>
      </c>
      <c r="T705" s="2" t="s">
        <v>2269</v>
      </c>
      <c r="U705" s="2">
        <v>369.91200000000003</v>
      </c>
      <c r="V705" s="2">
        <v>3</v>
      </c>
      <c r="W705" s="2">
        <v>0.2</v>
      </c>
      <c r="X705" s="20">
        <v>7</v>
      </c>
      <c r="Y705" s="18">
        <v>253.428571428574</v>
      </c>
      <c r="Z705" s="2">
        <v>-13.871700000000047</v>
      </c>
    </row>
    <row r="706" spans="1:26" x14ac:dyDescent="0.3">
      <c r="A706" s="2">
        <v>705</v>
      </c>
      <c r="B706" s="2" t="s">
        <v>2270</v>
      </c>
      <c r="C706" s="2">
        <f>YEAR([1]Data!$D706)</f>
        <v>2011</v>
      </c>
      <c r="D706" s="3">
        <v>40798</v>
      </c>
      <c r="E706" s="3" t="str">
        <f>TEXT(Table1[[#This Row],[Order Date]],"mmm")</f>
        <v>Sep</v>
      </c>
      <c r="F706" s="3">
        <v>40803</v>
      </c>
      <c r="G706" s="8">
        <f>Table1[[#This Row],[Ship Date]]-Table1[[#This Row],[Order Date]]</f>
        <v>5</v>
      </c>
      <c r="H706" s="2" t="s">
        <v>50</v>
      </c>
      <c r="I706" s="2" t="s">
        <v>2271</v>
      </c>
      <c r="J706" s="2" t="s">
        <v>2272</v>
      </c>
      <c r="K706" s="2" t="s">
        <v>41</v>
      </c>
      <c r="L706" s="2" t="s">
        <v>27</v>
      </c>
      <c r="M706" s="2" t="s">
        <v>2273</v>
      </c>
      <c r="N706" s="2" t="s">
        <v>88</v>
      </c>
      <c r="O706" s="2">
        <v>27511</v>
      </c>
      <c r="P706" s="2" t="s">
        <v>30</v>
      </c>
      <c r="Q706" s="2" t="s">
        <v>2274</v>
      </c>
      <c r="R706" s="2" t="s">
        <v>46</v>
      </c>
      <c r="S706" s="2" t="s">
        <v>90</v>
      </c>
      <c r="T706" s="2" t="s">
        <v>2275</v>
      </c>
      <c r="U706" s="2">
        <v>10.368000000000002</v>
      </c>
      <c r="V706" s="2">
        <v>2</v>
      </c>
      <c r="W706" s="2">
        <v>0.2</v>
      </c>
      <c r="X706" s="20">
        <v>7</v>
      </c>
      <c r="Y706" s="18">
        <v>251.39285714285401</v>
      </c>
      <c r="Z706" s="2">
        <v>3.6288</v>
      </c>
    </row>
    <row r="707" spans="1:26" x14ac:dyDescent="0.3">
      <c r="A707" s="2">
        <v>706</v>
      </c>
      <c r="B707" s="2" t="s">
        <v>2270</v>
      </c>
      <c r="C707" s="2">
        <f>YEAR([1]Data!$D707)</f>
        <v>2011</v>
      </c>
      <c r="D707" s="3">
        <v>40798</v>
      </c>
      <c r="E707" s="3" t="str">
        <f>TEXT(Table1[[#This Row],[Order Date]],"mmm")</f>
        <v>Sep</v>
      </c>
      <c r="F707" s="3">
        <v>40803</v>
      </c>
      <c r="G707" s="8">
        <f>Table1[[#This Row],[Ship Date]]-Table1[[#This Row],[Order Date]]</f>
        <v>5</v>
      </c>
      <c r="H707" s="2" t="s">
        <v>50</v>
      </c>
      <c r="I707" s="2" t="s">
        <v>2271</v>
      </c>
      <c r="J707" s="2" t="s">
        <v>2272</v>
      </c>
      <c r="K707" s="2" t="s">
        <v>41</v>
      </c>
      <c r="L707" s="2" t="s">
        <v>27</v>
      </c>
      <c r="M707" s="2" t="s">
        <v>2273</v>
      </c>
      <c r="N707" s="2" t="s">
        <v>88</v>
      </c>
      <c r="O707" s="2">
        <v>27511</v>
      </c>
      <c r="P707" s="2" t="s">
        <v>30</v>
      </c>
      <c r="Q707" s="2" t="s">
        <v>2276</v>
      </c>
      <c r="R707" s="2" t="s">
        <v>46</v>
      </c>
      <c r="S707" s="2" t="s">
        <v>78</v>
      </c>
      <c r="T707" s="2" t="s">
        <v>2277</v>
      </c>
      <c r="U707" s="2">
        <v>166.84</v>
      </c>
      <c r="V707" s="2">
        <v>5</v>
      </c>
      <c r="W707" s="2">
        <v>0.2</v>
      </c>
      <c r="X707" s="20">
        <v>7</v>
      </c>
      <c r="Y707" s="18">
        <v>249.357142857144</v>
      </c>
      <c r="Z707" s="2">
        <v>18.769499999999987</v>
      </c>
    </row>
    <row r="708" spans="1:26" x14ac:dyDescent="0.3">
      <c r="A708" s="2">
        <v>707</v>
      </c>
      <c r="B708" s="2" t="s">
        <v>2270</v>
      </c>
      <c r="C708" s="2">
        <f>YEAR([1]Data!$D708)</f>
        <v>2011</v>
      </c>
      <c r="D708" s="3">
        <v>40798</v>
      </c>
      <c r="E708" s="3" t="str">
        <f>TEXT(Table1[[#This Row],[Order Date]],"mmm")</f>
        <v>Sep</v>
      </c>
      <c r="F708" s="3">
        <v>40803</v>
      </c>
      <c r="G708" s="8">
        <f>Table1[[#This Row],[Ship Date]]-Table1[[#This Row],[Order Date]]</f>
        <v>5</v>
      </c>
      <c r="H708" s="2" t="s">
        <v>50</v>
      </c>
      <c r="I708" s="2" t="s">
        <v>2271</v>
      </c>
      <c r="J708" s="2" t="s">
        <v>2272</v>
      </c>
      <c r="K708" s="2" t="s">
        <v>41</v>
      </c>
      <c r="L708" s="2" t="s">
        <v>27</v>
      </c>
      <c r="M708" s="2" t="s">
        <v>2273</v>
      </c>
      <c r="N708" s="2" t="s">
        <v>88</v>
      </c>
      <c r="O708" s="2">
        <v>27511</v>
      </c>
      <c r="P708" s="2" t="s">
        <v>30</v>
      </c>
      <c r="Q708" s="2" t="s">
        <v>1750</v>
      </c>
      <c r="R708" s="2" t="s">
        <v>71</v>
      </c>
      <c r="S708" s="2" t="s">
        <v>161</v>
      </c>
      <c r="T708" s="2" t="s">
        <v>1751</v>
      </c>
      <c r="U708" s="2">
        <v>15.216000000000001</v>
      </c>
      <c r="V708" s="2">
        <v>1</v>
      </c>
      <c r="W708" s="2">
        <v>0.2</v>
      </c>
      <c r="X708" s="20">
        <v>7</v>
      </c>
      <c r="Y708" s="18">
        <v>247.32142857142401</v>
      </c>
      <c r="Z708" s="2">
        <v>2.2823999999999991</v>
      </c>
    </row>
    <row r="709" spans="1:26" x14ac:dyDescent="0.3">
      <c r="A709" s="2">
        <v>708</v>
      </c>
      <c r="B709" s="2" t="s">
        <v>2278</v>
      </c>
      <c r="C709" s="2">
        <f>YEAR([1]Data!$D709)</f>
        <v>2011</v>
      </c>
      <c r="D709" s="3">
        <v>40879</v>
      </c>
      <c r="E709" s="3" t="str">
        <f>TEXT(Table1[[#This Row],[Order Date]],"mmm")</f>
        <v>Dec</v>
      </c>
      <c r="F709" s="3">
        <v>40881</v>
      </c>
      <c r="G709" s="8">
        <f>Table1[[#This Row],[Ship Date]]-Table1[[#This Row],[Order Date]]</f>
        <v>2</v>
      </c>
      <c r="H709" s="2" t="s">
        <v>188</v>
      </c>
      <c r="I709" s="2" t="s">
        <v>2279</v>
      </c>
      <c r="J709" s="2" t="s">
        <v>2280</v>
      </c>
      <c r="K709" s="2" t="s">
        <v>26</v>
      </c>
      <c r="L709" s="2" t="s">
        <v>27</v>
      </c>
      <c r="M709" s="2" t="s">
        <v>266</v>
      </c>
      <c r="N709" s="2" t="s">
        <v>267</v>
      </c>
      <c r="O709" s="2">
        <v>10035</v>
      </c>
      <c r="P709" s="2" t="s">
        <v>148</v>
      </c>
      <c r="Q709" s="2" t="s">
        <v>1018</v>
      </c>
      <c r="R709" s="2" t="s">
        <v>71</v>
      </c>
      <c r="S709" s="2" t="s">
        <v>161</v>
      </c>
      <c r="T709" s="2" t="s">
        <v>1019</v>
      </c>
      <c r="U709" s="2">
        <v>119.96</v>
      </c>
      <c r="V709" s="2">
        <v>4</v>
      </c>
      <c r="W709" s="2">
        <v>0</v>
      </c>
      <c r="X709" s="20">
        <v>7</v>
      </c>
      <c r="Y709" s="18">
        <v>245.28571428571399</v>
      </c>
      <c r="Z709" s="2">
        <v>52.78240000000001</v>
      </c>
    </row>
    <row r="710" spans="1:26" x14ac:dyDescent="0.3">
      <c r="A710" s="2">
        <v>709</v>
      </c>
      <c r="B710" s="2" t="s">
        <v>2278</v>
      </c>
      <c r="C710" s="2">
        <f>YEAR([1]Data!$D710)</f>
        <v>2011</v>
      </c>
      <c r="D710" s="3">
        <v>40879</v>
      </c>
      <c r="E710" s="3" t="str">
        <f>TEXT(Table1[[#This Row],[Order Date]],"mmm")</f>
        <v>Dec</v>
      </c>
      <c r="F710" s="3">
        <v>40881</v>
      </c>
      <c r="G710" s="8">
        <f>Table1[[#This Row],[Ship Date]]-Table1[[#This Row],[Order Date]]</f>
        <v>2</v>
      </c>
      <c r="H710" s="2" t="s">
        <v>188</v>
      </c>
      <c r="I710" s="2" t="s">
        <v>2279</v>
      </c>
      <c r="J710" s="2" t="s">
        <v>2280</v>
      </c>
      <c r="K710" s="2" t="s">
        <v>26</v>
      </c>
      <c r="L710" s="2" t="s">
        <v>27</v>
      </c>
      <c r="M710" s="2" t="s">
        <v>266</v>
      </c>
      <c r="N710" s="2" t="s">
        <v>267</v>
      </c>
      <c r="O710" s="2">
        <v>10035</v>
      </c>
      <c r="P710" s="2" t="s">
        <v>148</v>
      </c>
      <c r="Q710" s="2" t="s">
        <v>2281</v>
      </c>
      <c r="R710" s="2" t="s">
        <v>32</v>
      </c>
      <c r="S710" s="2" t="s">
        <v>33</v>
      </c>
      <c r="T710" s="2" t="s">
        <v>2282</v>
      </c>
      <c r="U710" s="2">
        <v>883.92</v>
      </c>
      <c r="V710" s="2">
        <v>5</v>
      </c>
      <c r="W710" s="2">
        <v>0.2</v>
      </c>
      <c r="X710" s="20">
        <v>7</v>
      </c>
      <c r="Y710" s="18">
        <v>243.249999999994</v>
      </c>
      <c r="Z710" s="2">
        <v>-110.49000000000007</v>
      </c>
    </row>
    <row r="711" spans="1:26" x14ac:dyDescent="0.3">
      <c r="A711" s="2">
        <v>710</v>
      </c>
      <c r="B711" s="2" t="s">
        <v>2278</v>
      </c>
      <c r="C711" s="2">
        <f>YEAR([1]Data!$D711)</f>
        <v>2011</v>
      </c>
      <c r="D711" s="3">
        <v>40879</v>
      </c>
      <c r="E711" s="3" t="str">
        <f>TEXT(Table1[[#This Row],[Order Date]],"mmm")</f>
        <v>Dec</v>
      </c>
      <c r="F711" s="3">
        <v>40881</v>
      </c>
      <c r="G711" s="8">
        <f>Table1[[#This Row],[Ship Date]]-Table1[[#This Row],[Order Date]]</f>
        <v>2</v>
      </c>
      <c r="H711" s="2" t="s">
        <v>188</v>
      </c>
      <c r="I711" s="2" t="s">
        <v>2279</v>
      </c>
      <c r="J711" s="2" t="s">
        <v>2280</v>
      </c>
      <c r="K711" s="2" t="s">
        <v>26</v>
      </c>
      <c r="L711" s="2" t="s">
        <v>27</v>
      </c>
      <c r="M711" s="2" t="s">
        <v>266</v>
      </c>
      <c r="N711" s="2" t="s">
        <v>267</v>
      </c>
      <c r="O711" s="2">
        <v>10035</v>
      </c>
      <c r="P711" s="2" t="s">
        <v>148</v>
      </c>
      <c r="Q711" s="2" t="s">
        <v>1372</v>
      </c>
      <c r="R711" s="2" t="s">
        <v>46</v>
      </c>
      <c r="S711" s="2" t="s">
        <v>75</v>
      </c>
      <c r="T711" s="2" t="s">
        <v>1373</v>
      </c>
      <c r="U711" s="2">
        <v>46.72</v>
      </c>
      <c r="V711" s="2">
        <v>8</v>
      </c>
      <c r="W711" s="2">
        <v>0.2</v>
      </c>
      <c r="X711" s="20">
        <v>7</v>
      </c>
      <c r="Y711" s="18">
        <v>241.21428571428399</v>
      </c>
      <c r="Z711" s="2">
        <v>15.767999999999997</v>
      </c>
    </row>
    <row r="712" spans="1:26" x14ac:dyDescent="0.3">
      <c r="A712" s="2">
        <v>711</v>
      </c>
      <c r="B712" s="2" t="s">
        <v>2283</v>
      </c>
      <c r="C712" s="2">
        <f>YEAR([1]Data!$D712)</f>
        <v>2011</v>
      </c>
      <c r="D712" s="3">
        <v>40638</v>
      </c>
      <c r="E712" s="3" t="str">
        <f>TEXT(Table1[[#This Row],[Order Date]],"mmm")</f>
        <v>Apr</v>
      </c>
      <c r="F712" s="3">
        <v>40640</v>
      </c>
      <c r="G712" s="8">
        <f>Table1[[#This Row],[Ship Date]]-Table1[[#This Row],[Order Date]]</f>
        <v>2</v>
      </c>
      <c r="H712" s="2" t="s">
        <v>188</v>
      </c>
      <c r="I712" s="2" t="s">
        <v>2284</v>
      </c>
      <c r="J712" s="2" t="s">
        <v>2285</v>
      </c>
      <c r="K712" s="2" t="s">
        <v>102</v>
      </c>
      <c r="L712" s="2" t="s">
        <v>27</v>
      </c>
      <c r="M712" s="2" t="s">
        <v>266</v>
      </c>
      <c r="N712" s="2" t="s">
        <v>267</v>
      </c>
      <c r="O712" s="2">
        <v>10035</v>
      </c>
      <c r="P712" s="2" t="s">
        <v>148</v>
      </c>
      <c r="Q712" s="2" t="s">
        <v>1624</v>
      </c>
      <c r="R712" s="2" t="s">
        <v>46</v>
      </c>
      <c r="S712" s="2" t="s">
        <v>90</v>
      </c>
      <c r="T712" s="2" t="s">
        <v>1625</v>
      </c>
      <c r="U712" s="2">
        <v>55.48</v>
      </c>
      <c r="V712" s="2">
        <v>1</v>
      </c>
      <c r="W712" s="2">
        <v>0</v>
      </c>
      <c r="X712" s="20">
        <v>7</v>
      </c>
      <c r="Y712" s="18">
        <v>239.178571428574</v>
      </c>
      <c r="Z712" s="2">
        <v>26.630399999999998</v>
      </c>
    </row>
    <row r="713" spans="1:26" x14ac:dyDescent="0.3">
      <c r="A713" s="2">
        <v>712</v>
      </c>
      <c r="B713" s="2" t="s">
        <v>2286</v>
      </c>
      <c r="C713" s="2">
        <f>YEAR([1]Data!$D713)</f>
        <v>2014</v>
      </c>
      <c r="D713" s="3">
        <v>41886</v>
      </c>
      <c r="E713" s="3" t="str">
        <f>TEXT(Table1[[#This Row],[Order Date]],"mmm")</f>
        <v>Sep</v>
      </c>
      <c r="F713" s="3">
        <v>41890</v>
      </c>
      <c r="G713" s="8">
        <f>Table1[[#This Row],[Ship Date]]-Table1[[#This Row],[Order Date]]</f>
        <v>4</v>
      </c>
      <c r="H713" s="2" t="s">
        <v>50</v>
      </c>
      <c r="I713" s="2" t="s">
        <v>2287</v>
      </c>
      <c r="J713" s="2" t="s">
        <v>2288</v>
      </c>
      <c r="K713" s="2" t="s">
        <v>26</v>
      </c>
      <c r="L713" s="2" t="s">
        <v>27</v>
      </c>
      <c r="M713" s="2" t="s">
        <v>2289</v>
      </c>
      <c r="N713" s="2" t="s">
        <v>54</v>
      </c>
      <c r="O713" s="2">
        <v>32137</v>
      </c>
      <c r="P713" s="2" t="s">
        <v>30</v>
      </c>
      <c r="Q713" s="2" t="s">
        <v>2290</v>
      </c>
      <c r="R713" s="2" t="s">
        <v>46</v>
      </c>
      <c r="S713" s="2" t="s">
        <v>173</v>
      </c>
      <c r="T713" s="2" t="s">
        <v>2291</v>
      </c>
      <c r="U713" s="2">
        <v>24.448</v>
      </c>
      <c r="V713" s="2">
        <v>4</v>
      </c>
      <c r="W713" s="2">
        <v>0.2</v>
      </c>
      <c r="X713" s="20">
        <v>7</v>
      </c>
      <c r="Y713" s="18">
        <v>237.14285714285401</v>
      </c>
      <c r="Z713" s="2">
        <v>8.8623999999999992</v>
      </c>
    </row>
    <row r="714" spans="1:26" x14ac:dyDescent="0.3">
      <c r="A714" s="2">
        <v>713</v>
      </c>
      <c r="B714" s="2" t="s">
        <v>2292</v>
      </c>
      <c r="C714" s="2">
        <f>YEAR([1]Data!$D714)</f>
        <v>2014</v>
      </c>
      <c r="D714" s="3">
        <v>41779</v>
      </c>
      <c r="E714" s="3" t="str">
        <f>TEXT(Table1[[#This Row],[Order Date]],"mmm")</f>
        <v>May</v>
      </c>
      <c r="F714" s="3">
        <v>41784</v>
      </c>
      <c r="G714" s="8">
        <f>Table1[[#This Row],[Ship Date]]-Table1[[#This Row],[Order Date]]</f>
        <v>5</v>
      </c>
      <c r="H714" s="2" t="s">
        <v>50</v>
      </c>
      <c r="I714" s="2" t="s">
        <v>2293</v>
      </c>
      <c r="J714" s="2" t="s">
        <v>2294</v>
      </c>
      <c r="K714" s="2" t="s">
        <v>41</v>
      </c>
      <c r="L714" s="2" t="s">
        <v>27</v>
      </c>
      <c r="M714" s="2" t="s">
        <v>2295</v>
      </c>
      <c r="N714" s="2" t="s">
        <v>267</v>
      </c>
      <c r="O714" s="2">
        <v>10550</v>
      </c>
      <c r="P714" s="2" t="s">
        <v>148</v>
      </c>
      <c r="Q714" s="2" t="s">
        <v>2296</v>
      </c>
      <c r="R714" s="2" t="s">
        <v>46</v>
      </c>
      <c r="S714" s="2" t="s">
        <v>78</v>
      </c>
      <c r="T714" s="2" t="s">
        <v>2297</v>
      </c>
      <c r="U714" s="2">
        <v>281.34000000000003</v>
      </c>
      <c r="V714" s="2">
        <v>6</v>
      </c>
      <c r="W714" s="2">
        <v>0</v>
      </c>
      <c r="X714" s="20">
        <v>7</v>
      </c>
      <c r="Y714" s="18">
        <v>235.107142857144</v>
      </c>
      <c r="Z714" s="2">
        <v>109.72260000000001</v>
      </c>
    </row>
    <row r="715" spans="1:26" x14ac:dyDescent="0.3">
      <c r="A715" s="2">
        <v>714</v>
      </c>
      <c r="B715" s="2" t="s">
        <v>2292</v>
      </c>
      <c r="C715" s="2">
        <f>YEAR([1]Data!$D715)</f>
        <v>2014</v>
      </c>
      <c r="D715" s="3">
        <v>41779</v>
      </c>
      <c r="E715" s="3" t="str">
        <f>TEXT(Table1[[#This Row],[Order Date]],"mmm")</f>
        <v>May</v>
      </c>
      <c r="F715" s="3">
        <v>41784</v>
      </c>
      <c r="G715" s="8">
        <f>Table1[[#This Row],[Ship Date]]-Table1[[#This Row],[Order Date]]</f>
        <v>5</v>
      </c>
      <c r="H715" s="2" t="s">
        <v>50</v>
      </c>
      <c r="I715" s="2" t="s">
        <v>2293</v>
      </c>
      <c r="J715" s="2" t="s">
        <v>2294</v>
      </c>
      <c r="K715" s="2" t="s">
        <v>41</v>
      </c>
      <c r="L715" s="2" t="s">
        <v>27</v>
      </c>
      <c r="M715" s="2" t="s">
        <v>2295</v>
      </c>
      <c r="N715" s="2" t="s">
        <v>267</v>
      </c>
      <c r="O715" s="2">
        <v>10550</v>
      </c>
      <c r="P715" s="2" t="s">
        <v>148</v>
      </c>
      <c r="Q715" s="2" t="s">
        <v>1378</v>
      </c>
      <c r="R715" s="2" t="s">
        <v>71</v>
      </c>
      <c r="S715" s="2" t="s">
        <v>72</v>
      </c>
      <c r="T715" s="2" t="s">
        <v>1379</v>
      </c>
      <c r="U715" s="2">
        <v>307.98</v>
      </c>
      <c r="V715" s="2">
        <v>2</v>
      </c>
      <c r="W715" s="2">
        <v>0</v>
      </c>
      <c r="X715" s="20">
        <v>7</v>
      </c>
      <c r="Y715" s="18">
        <v>233.07142857142401</v>
      </c>
      <c r="Z715" s="2">
        <v>89.314199999999971</v>
      </c>
    </row>
    <row r="716" spans="1:26" x14ac:dyDescent="0.3">
      <c r="A716" s="2">
        <v>715</v>
      </c>
      <c r="B716" s="2" t="s">
        <v>2292</v>
      </c>
      <c r="C716" s="2">
        <f>YEAR([1]Data!$D716)</f>
        <v>2014</v>
      </c>
      <c r="D716" s="3">
        <v>41779</v>
      </c>
      <c r="E716" s="3" t="str">
        <f>TEXT(Table1[[#This Row],[Order Date]],"mmm")</f>
        <v>May</v>
      </c>
      <c r="F716" s="3">
        <v>41784</v>
      </c>
      <c r="G716" s="8">
        <f>Table1[[#This Row],[Ship Date]]-Table1[[#This Row],[Order Date]]</f>
        <v>5</v>
      </c>
      <c r="H716" s="2" t="s">
        <v>50</v>
      </c>
      <c r="I716" s="2" t="s">
        <v>2293</v>
      </c>
      <c r="J716" s="2" t="s">
        <v>2294</v>
      </c>
      <c r="K716" s="2" t="s">
        <v>41</v>
      </c>
      <c r="L716" s="2" t="s">
        <v>27</v>
      </c>
      <c r="M716" s="2" t="s">
        <v>2295</v>
      </c>
      <c r="N716" s="2" t="s">
        <v>267</v>
      </c>
      <c r="O716" s="2">
        <v>10550</v>
      </c>
      <c r="P716" s="2" t="s">
        <v>148</v>
      </c>
      <c r="Q716" s="2" t="s">
        <v>2298</v>
      </c>
      <c r="R716" s="2" t="s">
        <v>71</v>
      </c>
      <c r="S716" s="2" t="s">
        <v>161</v>
      </c>
      <c r="T716" s="2" t="s">
        <v>2299</v>
      </c>
      <c r="U716" s="2">
        <v>299.96999999999997</v>
      </c>
      <c r="V716" s="2">
        <v>3</v>
      </c>
      <c r="W716" s="2">
        <v>0</v>
      </c>
      <c r="X716" s="20">
        <v>7</v>
      </c>
      <c r="Y716" s="18">
        <v>231.03571428571399</v>
      </c>
      <c r="Z716" s="2">
        <v>113.98860000000001</v>
      </c>
    </row>
    <row r="717" spans="1:26" x14ac:dyDescent="0.3">
      <c r="A717" s="2">
        <v>716</v>
      </c>
      <c r="B717" s="2" t="s">
        <v>2300</v>
      </c>
      <c r="C717" s="2">
        <f>YEAR([1]Data!$D717)</f>
        <v>2011</v>
      </c>
      <c r="D717" s="3">
        <v>40725</v>
      </c>
      <c r="E717" s="3" t="str">
        <f>TEXT(Table1[[#This Row],[Order Date]],"mmm")</f>
        <v>Jul</v>
      </c>
      <c r="F717" s="3">
        <v>40730</v>
      </c>
      <c r="G717" s="8">
        <f>Table1[[#This Row],[Ship Date]]-Table1[[#This Row],[Order Date]]</f>
        <v>5</v>
      </c>
      <c r="H717" s="2" t="s">
        <v>23</v>
      </c>
      <c r="I717" s="2" t="s">
        <v>974</v>
      </c>
      <c r="J717" s="2" t="s">
        <v>975</v>
      </c>
      <c r="K717" s="2" t="s">
        <v>41</v>
      </c>
      <c r="L717" s="2" t="s">
        <v>27</v>
      </c>
      <c r="M717" s="2" t="s">
        <v>95</v>
      </c>
      <c r="N717" s="2" t="s">
        <v>96</v>
      </c>
      <c r="O717" s="2">
        <v>98105</v>
      </c>
      <c r="P717" s="2" t="s">
        <v>44</v>
      </c>
      <c r="Q717" s="2" t="s">
        <v>2301</v>
      </c>
      <c r="R717" s="2" t="s">
        <v>46</v>
      </c>
      <c r="S717" s="2" t="s">
        <v>75</v>
      </c>
      <c r="T717" s="2" t="s">
        <v>2302</v>
      </c>
      <c r="U717" s="2">
        <v>19.920000000000002</v>
      </c>
      <c r="V717" s="2">
        <v>5</v>
      </c>
      <c r="W717" s="2">
        <v>0.2</v>
      </c>
      <c r="X717" s="20">
        <v>7</v>
      </c>
      <c r="Y717" s="18">
        <v>228.999999999994</v>
      </c>
      <c r="Z717" s="2">
        <v>6.9719999999999995</v>
      </c>
    </row>
    <row r="718" spans="1:26" x14ac:dyDescent="0.3">
      <c r="A718" s="2">
        <v>717</v>
      </c>
      <c r="B718" s="2" t="s">
        <v>2303</v>
      </c>
      <c r="C718" s="2">
        <f>YEAR([1]Data!$D718)</f>
        <v>2011</v>
      </c>
      <c r="D718" s="3">
        <v>40555</v>
      </c>
      <c r="E718" s="3" t="str">
        <f>TEXT(Table1[[#This Row],[Order Date]],"mmm")</f>
        <v>Jan</v>
      </c>
      <c r="F718" s="3">
        <v>40558</v>
      </c>
      <c r="G718" s="8">
        <f>Table1[[#This Row],[Ship Date]]-Table1[[#This Row],[Order Date]]</f>
        <v>3</v>
      </c>
      <c r="H718" s="2" t="s">
        <v>188</v>
      </c>
      <c r="I718" s="2" t="s">
        <v>2304</v>
      </c>
      <c r="J718" s="2" t="s">
        <v>2305</v>
      </c>
      <c r="K718" s="2" t="s">
        <v>26</v>
      </c>
      <c r="L718" s="2" t="s">
        <v>27</v>
      </c>
      <c r="M718" s="2" t="s">
        <v>244</v>
      </c>
      <c r="N718" s="2" t="s">
        <v>245</v>
      </c>
      <c r="O718" s="2">
        <v>19901</v>
      </c>
      <c r="P718" s="2" t="s">
        <v>148</v>
      </c>
      <c r="Q718" s="2" t="s">
        <v>2045</v>
      </c>
      <c r="R718" s="2" t="s">
        <v>32</v>
      </c>
      <c r="S718" s="2" t="s">
        <v>65</v>
      </c>
      <c r="T718" s="2" t="s">
        <v>2046</v>
      </c>
      <c r="U718" s="2">
        <v>9.94</v>
      </c>
      <c r="V718" s="2">
        <v>2</v>
      </c>
      <c r="W718" s="2">
        <v>0</v>
      </c>
      <c r="X718" s="20">
        <v>7</v>
      </c>
      <c r="Y718" s="18">
        <v>226.96428571428399</v>
      </c>
      <c r="Z718" s="2">
        <v>3.0813999999999995</v>
      </c>
    </row>
    <row r="719" spans="1:26" x14ac:dyDescent="0.3">
      <c r="A719" s="2">
        <v>718</v>
      </c>
      <c r="B719" s="2" t="s">
        <v>2306</v>
      </c>
      <c r="C719" s="2">
        <f>YEAR([1]Data!$D719)</f>
        <v>2014</v>
      </c>
      <c r="D719" s="3">
        <v>41907</v>
      </c>
      <c r="E719" s="3" t="str">
        <f>TEXT(Table1[[#This Row],[Order Date]],"mmm")</f>
        <v>Sep</v>
      </c>
      <c r="F719" s="3">
        <v>41912</v>
      </c>
      <c r="G719" s="8">
        <f>Table1[[#This Row],[Ship Date]]-Table1[[#This Row],[Order Date]]</f>
        <v>5</v>
      </c>
      <c r="H719" s="2" t="s">
        <v>50</v>
      </c>
      <c r="I719" s="2" t="s">
        <v>945</v>
      </c>
      <c r="J719" s="2" t="s">
        <v>946</v>
      </c>
      <c r="K719" s="2" t="s">
        <v>26</v>
      </c>
      <c r="L719" s="2" t="s">
        <v>27</v>
      </c>
      <c r="M719" s="2" t="s">
        <v>606</v>
      </c>
      <c r="N719" s="2" t="s">
        <v>498</v>
      </c>
      <c r="O719" s="2">
        <v>43055</v>
      </c>
      <c r="P719" s="2" t="s">
        <v>148</v>
      </c>
      <c r="Q719" s="2" t="s">
        <v>2307</v>
      </c>
      <c r="R719" s="2" t="s">
        <v>32</v>
      </c>
      <c r="S719" s="2" t="s">
        <v>65</v>
      </c>
      <c r="T719" s="2" t="s">
        <v>2308</v>
      </c>
      <c r="U719" s="2">
        <v>103.05599999999998</v>
      </c>
      <c r="V719" s="2">
        <v>3</v>
      </c>
      <c r="W719" s="2">
        <v>0.2</v>
      </c>
      <c r="X719" s="20">
        <v>7</v>
      </c>
      <c r="Y719" s="18">
        <v>224.928571428574</v>
      </c>
      <c r="Z719" s="2">
        <v>24.475800000000007</v>
      </c>
    </row>
    <row r="720" spans="1:26" x14ac:dyDescent="0.3">
      <c r="A720" s="2">
        <v>719</v>
      </c>
      <c r="B720" s="2" t="s">
        <v>2309</v>
      </c>
      <c r="C720" s="2">
        <f>YEAR([1]Data!$D720)</f>
        <v>2011</v>
      </c>
      <c r="D720" s="3">
        <v>40696</v>
      </c>
      <c r="E720" s="3" t="str">
        <f>TEXT(Table1[[#This Row],[Order Date]],"mmm")</f>
        <v>Jun</v>
      </c>
      <c r="F720" s="3">
        <v>40701</v>
      </c>
      <c r="G720" s="8">
        <f>Table1[[#This Row],[Ship Date]]-Table1[[#This Row],[Order Date]]</f>
        <v>5</v>
      </c>
      <c r="H720" s="2" t="s">
        <v>50</v>
      </c>
      <c r="I720" s="2" t="s">
        <v>2310</v>
      </c>
      <c r="J720" s="2" t="s">
        <v>2311</v>
      </c>
      <c r="K720" s="2" t="s">
        <v>102</v>
      </c>
      <c r="L720" s="2" t="s">
        <v>27</v>
      </c>
      <c r="M720" s="2" t="s">
        <v>154</v>
      </c>
      <c r="N720" s="2" t="s">
        <v>121</v>
      </c>
      <c r="O720" s="2">
        <v>84057</v>
      </c>
      <c r="P720" s="2" t="s">
        <v>44</v>
      </c>
      <c r="Q720" s="2" t="s">
        <v>1724</v>
      </c>
      <c r="R720" s="2" t="s">
        <v>46</v>
      </c>
      <c r="S720" s="2" t="s">
        <v>75</v>
      </c>
      <c r="T720" s="2" t="s">
        <v>1725</v>
      </c>
      <c r="U720" s="2">
        <v>59.808000000000007</v>
      </c>
      <c r="V720" s="2">
        <v>3</v>
      </c>
      <c r="W720" s="2">
        <v>0.2</v>
      </c>
      <c r="X720" s="20">
        <v>7</v>
      </c>
      <c r="Y720" s="18">
        <v>222.89285714285401</v>
      </c>
      <c r="Z720" s="2">
        <v>19.4376</v>
      </c>
    </row>
    <row r="721" spans="1:26" x14ac:dyDescent="0.3">
      <c r="A721" s="2">
        <v>720</v>
      </c>
      <c r="B721" s="2" t="s">
        <v>2309</v>
      </c>
      <c r="C721" s="2">
        <f>YEAR([1]Data!$D721)</f>
        <v>2011</v>
      </c>
      <c r="D721" s="3">
        <v>40696</v>
      </c>
      <c r="E721" s="3" t="str">
        <f>TEXT(Table1[[#This Row],[Order Date]],"mmm")</f>
        <v>Jun</v>
      </c>
      <c r="F721" s="3">
        <v>40701</v>
      </c>
      <c r="G721" s="8">
        <f>Table1[[#This Row],[Ship Date]]-Table1[[#This Row],[Order Date]]</f>
        <v>5</v>
      </c>
      <c r="H721" s="2" t="s">
        <v>50</v>
      </c>
      <c r="I721" s="2" t="s">
        <v>2310</v>
      </c>
      <c r="J721" s="2" t="s">
        <v>2311</v>
      </c>
      <c r="K721" s="2" t="s">
        <v>102</v>
      </c>
      <c r="L721" s="2" t="s">
        <v>27</v>
      </c>
      <c r="M721" s="2" t="s">
        <v>154</v>
      </c>
      <c r="N721" s="2" t="s">
        <v>121</v>
      </c>
      <c r="O721" s="2">
        <v>84057</v>
      </c>
      <c r="P721" s="2" t="s">
        <v>44</v>
      </c>
      <c r="Q721" s="2" t="s">
        <v>1540</v>
      </c>
      <c r="R721" s="2" t="s">
        <v>32</v>
      </c>
      <c r="S721" s="2" t="s">
        <v>65</v>
      </c>
      <c r="T721" s="2" t="s">
        <v>1541</v>
      </c>
      <c r="U721" s="2">
        <v>73.320000000000007</v>
      </c>
      <c r="V721" s="2">
        <v>6</v>
      </c>
      <c r="W721" s="2">
        <v>0</v>
      </c>
      <c r="X721" s="20">
        <v>7</v>
      </c>
      <c r="Y721" s="18">
        <v>220.857142857144</v>
      </c>
      <c r="Z721" s="2">
        <v>21.995999999999992</v>
      </c>
    </row>
    <row r="722" spans="1:26" x14ac:dyDescent="0.3">
      <c r="A722" s="2">
        <v>721</v>
      </c>
      <c r="B722" s="2" t="s">
        <v>2312</v>
      </c>
      <c r="C722" s="2">
        <f>YEAR([1]Data!$D722)</f>
        <v>2013</v>
      </c>
      <c r="D722" s="3">
        <v>41318</v>
      </c>
      <c r="E722" s="3" t="str">
        <f>TEXT(Table1[[#This Row],[Order Date]],"mmm")</f>
        <v>Feb</v>
      </c>
      <c r="F722" s="3">
        <v>41323</v>
      </c>
      <c r="G722" s="8">
        <f>Table1[[#This Row],[Ship Date]]-Table1[[#This Row],[Order Date]]</f>
        <v>5</v>
      </c>
      <c r="H722" s="2" t="s">
        <v>50</v>
      </c>
      <c r="I722" s="2" t="s">
        <v>2313</v>
      </c>
      <c r="J722" s="2" t="s">
        <v>2314</v>
      </c>
      <c r="K722" s="2" t="s">
        <v>102</v>
      </c>
      <c r="L722" s="2" t="s">
        <v>27</v>
      </c>
      <c r="M722" s="2" t="s">
        <v>42</v>
      </c>
      <c r="N722" s="2" t="s">
        <v>43</v>
      </c>
      <c r="O722" s="2">
        <v>90045</v>
      </c>
      <c r="P722" s="2" t="s">
        <v>44</v>
      </c>
      <c r="Q722" s="2" t="s">
        <v>2315</v>
      </c>
      <c r="R722" s="2" t="s">
        <v>46</v>
      </c>
      <c r="S722" s="2" t="s">
        <v>90</v>
      </c>
      <c r="T722" s="2" t="s">
        <v>2316</v>
      </c>
      <c r="U722" s="2">
        <v>146.82</v>
      </c>
      <c r="V722" s="2">
        <v>3</v>
      </c>
      <c r="W722" s="2">
        <v>0</v>
      </c>
      <c r="X722" s="20">
        <v>7</v>
      </c>
      <c r="Y722" s="18">
        <v>218.82142857142401</v>
      </c>
      <c r="Z722" s="2">
        <v>73.41</v>
      </c>
    </row>
    <row r="723" spans="1:26" x14ac:dyDescent="0.3">
      <c r="A723" s="2">
        <v>722</v>
      </c>
      <c r="B723" s="2" t="s">
        <v>2317</v>
      </c>
      <c r="C723" s="2">
        <f>YEAR([1]Data!$D723)</f>
        <v>2013</v>
      </c>
      <c r="D723" s="3">
        <v>41624</v>
      </c>
      <c r="E723" s="3" t="str">
        <f>TEXT(Table1[[#This Row],[Order Date]],"mmm")</f>
        <v>Dec</v>
      </c>
      <c r="F723" s="3">
        <v>41628</v>
      </c>
      <c r="G723" s="8">
        <f>Table1[[#This Row],[Ship Date]]-Table1[[#This Row],[Order Date]]</f>
        <v>4</v>
      </c>
      <c r="H723" s="2" t="s">
        <v>50</v>
      </c>
      <c r="I723" s="2" t="s">
        <v>1477</v>
      </c>
      <c r="J723" s="2" t="s">
        <v>1478</v>
      </c>
      <c r="K723" s="2" t="s">
        <v>41</v>
      </c>
      <c r="L723" s="2" t="s">
        <v>27</v>
      </c>
      <c r="M723" s="2" t="s">
        <v>880</v>
      </c>
      <c r="N723" s="2" t="s">
        <v>238</v>
      </c>
      <c r="O723" s="2">
        <v>48205</v>
      </c>
      <c r="P723" s="2" t="s">
        <v>105</v>
      </c>
      <c r="Q723" s="2" t="s">
        <v>2318</v>
      </c>
      <c r="R723" s="2" t="s">
        <v>32</v>
      </c>
      <c r="S723" s="2" t="s">
        <v>56</v>
      </c>
      <c r="T723" s="2" t="s">
        <v>2319</v>
      </c>
      <c r="U723" s="2">
        <v>1652.94</v>
      </c>
      <c r="V723" s="2">
        <v>3</v>
      </c>
      <c r="W723" s="2">
        <v>0</v>
      </c>
      <c r="X723" s="20">
        <v>7</v>
      </c>
      <c r="Y723" s="18">
        <v>216.78571428571399</v>
      </c>
      <c r="Z723" s="2">
        <v>231.41160000000002</v>
      </c>
    </row>
    <row r="724" spans="1:26" x14ac:dyDescent="0.3">
      <c r="A724" s="2">
        <v>723</v>
      </c>
      <c r="B724" s="2" t="s">
        <v>2317</v>
      </c>
      <c r="C724" s="2">
        <f>YEAR([1]Data!$D724)</f>
        <v>2013</v>
      </c>
      <c r="D724" s="3">
        <v>41624</v>
      </c>
      <c r="E724" s="3" t="str">
        <f>TEXT(Table1[[#This Row],[Order Date]],"mmm")</f>
        <v>Dec</v>
      </c>
      <c r="F724" s="3">
        <v>41628</v>
      </c>
      <c r="G724" s="8">
        <f>Table1[[#This Row],[Ship Date]]-Table1[[#This Row],[Order Date]]</f>
        <v>4</v>
      </c>
      <c r="H724" s="2" t="s">
        <v>50</v>
      </c>
      <c r="I724" s="2" t="s">
        <v>1477</v>
      </c>
      <c r="J724" s="2" t="s">
        <v>1478</v>
      </c>
      <c r="K724" s="2" t="s">
        <v>41</v>
      </c>
      <c r="L724" s="2" t="s">
        <v>27</v>
      </c>
      <c r="M724" s="2" t="s">
        <v>880</v>
      </c>
      <c r="N724" s="2" t="s">
        <v>238</v>
      </c>
      <c r="O724" s="2">
        <v>48205</v>
      </c>
      <c r="P724" s="2" t="s">
        <v>105</v>
      </c>
      <c r="Q724" s="2" t="s">
        <v>2320</v>
      </c>
      <c r="R724" s="2" t="s">
        <v>46</v>
      </c>
      <c r="S724" s="2" t="s">
        <v>59</v>
      </c>
      <c r="T724" s="2" t="s">
        <v>2321</v>
      </c>
      <c r="U724" s="2">
        <v>296.37</v>
      </c>
      <c r="V724" s="2">
        <v>3</v>
      </c>
      <c r="W724" s="2">
        <v>0</v>
      </c>
      <c r="X724" s="20">
        <v>7</v>
      </c>
      <c r="Y724" s="18">
        <v>214.749999999994</v>
      </c>
      <c r="Z724" s="2">
        <v>80.019899999999993</v>
      </c>
    </row>
    <row r="725" spans="1:26" x14ac:dyDescent="0.3">
      <c r="A725" s="2">
        <v>724</v>
      </c>
      <c r="B725" s="2" t="s">
        <v>2322</v>
      </c>
      <c r="C725" s="2">
        <f>YEAR([1]Data!$D725)</f>
        <v>2011</v>
      </c>
      <c r="D725" s="3">
        <v>40823</v>
      </c>
      <c r="E725" s="3" t="str">
        <f>TEXT(Table1[[#This Row],[Order Date]],"mmm")</f>
        <v>Oct</v>
      </c>
      <c r="F725" s="3">
        <v>40829</v>
      </c>
      <c r="G725" s="8">
        <f>Table1[[#This Row],[Ship Date]]-Table1[[#This Row],[Order Date]]</f>
        <v>6</v>
      </c>
      <c r="H725" s="2" t="s">
        <v>50</v>
      </c>
      <c r="I725" s="2" t="s">
        <v>2323</v>
      </c>
      <c r="J725" s="2" t="s">
        <v>2324</v>
      </c>
      <c r="K725" s="2" t="s">
        <v>102</v>
      </c>
      <c r="L725" s="2" t="s">
        <v>27</v>
      </c>
      <c r="M725" s="2" t="s">
        <v>146</v>
      </c>
      <c r="N725" s="2" t="s">
        <v>147</v>
      </c>
      <c r="O725" s="2">
        <v>19140</v>
      </c>
      <c r="P725" s="2" t="s">
        <v>148</v>
      </c>
      <c r="Q725" s="2" t="s">
        <v>2325</v>
      </c>
      <c r="R725" s="2" t="s">
        <v>32</v>
      </c>
      <c r="S725" s="2" t="s">
        <v>65</v>
      </c>
      <c r="T725" s="2" t="s">
        <v>2326</v>
      </c>
      <c r="U725" s="2">
        <v>129.91999999999999</v>
      </c>
      <c r="V725" s="2">
        <v>5</v>
      </c>
      <c r="W725" s="2">
        <v>0.2</v>
      </c>
      <c r="X725" s="20">
        <v>7</v>
      </c>
      <c r="Y725" s="18">
        <v>212.71428571428399</v>
      </c>
      <c r="Z725" s="2">
        <v>21.112000000000002</v>
      </c>
    </row>
    <row r="726" spans="1:26" x14ac:dyDescent="0.3">
      <c r="A726" s="2">
        <v>725</v>
      </c>
      <c r="B726" s="2" t="s">
        <v>2327</v>
      </c>
      <c r="C726" s="2">
        <f>YEAR([1]Data!$D726)</f>
        <v>2013</v>
      </c>
      <c r="D726" s="3">
        <v>41463</v>
      </c>
      <c r="E726" s="3" t="str">
        <f>TEXT(Table1[[#This Row],[Order Date]],"mmm")</f>
        <v>Jul</v>
      </c>
      <c r="F726" s="3">
        <v>41468</v>
      </c>
      <c r="G726" s="8">
        <f>Table1[[#This Row],[Ship Date]]-Table1[[#This Row],[Order Date]]</f>
        <v>5</v>
      </c>
      <c r="H726" s="2" t="s">
        <v>50</v>
      </c>
      <c r="I726" s="2" t="s">
        <v>2328</v>
      </c>
      <c r="J726" s="2" t="s">
        <v>2329</v>
      </c>
      <c r="K726" s="2" t="s">
        <v>41</v>
      </c>
      <c r="L726" s="2" t="s">
        <v>27</v>
      </c>
      <c r="M726" s="2" t="s">
        <v>2330</v>
      </c>
      <c r="N726" s="2" t="s">
        <v>54</v>
      </c>
      <c r="O726" s="2">
        <v>33012</v>
      </c>
      <c r="P726" s="2" t="s">
        <v>30</v>
      </c>
      <c r="Q726" s="2" t="s">
        <v>2331</v>
      </c>
      <c r="R726" s="2" t="s">
        <v>46</v>
      </c>
      <c r="S726" s="2" t="s">
        <v>578</v>
      </c>
      <c r="T726" s="2" t="s">
        <v>2332</v>
      </c>
      <c r="U726" s="2">
        <v>45.584000000000003</v>
      </c>
      <c r="V726" s="2">
        <v>7</v>
      </c>
      <c r="W726" s="2">
        <v>0.2</v>
      </c>
      <c r="X726" s="20">
        <v>7</v>
      </c>
      <c r="Y726" s="18">
        <v>210.678571428574</v>
      </c>
      <c r="Z726" s="2">
        <v>5.1281999999999996</v>
      </c>
    </row>
    <row r="727" spans="1:26" x14ac:dyDescent="0.3">
      <c r="A727" s="2">
        <v>726</v>
      </c>
      <c r="B727" s="2" t="s">
        <v>2333</v>
      </c>
      <c r="C727" s="2">
        <f>YEAR([1]Data!$D727)</f>
        <v>2014</v>
      </c>
      <c r="D727" s="3">
        <v>41899</v>
      </c>
      <c r="E727" s="3" t="str">
        <f>TEXT(Table1[[#This Row],[Order Date]],"mmm")</f>
        <v>Sep</v>
      </c>
      <c r="F727" s="3">
        <v>41903</v>
      </c>
      <c r="G727" s="8">
        <f>Table1[[#This Row],[Ship Date]]-Table1[[#This Row],[Order Date]]</f>
        <v>4</v>
      </c>
      <c r="H727" s="2" t="s">
        <v>50</v>
      </c>
      <c r="I727" s="2" t="s">
        <v>2334</v>
      </c>
      <c r="J727" s="2" t="s">
        <v>2335</v>
      </c>
      <c r="K727" s="2" t="s">
        <v>26</v>
      </c>
      <c r="L727" s="2" t="s">
        <v>27</v>
      </c>
      <c r="M727" s="2" t="s">
        <v>1237</v>
      </c>
      <c r="N727" s="2" t="s">
        <v>104</v>
      </c>
      <c r="O727" s="2">
        <v>78745</v>
      </c>
      <c r="P727" s="2" t="s">
        <v>105</v>
      </c>
      <c r="Q727" s="2" t="s">
        <v>2336</v>
      </c>
      <c r="R727" s="2" t="s">
        <v>46</v>
      </c>
      <c r="S727" s="2" t="s">
        <v>173</v>
      </c>
      <c r="T727" s="2" t="s">
        <v>2337</v>
      </c>
      <c r="U727" s="2">
        <v>17.568000000000001</v>
      </c>
      <c r="V727" s="2">
        <v>2</v>
      </c>
      <c r="W727" s="2">
        <v>0.2</v>
      </c>
      <c r="X727" s="20">
        <v>7</v>
      </c>
      <c r="Y727" s="18">
        <v>208.64285714285401</v>
      </c>
      <c r="Z727" s="2">
        <v>6.3684000000000003</v>
      </c>
    </row>
    <row r="728" spans="1:26" x14ac:dyDescent="0.3">
      <c r="A728" s="2">
        <v>727</v>
      </c>
      <c r="B728" s="2" t="s">
        <v>2333</v>
      </c>
      <c r="C728" s="2">
        <f>YEAR([1]Data!$D728)</f>
        <v>2014</v>
      </c>
      <c r="D728" s="3">
        <v>41899</v>
      </c>
      <c r="E728" s="3" t="str">
        <f>TEXT(Table1[[#This Row],[Order Date]],"mmm")</f>
        <v>Sep</v>
      </c>
      <c r="F728" s="3">
        <v>41903</v>
      </c>
      <c r="G728" s="8">
        <f>Table1[[#This Row],[Ship Date]]-Table1[[#This Row],[Order Date]]</f>
        <v>4</v>
      </c>
      <c r="H728" s="2" t="s">
        <v>50</v>
      </c>
      <c r="I728" s="2" t="s">
        <v>2334</v>
      </c>
      <c r="J728" s="2" t="s">
        <v>2335</v>
      </c>
      <c r="K728" s="2" t="s">
        <v>26</v>
      </c>
      <c r="L728" s="2" t="s">
        <v>27</v>
      </c>
      <c r="M728" s="2" t="s">
        <v>1237</v>
      </c>
      <c r="N728" s="2" t="s">
        <v>104</v>
      </c>
      <c r="O728" s="2">
        <v>78745</v>
      </c>
      <c r="P728" s="2" t="s">
        <v>105</v>
      </c>
      <c r="Q728" s="2" t="s">
        <v>2338</v>
      </c>
      <c r="R728" s="2" t="s">
        <v>71</v>
      </c>
      <c r="S728" s="2" t="s">
        <v>72</v>
      </c>
      <c r="T728" s="2" t="s">
        <v>2339</v>
      </c>
      <c r="U728" s="2">
        <v>55.991999999999997</v>
      </c>
      <c r="V728" s="2">
        <v>1</v>
      </c>
      <c r="W728" s="2">
        <v>0.2</v>
      </c>
      <c r="X728" s="20">
        <v>7</v>
      </c>
      <c r="Y728" s="18">
        <v>206.607142857144</v>
      </c>
      <c r="Z728" s="2">
        <v>5.5992000000000015</v>
      </c>
    </row>
    <row r="729" spans="1:26" x14ac:dyDescent="0.3">
      <c r="A729" s="2">
        <v>728</v>
      </c>
      <c r="B729" s="2" t="s">
        <v>2340</v>
      </c>
      <c r="C729" s="2">
        <f>YEAR([1]Data!$D729)</f>
        <v>2013</v>
      </c>
      <c r="D729" s="3">
        <v>41612</v>
      </c>
      <c r="E729" s="3" t="str">
        <f>TEXT(Table1[[#This Row],[Order Date]],"mmm")</f>
        <v>Dec</v>
      </c>
      <c r="F729" s="3">
        <v>41615</v>
      </c>
      <c r="G729" s="8">
        <f>Table1[[#This Row],[Ship Date]]-Table1[[#This Row],[Order Date]]</f>
        <v>3</v>
      </c>
      <c r="H729" s="2" t="s">
        <v>188</v>
      </c>
      <c r="I729" s="2" t="s">
        <v>2341</v>
      </c>
      <c r="J729" s="2" t="s">
        <v>2342</v>
      </c>
      <c r="K729" s="2" t="s">
        <v>26</v>
      </c>
      <c r="L729" s="2" t="s">
        <v>27</v>
      </c>
      <c r="M729" s="2" t="s">
        <v>2343</v>
      </c>
      <c r="N729" s="2" t="s">
        <v>267</v>
      </c>
      <c r="O729" s="2">
        <v>11572</v>
      </c>
      <c r="P729" s="2" t="s">
        <v>148</v>
      </c>
      <c r="Q729" s="2" t="s">
        <v>2344</v>
      </c>
      <c r="R729" s="2" t="s">
        <v>46</v>
      </c>
      <c r="S729" s="2" t="s">
        <v>90</v>
      </c>
      <c r="T729" s="2" t="s">
        <v>2345</v>
      </c>
      <c r="U729" s="2">
        <v>182.72</v>
      </c>
      <c r="V729" s="2">
        <v>8</v>
      </c>
      <c r="W729" s="2">
        <v>0</v>
      </c>
      <c r="X729" s="20">
        <v>7</v>
      </c>
      <c r="Y729" s="18">
        <v>204.57142857142401</v>
      </c>
      <c r="Z729" s="2">
        <v>84.051199999999994</v>
      </c>
    </row>
    <row r="730" spans="1:26" x14ac:dyDescent="0.3">
      <c r="A730" s="2">
        <v>729</v>
      </c>
      <c r="B730" s="2" t="s">
        <v>2340</v>
      </c>
      <c r="C730" s="2">
        <f>YEAR([1]Data!$D730)</f>
        <v>2013</v>
      </c>
      <c r="D730" s="3">
        <v>41612</v>
      </c>
      <c r="E730" s="3" t="str">
        <f>TEXT(Table1[[#This Row],[Order Date]],"mmm")</f>
        <v>Dec</v>
      </c>
      <c r="F730" s="3">
        <v>41615</v>
      </c>
      <c r="G730" s="8">
        <f>Table1[[#This Row],[Ship Date]]-Table1[[#This Row],[Order Date]]</f>
        <v>3</v>
      </c>
      <c r="H730" s="2" t="s">
        <v>188</v>
      </c>
      <c r="I730" s="2" t="s">
        <v>2341</v>
      </c>
      <c r="J730" s="2" t="s">
        <v>2342</v>
      </c>
      <c r="K730" s="2" t="s">
        <v>26</v>
      </c>
      <c r="L730" s="2" t="s">
        <v>27</v>
      </c>
      <c r="M730" s="2" t="s">
        <v>2343</v>
      </c>
      <c r="N730" s="2" t="s">
        <v>267</v>
      </c>
      <c r="O730" s="2">
        <v>11572</v>
      </c>
      <c r="P730" s="2" t="s">
        <v>148</v>
      </c>
      <c r="Q730" s="2" t="s">
        <v>2346</v>
      </c>
      <c r="R730" s="2" t="s">
        <v>32</v>
      </c>
      <c r="S730" s="2" t="s">
        <v>56</v>
      </c>
      <c r="T730" s="2" t="s">
        <v>2347</v>
      </c>
      <c r="U730" s="2">
        <v>400.03199999999998</v>
      </c>
      <c r="V730" s="2">
        <v>2</v>
      </c>
      <c r="W730" s="2">
        <v>0.4</v>
      </c>
      <c r="X730" s="20">
        <v>7</v>
      </c>
      <c r="Y730" s="18">
        <v>202.53571428571399</v>
      </c>
      <c r="Z730" s="2">
        <v>-153.34560000000005</v>
      </c>
    </row>
    <row r="731" spans="1:26" x14ac:dyDescent="0.3">
      <c r="A731" s="2">
        <v>730</v>
      </c>
      <c r="B731" s="2" t="s">
        <v>2340</v>
      </c>
      <c r="C731" s="2">
        <f>YEAR([1]Data!$D731)</f>
        <v>2013</v>
      </c>
      <c r="D731" s="3">
        <v>41612</v>
      </c>
      <c r="E731" s="3" t="str">
        <f>TEXT(Table1[[#This Row],[Order Date]],"mmm")</f>
        <v>Dec</v>
      </c>
      <c r="F731" s="3">
        <v>41615</v>
      </c>
      <c r="G731" s="8">
        <f>Table1[[#This Row],[Ship Date]]-Table1[[#This Row],[Order Date]]</f>
        <v>3</v>
      </c>
      <c r="H731" s="2" t="s">
        <v>188</v>
      </c>
      <c r="I731" s="2" t="s">
        <v>2341</v>
      </c>
      <c r="J731" s="2" t="s">
        <v>2342</v>
      </c>
      <c r="K731" s="2" t="s">
        <v>26</v>
      </c>
      <c r="L731" s="2" t="s">
        <v>27</v>
      </c>
      <c r="M731" s="2" t="s">
        <v>2343</v>
      </c>
      <c r="N731" s="2" t="s">
        <v>267</v>
      </c>
      <c r="O731" s="2">
        <v>11572</v>
      </c>
      <c r="P731" s="2" t="s">
        <v>148</v>
      </c>
      <c r="Q731" s="2" t="s">
        <v>2348</v>
      </c>
      <c r="R731" s="2" t="s">
        <v>46</v>
      </c>
      <c r="S731" s="2" t="s">
        <v>59</v>
      </c>
      <c r="T731" s="2" t="s">
        <v>2349</v>
      </c>
      <c r="U731" s="2">
        <v>33.630000000000003</v>
      </c>
      <c r="V731" s="2">
        <v>3</v>
      </c>
      <c r="W731" s="2">
        <v>0</v>
      </c>
      <c r="X731" s="20">
        <v>7</v>
      </c>
      <c r="Y731" s="18">
        <v>200.499999999994</v>
      </c>
      <c r="Z731" s="2">
        <v>10.088999999999999</v>
      </c>
    </row>
    <row r="732" spans="1:26" x14ac:dyDescent="0.3">
      <c r="A732" s="2">
        <v>731</v>
      </c>
      <c r="B732" s="2" t="s">
        <v>2340</v>
      </c>
      <c r="C732" s="2">
        <f>YEAR([1]Data!$D732)</f>
        <v>2013</v>
      </c>
      <c r="D732" s="3">
        <v>41612</v>
      </c>
      <c r="E732" s="3" t="str">
        <f>TEXT(Table1[[#This Row],[Order Date]],"mmm")</f>
        <v>Dec</v>
      </c>
      <c r="F732" s="3">
        <v>41615</v>
      </c>
      <c r="G732" s="8">
        <f>Table1[[#This Row],[Ship Date]]-Table1[[#This Row],[Order Date]]</f>
        <v>3</v>
      </c>
      <c r="H732" s="2" t="s">
        <v>188</v>
      </c>
      <c r="I732" s="2" t="s">
        <v>2341</v>
      </c>
      <c r="J732" s="2" t="s">
        <v>2342</v>
      </c>
      <c r="K732" s="2" t="s">
        <v>26</v>
      </c>
      <c r="L732" s="2" t="s">
        <v>27</v>
      </c>
      <c r="M732" s="2" t="s">
        <v>2343</v>
      </c>
      <c r="N732" s="2" t="s">
        <v>267</v>
      </c>
      <c r="O732" s="2">
        <v>11572</v>
      </c>
      <c r="P732" s="2" t="s">
        <v>148</v>
      </c>
      <c r="Q732" s="2" t="s">
        <v>942</v>
      </c>
      <c r="R732" s="2" t="s">
        <v>32</v>
      </c>
      <c r="S732" s="2" t="s">
        <v>36</v>
      </c>
      <c r="T732" s="2" t="s">
        <v>943</v>
      </c>
      <c r="U732" s="2">
        <v>542.64599999999996</v>
      </c>
      <c r="V732" s="2">
        <v>3</v>
      </c>
      <c r="W732" s="2">
        <v>0.1</v>
      </c>
      <c r="X732" s="20">
        <v>7</v>
      </c>
      <c r="Y732" s="18">
        <v>198.46428571428399</v>
      </c>
      <c r="Z732" s="2">
        <v>102.49980000000001</v>
      </c>
    </row>
    <row r="733" spans="1:26" x14ac:dyDescent="0.3">
      <c r="A733" s="2">
        <v>732</v>
      </c>
      <c r="B733" s="2" t="s">
        <v>2340</v>
      </c>
      <c r="C733" s="2">
        <f>YEAR([1]Data!$D733)</f>
        <v>2013</v>
      </c>
      <c r="D733" s="3">
        <v>41612</v>
      </c>
      <c r="E733" s="3" t="str">
        <f>TEXT(Table1[[#This Row],[Order Date]],"mmm")</f>
        <v>Dec</v>
      </c>
      <c r="F733" s="3">
        <v>41615</v>
      </c>
      <c r="G733" s="8">
        <f>Table1[[#This Row],[Ship Date]]-Table1[[#This Row],[Order Date]]</f>
        <v>3</v>
      </c>
      <c r="H733" s="2" t="s">
        <v>188</v>
      </c>
      <c r="I733" s="2" t="s">
        <v>2341</v>
      </c>
      <c r="J733" s="2" t="s">
        <v>2342</v>
      </c>
      <c r="K733" s="2" t="s">
        <v>26</v>
      </c>
      <c r="L733" s="2" t="s">
        <v>27</v>
      </c>
      <c r="M733" s="2" t="s">
        <v>2343</v>
      </c>
      <c r="N733" s="2" t="s">
        <v>267</v>
      </c>
      <c r="O733" s="2">
        <v>11572</v>
      </c>
      <c r="P733" s="2" t="s">
        <v>148</v>
      </c>
      <c r="Q733" s="2" t="s">
        <v>1550</v>
      </c>
      <c r="R733" s="2" t="s">
        <v>46</v>
      </c>
      <c r="S733" s="2" t="s">
        <v>47</v>
      </c>
      <c r="T733" s="2" t="s">
        <v>1551</v>
      </c>
      <c r="U733" s="2">
        <v>6.3</v>
      </c>
      <c r="V733" s="2">
        <v>2</v>
      </c>
      <c r="W733" s="2">
        <v>0</v>
      </c>
      <c r="X733" s="20">
        <v>7</v>
      </c>
      <c r="Y733" s="18">
        <v>196.428571428574</v>
      </c>
      <c r="Z733" s="2">
        <v>3.024</v>
      </c>
    </row>
    <row r="734" spans="1:26" x14ac:dyDescent="0.3">
      <c r="A734" s="2">
        <v>733</v>
      </c>
      <c r="B734" s="2" t="s">
        <v>2350</v>
      </c>
      <c r="C734" s="2">
        <f>YEAR([1]Data!$D734)</f>
        <v>2014</v>
      </c>
      <c r="D734" s="3">
        <v>41661</v>
      </c>
      <c r="E734" s="3" t="str">
        <f>TEXT(Table1[[#This Row],[Order Date]],"mmm")</f>
        <v>Jan</v>
      </c>
      <c r="F734" s="3">
        <v>41665</v>
      </c>
      <c r="G734" s="8">
        <f>Table1[[#This Row],[Ship Date]]-Table1[[#This Row],[Order Date]]</f>
        <v>4</v>
      </c>
      <c r="H734" s="2" t="s">
        <v>50</v>
      </c>
      <c r="I734" s="2" t="s">
        <v>2351</v>
      </c>
      <c r="J734" s="2" t="s">
        <v>2352</v>
      </c>
      <c r="K734" s="2" t="s">
        <v>102</v>
      </c>
      <c r="L734" s="2" t="s">
        <v>27</v>
      </c>
      <c r="M734" s="2" t="s">
        <v>95</v>
      </c>
      <c r="N734" s="2" t="s">
        <v>96</v>
      </c>
      <c r="O734" s="2">
        <v>98115</v>
      </c>
      <c r="P734" s="2" t="s">
        <v>44</v>
      </c>
      <c r="Q734" s="2" t="s">
        <v>1774</v>
      </c>
      <c r="R734" s="2" t="s">
        <v>46</v>
      </c>
      <c r="S734" s="2" t="s">
        <v>59</v>
      </c>
      <c r="T734" s="2" t="s">
        <v>1775</v>
      </c>
      <c r="U734" s="2">
        <v>242.94</v>
      </c>
      <c r="V734" s="2">
        <v>3</v>
      </c>
      <c r="W734" s="2">
        <v>0</v>
      </c>
      <c r="X734" s="20">
        <v>7</v>
      </c>
      <c r="Y734" s="18">
        <v>194.39285714285401</v>
      </c>
      <c r="Z734" s="2">
        <v>9.7175999999999902</v>
      </c>
    </row>
    <row r="735" spans="1:26" x14ac:dyDescent="0.3">
      <c r="A735" s="2">
        <v>734</v>
      </c>
      <c r="B735" s="2" t="s">
        <v>2350</v>
      </c>
      <c r="C735" s="2">
        <f>YEAR([1]Data!$D735)</f>
        <v>2014</v>
      </c>
      <c r="D735" s="3">
        <v>41661</v>
      </c>
      <c r="E735" s="3" t="str">
        <f>TEXT(Table1[[#This Row],[Order Date]],"mmm")</f>
        <v>Jan</v>
      </c>
      <c r="F735" s="3">
        <v>41665</v>
      </c>
      <c r="G735" s="8">
        <f>Table1[[#This Row],[Ship Date]]-Table1[[#This Row],[Order Date]]</f>
        <v>4</v>
      </c>
      <c r="H735" s="2" t="s">
        <v>50</v>
      </c>
      <c r="I735" s="2" t="s">
        <v>2351</v>
      </c>
      <c r="J735" s="2" t="s">
        <v>2352</v>
      </c>
      <c r="K735" s="2" t="s">
        <v>102</v>
      </c>
      <c r="L735" s="2" t="s">
        <v>27</v>
      </c>
      <c r="M735" s="2" t="s">
        <v>95</v>
      </c>
      <c r="N735" s="2" t="s">
        <v>96</v>
      </c>
      <c r="O735" s="2">
        <v>98115</v>
      </c>
      <c r="P735" s="2" t="s">
        <v>44</v>
      </c>
      <c r="Q735" s="2" t="s">
        <v>2353</v>
      </c>
      <c r="R735" s="2" t="s">
        <v>71</v>
      </c>
      <c r="S735" s="2" t="s">
        <v>161</v>
      </c>
      <c r="T735" s="2" t="s">
        <v>2354</v>
      </c>
      <c r="U735" s="2">
        <v>179.97</v>
      </c>
      <c r="V735" s="2">
        <v>3</v>
      </c>
      <c r="W735" s="2">
        <v>0</v>
      </c>
      <c r="X735" s="20">
        <v>7</v>
      </c>
      <c r="Y735" s="18">
        <v>192.357142857144</v>
      </c>
      <c r="Z735" s="2">
        <v>86.385600000000011</v>
      </c>
    </row>
    <row r="736" spans="1:26" x14ac:dyDescent="0.3">
      <c r="A736" s="2">
        <v>735</v>
      </c>
      <c r="B736" s="2" t="s">
        <v>2350</v>
      </c>
      <c r="C736" s="2">
        <f>YEAR([1]Data!$D736)</f>
        <v>2014</v>
      </c>
      <c r="D736" s="3">
        <v>41661</v>
      </c>
      <c r="E736" s="3" t="str">
        <f>TEXT(Table1[[#This Row],[Order Date]],"mmm")</f>
        <v>Jan</v>
      </c>
      <c r="F736" s="3">
        <v>41665</v>
      </c>
      <c r="G736" s="8">
        <f>Table1[[#This Row],[Ship Date]]-Table1[[#This Row],[Order Date]]</f>
        <v>4</v>
      </c>
      <c r="H736" s="2" t="s">
        <v>50</v>
      </c>
      <c r="I736" s="2" t="s">
        <v>2351</v>
      </c>
      <c r="J736" s="2" t="s">
        <v>2352</v>
      </c>
      <c r="K736" s="2" t="s">
        <v>102</v>
      </c>
      <c r="L736" s="2" t="s">
        <v>27</v>
      </c>
      <c r="M736" s="2" t="s">
        <v>95</v>
      </c>
      <c r="N736" s="2" t="s">
        <v>96</v>
      </c>
      <c r="O736" s="2">
        <v>98115</v>
      </c>
      <c r="P736" s="2" t="s">
        <v>44</v>
      </c>
      <c r="Q736" s="2" t="s">
        <v>1386</v>
      </c>
      <c r="R736" s="2" t="s">
        <v>46</v>
      </c>
      <c r="S736" s="2" t="s">
        <v>75</v>
      </c>
      <c r="T736" s="2" t="s">
        <v>1387</v>
      </c>
      <c r="U736" s="2">
        <v>99.695999999999998</v>
      </c>
      <c r="V736" s="2">
        <v>6</v>
      </c>
      <c r="W736" s="2">
        <v>0.2</v>
      </c>
      <c r="X736" s="20">
        <v>7</v>
      </c>
      <c r="Y736" s="18">
        <v>190.32142857142401</v>
      </c>
      <c r="Z736" s="2">
        <v>33.647399999999998</v>
      </c>
    </row>
    <row r="737" spans="1:26" x14ac:dyDescent="0.3">
      <c r="A737" s="2">
        <v>736</v>
      </c>
      <c r="B737" s="2" t="s">
        <v>2350</v>
      </c>
      <c r="C737" s="2">
        <f>YEAR([1]Data!$D737)</f>
        <v>2014</v>
      </c>
      <c r="D737" s="3">
        <v>41661</v>
      </c>
      <c r="E737" s="3" t="str">
        <f>TEXT(Table1[[#This Row],[Order Date]],"mmm")</f>
        <v>Jan</v>
      </c>
      <c r="F737" s="3">
        <v>41665</v>
      </c>
      <c r="G737" s="8">
        <f>Table1[[#This Row],[Ship Date]]-Table1[[#This Row],[Order Date]]</f>
        <v>4</v>
      </c>
      <c r="H737" s="2" t="s">
        <v>50</v>
      </c>
      <c r="I737" s="2" t="s">
        <v>2351</v>
      </c>
      <c r="J737" s="2" t="s">
        <v>2352</v>
      </c>
      <c r="K737" s="2" t="s">
        <v>102</v>
      </c>
      <c r="L737" s="2" t="s">
        <v>27</v>
      </c>
      <c r="M737" s="2" t="s">
        <v>95</v>
      </c>
      <c r="N737" s="2" t="s">
        <v>96</v>
      </c>
      <c r="O737" s="2">
        <v>98115</v>
      </c>
      <c r="P737" s="2" t="s">
        <v>44</v>
      </c>
      <c r="Q737" s="2" t="s">
        <v>232</v>
      </c>
      <c r="R737" s="2" t="s">
        <v>46</v>
      </c>
      <c r="S737" s="2" t="s">
        <v>75</v>
      </c>
      <c r="T737" s="2" t="s">
        <v>233</v>
      </c>
      <c r="U737" s="2">
        <v>27.936000000000003</v>
      </c>
      <c r="V737" s="2">
        <v>4</v>
      </c>
      <c r="W737" s="2">
        <v>0.2</v>
      </c>
      <c r="X737" s="20">
        <v>7</v>
      </c>
      <c r="Y737" s="18">
        <v>188.28571428571399</v>
      </c>
      <c r="Z737" s="2">
        <v>9.4283999999999963</v>
      </c>
    </row>
    <row r="738" spans="1:26" x14ac:dyDescent="0.3">
      <c r="A738" s="2">
        <v>737</v>
      </c>
      <c r="B738" s="2" t="s">
        <v>2350</v>
      </c>
      <c r="C738" s="2">
        <f>YEAR([1]Data!$D738)</f>
        <v>2014</v>
      </c>
      <c r="D738" s="3">
        <v>41661</v>
      </c>
      <c r="E738" s="3" t="str">
        <f>TEXT(Table1[[#This Row],[Order Date]],"mmm")</f>
        <v>Jan</v>
      </c>
      <c r="F738" s="3">
        <v>41665</v>
      </c>
      <c r="G738" s="8">
        <f>Table1[[#This Row],[Ship Date]]-Table1[[#This Row],[Order Date]]</f>
        <v>4</v>
      </c>
      <c r="H738" s="2" t="s">
        <v>50</v>
      </c>
      <c r="I738" s="2" t="s">
        <v>2351</v>
      </c>
      <c r="J738" s="2" t="s">
        <v>2352</v>
      </c>
      <c r="K738" s="2" t="s">
        <v>102</v>
      </c>
      <c r="L738" s="2" t="s">
        <v>27</v>
      </c>
      <c r="M738" s="2" t="s">
        <v>95</v>
      </c>
      <c r="N738" s="2" t="s">
        <v>96</v>
      </c>
      <c r="O738" s="2">
        <v>98115</v>
      </c>
      <c r="P738" s="2" t="s">
        <v>44</v>
      </c>
      <c r="Q738" s="2" t="s">
        <v>2355</v>
      </c>
      <c r="R738" s="2" t="s">
        <v>32</v>
      </c>
      <c r="S738" s="2" t="s">
        <v>33</v>
      </c>
      <c r="T738" s="2" t="s">
        <v>2356</v>
      </c>
      <c r="U738" s="2">
        <v>84.98</v>
      </c>
      <c r="V738" s="2">
        <v>1</v>
      </c>
      <c r="W738" s="2">
        <v>0</v>
      </c>
      <c r="X738" s="20">
        <v>7</v>
      </c>
      <c r="Y738" s="18">
        <v>186.249999999994</v>
      </c>
      <c r="Z738" s="2">
        <v>18.695599999999999</v>
      </c>
    </row>
    <row r="739" spans="1:26" x14ac:dyDescent="0.3">
      <c r="A739" s="2">
        <v>738</v>
      </c>
      <c r="B739" s="2" t="s">
        <v>2350</v>
      </c>
      <c r="C739" s="2">
        <f>YEAR([1]Data!$D739)</f>
        <v>2014</v>
      </c>
      <c r="D739" s="3">
        <v>41661</v>
      </c>
      <c r="E739" s="3" t="str">
        <f>TEXT(Table1[[#This Row],[Order Date]],"mmm")</f>
        <v>Jan</v>
      </c>
      <c r="F739" s="3">
        <v>41665</v>
      </c>
      <c r="G739" s="8">
        <f>Table1[[#This Row],[Ship Date]]-Table1[[#This Row],[Order Date]]</f>
        <v>4</v>
      </c>
      <c r="H739" s="2" t="s">
        <v>50</v>
      </c>
      <c r="I739" s="2" t="s">
        <v>2351</v>
      </c>
      <c r="J739" s="2" t="s">
        <v>2352</v>
      </c>
      <c r="K739" s="2" t="s">
        <v>102</v>
      </c>
      <c r="L739" s="2" t="s">
        <v>27</v>
      </c>
      <c r="M739" s="2" t="s">
        <v>95</v>
      </c>
      <c r="N739" s="2" t="s">
        <v>96</v>
      </c>
      <c r="O739" s="2">
        <v>98115</v>
      </c>
      <c r="P739" s="2" t="s">
        <v>44</v>
      </c>
      <c r="Q739" s="2" t="s">
        <v>2357</v>
      </c>
      <c r="R739" s="2" t="s">
        <v>46</v>
      </c>
      <c r="S739" s="2" t="s">
        <v>75</v>
      </c>
      <c r="T739" s="2" t="s">
        <v>2358</v>
      </c>
      <c r="U739" s="2">
        <v>18.72</v>
      </c>
      <c r="V739" s="2">
        <v>5</v>
      </c>
      <c r="W739" s="2">
        <v>0.2</v>
      </c>
      <c r="X739" s="20">
        <v>7</v>
      </c>
      <c r="Y739" s="18">
        <v>184.21428571428399</v>
      </c>
      <c r="Z739" s="2">
        <v>6.5519999999999996</v>
      </c>
    </row>
    <row r="740" spans="1:26" x14ac:dyDescent="0.3">
      <c r="A740" s="2">
        <v>739</v>
      </c>
      <c r="B740" s="2" t="s">
        <v>2359</v>
      </c>
      <c r="C740" s="2">
        <f>YEAR([1]Data!$D740)</f>
        <v>2011</v>
      </c>
      <c r="D740" s="3">
        <v>40794</v>
      </c>
      <c r="E740" s="3" t="str">
        <f>TEXT(Table1[[#This Row],[Order Date]],"mmm")</f>
        <v>Sep</v>
      </c>
      <c r="F740" s="3">
        <v>40798</v>
      </c>
      <c r="G740" s="8">
        <f>Table1[[#This Row],[Ship Date]]-Table1[[#This Row],[Order Date]]</f>
        <v>4</v>
      </c>
      <c r="H740" s="2" t="s">
        <v>50</v>
      </c>
      <c r="I740" s="2" t="s">
        <v>449</v>
      </c>
      <c r="J740" s="2" t="s">
        <v>450</v>
      </c>
      <c r="K740" s="2" t="s">
        <v>26</v>
      </c>
      <c r="L740" s="2" t="s">
        <v>27</v>
      </c>
      <c r="M740" s="2" t="s">
        <v>127</v>
      </c>
      <c r="N740" s="2" t="s">
        <v>43</v>
      </c>
      <c r="O740" s="2">
        <v>94110</v>
      </c>
      <c r="P740" s="2" t="s">
        <v>44</v>
      </c>
      <c r="Q740" s="2" t="s">
        <v>2360</v>
      </c>
      <c r="R740" s="2" t="s">
        <v>71</v>
      </c>
      <c r="S740" s="2" t="s">
        <v>161</v>
      </c>
      <c r="T740" s="2" t="s">
        <v>2361</v>
      </c>
      <c r="U740" s="2">
        <v>49.98</v>
      </c>
      <c r="V740" s="2">
        <v>2</v>
      </c>
      <c r="W740" s="2">
        <v>0</v>
      </c>
      <c r="X740" s="20">
        <v>7</v>
      </c>
      <c r="Y740" s="18">
        <v>182.178571428574</v>
      </c>
      <c r="Z740" s="2">
        <v>8.4965999999999937</v>
      </c>
    </row>
    <row r="741" spans="1:26" x14ac:dyDescent="0.3">
      <c r="A741" s="2">
        <v>740</v>
      </c>
      <c r="B741" s="2" t="s">
        <v>2362</v>
      </c>
      <c r="C741" s="2">
        <f>YEAR([1]Data!$D741)</f>
        <v>2011</v>
      </c>
      <c r="D741" s="3">
        <v>40548</v>
      </c>
      <c r="E741" s="3" t="str">
        <f>TEXT(Table1[[#This Row],[Order Date]],"mmm")</f>
        <v>Jan</v>
      </c>
      <c r="F741" s="3">
        <v>40552</v>
      </c>
      <c r="G741" s="8">
        <f>Table1[[#This Row],[Ship Date]]-Table1[[#This Row],[Order Date]]</f>
        <v>4</v>
      </c>
      <c r="H741" s="2" t="s">
        <v>50</v>
      </c>
      <c r="I741" s="2" t="s">
        <v>2363</v>
      </c>
      <c r="J741" s="2" t="s">
        <v>2364</v>
      </c>
      <c r="K741" s="2" t="s">
        <v>102</v>
      </c>
      <c r="L741" s="2" t="s">
        <v>27</v>
      </c>
      <c r="M741" s="2" t="s">
        <v>210</v>
      </c>
      <c r="N741" s="2" t="s">
        <v>211</v>
      </c>
      <c r="O741" s="2">
        <v>60540</v>
      </c>
      <c r="P741" s="2" t="s">
        <v>105</v>
      </c>
      <c r="Q741" s="2" t="s">
        <v>2365</v>
      </c>
      <c r="R741" s="2" t="s">
        <v>46</v>
      </c>
      <c r="S741" s="2" t="s">
        <v>47</v>
      </c>
      <c r="T741" s="2" t="s">
        <v>2366</v>
      </c>
      <c r="U741" s="2">
        <v>11.784000000000001</v>
      </c>
      <c r="V741" s="2">
        <v>3</v>
      </c>
      <c r="W741" s="2">
        <v>0.2</v>
      </c>
      <c r="X741" s="20">
        <v>7</v>
      </c>
      <c r="Y741" s="18">
        <v>180.14285714285401</v>
      </c>
      <c r="Z741" s="2">
        <v>4.2716999999999992</v>
      </c>
    </row>
    <row r="742" spans="1:26" x14ac:dyDescent="0.3">
      <c r="A742" s="2">
        <v>741</v>
      </c>
      <c r="B742" s="2" t="s">
        <v>2362</v>
      </c>
      <c r="C742" s="2">
        <f>YEAR([1]Data!$D742)</f>
        <v>2011</v>
      </c>
      <c r="D742" s="3">
        <v>40548</v>
      </c>
      <c r="E742" s="3" t="str">
        <f>TEXT(Table1[[#This Row],[Order Date]],"mmm")</f>
        <v>Jan</v>
      </c>
      <c r="F742" s="3">
        <v>40552</v>
      </c>
      <c r="G742" s="8">
        <f>Table1[[#This Row],[Ship Date]]-Table1[[#This Row],[Order Date]]</f>
        <v>4</v>
      </c>
      <c r="H742" s="2" t="s">
        <v>50</v>
      </c>
      <c r="I742" s="2" t="s">
        <v>2363</v>
      </c>
      <c r="J742" s="2" t="s">
        <v>2364</v>
      </c>
      <c r="K742" s="2" t="s">
        <v>102</v>
      </c>
      <c r="L742" s="2" t="s">
        <v>27</v>
      </c>
      <c r="M742" s="2" t="s">
        <v>210</v>
      </c>
      <c r="N742" s="2" t="s">
        <v>211</v>
      </c>
      <c r="O742" s="2">
        <v>60540</v>
      </c>
      <c r="P742" s="2" t="s">
        <v>105</v>
      </c>
      <c r="Q742" s="2" t="s">
        <v>1629</v>
      </c>
      <c r="R742" s="2" t="s">
        <v>46</v>
      </c>
      <c r="S742" s="2" t="s">
        <v>59</v>
      </c>
      <c r="T742" s="2" t="s">
        <v>1630</v>
      </c>
      <c r="U742" s="2">
        <v>272.73599999999999</v>
      </c>
      <c r="V742" s="2">
        <v>3</v>
      </c>
      <c r="W742" s="2">
        <v>0.2</v>
      </c>
      <c r="X742" s="20">
        <v>7</v>
      </c>
      <c r="Y742" s="18">
        <v>178.107142857144</v>
      </c>
      <c r="Z742" s="2">
        <v>-64.774800000000013</v>
      </c>
    </row>
    <row r="743" spans="1:26" x14ac:dyDescent="0.3">
      <c r="A743" s="2">
        <v>742</v>
      </c>
      <c r="B743" s="2" t="s">
        <v>2362</v>
      </c>
      <c r="C743" s="2">
        <f>YEAR([1]Data!$D743)</f>
        <v>2011</v>
      </c>
      <c r="D743" s="3">
        <v>40548</v>
      </c>
      <c r="E743" s="3" t="str">
        <f>TEXT(Table1[[#This Row],[Order Date]],"mmm")</f>
        <v>Jan</v>
      </c>
      <c r="F743" s="3">
        <v>40552</v>
      </c>
      <c r="G743" s="8">
        <f>Table1[[#This Row],[Ship Date]]-Table1[[#This Row],[Order Date]]</f>
        <v>4</v>
      </c>
      <c r="H743" s="2" t="s">
        <v>50</v>
      </c>
      <c r="I743" s="2" t="s">
        <v>2363</v>
      </c>
      <c r="J743" s="2" t="s">
        <v>2364</v>
      </c>
      <c r="K743" s="2" t="s">
        <v>102</v>
      </c>
      <c r="L743" s="2" t="s">
        <v>27</v>
      </c>
      <c r="M743" s="2" t="s">
        <v>210</v>
      </c>
      <c r="N743" s="2" t="s">
        <v>211</v>
      </c>
      <c r="O743" s="2">
        <v>60540</v>
      </c>
      <c r="P743" s="2" t="s">
        <v>105</v>
      </c>
      <c r="Q743" s="2" t="s">
        <v>2367</v>
      </c>
      <c r="R743" s="2" t="s">
        <v>46</v>
      </c>
      <c r="S743" s="2" t="s">
        <v>75</v>
      </c>
      <c r="T743" s="2" t="s">
        <v>2368</v>
      </c>
      <c r="U743" s="2">
        <v>3.5399999999999991</v>
      </c>
      <c r="V743" s="2">
        <v>2</v>
      </c>
      <c r="W743" s="2">
        <v>0.8</v>
      </c>
      <c r="X743" s="20">
        <v>7</v>
      </c>
      <c r="Y743" s="18">
        <v>176.07142857142401</v>
      </c>
      <c r="Z743" s="2">
        <v>-5.4870000000000001</v>
      </c>
    </row>
    <row r="744" spans="1:26" x14ac:dyDescent="0.3">
      <c r="A744" s="2">
        <v>743</v>
      </c>
      <c r="B744" s="2" t="s">
        <v>2369</v>
      </c>
      <c r="C744" s="2">
        <f>YEAR([1]Data!$D744)</f>
        <v>2013</v>
      </c>
      <c r="D744" s="3">
        <v>41514</v>
      </c>
      <c r="E744" s="3" t="str">
        <f>TEXT(Table1[[#This Row],[Order Date]],"mmm")</f>
        <v>Aug</v>
      </c>
      <c r="F744" s="3">
        <v>41519</v>
      </c>
      <c r="G744" s="8">
        <f>Table1[[#This Row],[Ship Date]]-Table1[[#This Row],[Order Date]]</f>
        <v>5</v>
      </c>
      <c r="H744" s="2" t="s">
        <v>50</v>
      </c>
      <c r="I744" s="2" t="s">
        <v>2370</v>
      </c>
      <c r="J744" s="2" t="s">
        <v>2371</v>
      </c>
      <c r="K744" s="2" t="s">
        <v>26</v>
      </c>
      <c r="L744" s="2" t="s">
        <v>27</v>
      </c>
      <c r="M744" s="2" t="s">
        <v>815</v>
      </c>
      <c r="N744" s="2" t="s">
        <v>104</v>
      </c>
      <c r="O744" s="2">
        <v>75220</v>
      </c>
      <c r="P744" s="2" t="s">
        <v>105</v>
      </c>
      <c r="Q744" s="2" t="s">
        <v>1959</v>
      </c>
      <c r="R744" s="2" t="s">
        <v>46</v>
      </c>
      <c r="S744" s="2" t="s">
        <v>578</v>
      </c>
      <c r="T744" s="2" t="s">
        <v>1960</v>
      </c>
      <c r="U744" s="2">
        <v>51.52000000000001</v>
      </c>
      <c r="V744" s="2">
        <v>5</v>
      </c>
      <c r="W744" s="2">
        <v>0.2</v>
      </c>
      <c r="X744" s="20">
        <v>7</v>
      </c>
      <c r="Y744" s="18">
        <v>174.03571428571399</v>
      </c>
      <c r="Z744" s="2">
        <v>-10.948000000000002</v>
      </c>
    </row>
    <row r="745" spans="1:26" x14ac:dyDescent="0.3">
      <c r="A745" s="2">
        <v>744</v>
      </c>
      <c r="B745" s="2" t="s">
        <v>2369</v>
      </c>
      <c r="C745" s="2">
        <f>YEAR([1]Data!$D745)</f>
        <v>2013</v>
      </c>
      <c r="D745" s="3">
        <v>41514</v>
      </c>
      <c r="E745" s="3" t="str">
        <f>TEXT(Table1[[#This Row],[Order Date]],"mmm")</f>
        <v>Aug</v>
      </c>
      <c r="F745" s="3">
        <v>41519</v>
      </c>
      <c r="G745" s="8">
        <f>Table1[[#This Row],[Ship Date]]-Table1[[#This Row],[Order Date]]</f>
        <v>5</v>
      </c>
      <c r="H745" s="2" t="s">
        <v>50</v>
      </c>
      <c r="I745" s="2" t="s">
        <v>2370</v>
      </c>
      <c r="J745" s="2" t="s">
        <v>2371</v>
      </c>
      <c r="K745" s="2" t="s">
        <v>26</v>
      </c>
      <c r="L745" s="2" t="s">
        <v>27</v>
      </c>
      <c r="M745" s="2" t="s">
        <v>815</v>
      </c>
      <c r="N745" s="2" t="s">
        <v>104</v>
      </c>
      <c r="O745" s="2">
        <v>75220</v>
      </c>
      <c r="P745" s="2" t="s">
        <v>105</v>
      </c>
      <c r="Q745" s="2" t="s">
        <v>1028</v>
      </c>
      <c r="R745" s="2" t="s">
        <v>46</v>
      </c>
      <c r="S745" s="2" t="s">
        <v>90</v>
      </c>
      <c r="T745" s="2" t="s">
        <v>1029</v>
      </c>
      <c r="U745" s="2">
        <v>3.5280000000000005</v>
      </c>
      <c r="V745" s="2">
        <v>1</v>
      </c>
      <c r="W745" s="2">
        <v>0.2</v>
      </c>
      <c r="X745" s="20">
        <v>7</v>
      </c>
      <c r="Y745" s="18">
        <v>171.999999999994</v>
      </c>
      <c r="Z745" s="2">
        <v>1.1465999999999998</v>
      </c>
    </row>
    <row r="746" spans="1:26" x14ac:dyDescent="0.3">
      <c r="A746" s="2">
        <v>745</v>
      </c>
      <c r="B746" s="2" t="s">
        <v>2369</v>
      </c>
      <c r="C746" s="2">
        <f>YEAR([1]Data!$D746)</f>
        <v>2013</v>
      </c>
      <c r="D746" s="3">
        <v>41514</v>
      </c>
      <c r="E746" s="3" t="str">
        <f>TEXT(Table1[[#This Row],[Order Date]],"mmm")</f>
        <v>Aug</v>
      </c>
      <c r="F746" s="3">
        <v>41519</v>
      </c>
      <c r="G746" s="8">
        <f>Table1[[#This Row],[Ship Date]]-Table1[[#This Row],[Order Date]]</f>
        <v>5</v>
      </c>
      <c r="H746" s="2" t="s">
        <v>50</v>
      </c>
      <c r="I746" s="2" t="s">
        <v>2370</v>
      </c>
      <c r="J746" s="2" t="s">
        <v>2371</v>
      </c>
      <c r="K746" s="2" t="s">
        <v>26</v>
      </c>
      <c r="L746" s="2" t="s">
        <v>27</v>
      </c>
      <c r="M746" s="2" t="s">
        <v>815</v>
      </c>
      <c r="N746" s="2" t="s">
        <v>104</v>
      </c>
      <c r="O746" s="2">
        <v>75220</v>
      </c>
      <c r="P746" s="2" t="s">
        <v>105</v>
      </c>
      <c r="Q746" s="2" t="s">
        <v>2372</v>
      </c>
      <c r="R746" s="2" t="s">
        <v>46</v>
      </c>
      <c r="S746" s="2" t="s">
        <v>90</v>
      </c>
      <c r="T746" s="2" t="s">
        <v>2373</v>
      </c>
      <c r="U746" s="2">
        <v>4.6240000000000006</v>
      </c>
      <c r="V746" s="2">
        <v>1</v>
      </c>
      <c r="W746" s="2">
        <v>0.2</v>
      </c>
      <c r="X746" s="20">
        <v>7</v>
      </c>
      <c r="Y746" s="18">
        <v>169.96428571428399</v>
      </c>
      <c r="Z746" s="2">
        <v>1.6762000000000001</v>
      </c>
    </row>
    <row r="747" spans="1:26" x14ac:dyDescent="0.3">
      <c r="A747" s="2">
        <v>746</v>
      </c>
      <c r="B747" s="2" t="s">
        <v>2369</v>
      </c>
      <c r="C747" s="2">
        <f>YEAR([1]Data!$D747)</f>
        <v>2013</v>
      </c>
      <c r="D747" s="3">
        <v>41514</v>
      </c>
      <c r="E747" s="3" t="str">
        <f>TEXT(Table1[[#This Row],[Order Date]],"mmm")</f>
        <v>Aug</v>
      </c>
      <c r="F747" s="3">
        <v>41519</v>
      </c>
      <c r="G747" s="8">
        <f>Table1[[#This Row],[Ship Date]]-Table1[[#This Row],[Order Date]]</f>
        <v>5</v>
      </c>
      <c r="H747" s="2" t="s">
        <v>50</v>
      </c>
      <c r="I747" s="2" t="s">
        <v>2370</v>
      </c>
      <c r="J747" s="2" t="s">
        <v>2371</v>
      </c>
      <c r="K747" s="2" t="s">
        <v>26</v>
      </c>
      <c r="L747" s="2" t="s">
        <v>27</v>
      </c>
      <c r="M747" s="2" t="s">
        <v>815</v>
      </c>
      <c r="N747" s="2" t="s">
        <v>104</v>
      </c>
      <c r="O747" s="2">
        <v>75220</v>
      </c>
      <c r="P747" s="2" t="s">
        <v>105</v>
      </c>
      <c r="Q747" s="2" t="s">
        <v>2374</v>
      </c>
      <c r="R747" s="2" t="s">
        <v>46</v>
      </c>
      <c r="S747" s="2" t="s">
        <v>578</v>
      </c>
      <c r="T747" s="2" t="s">
        <v>2375</v>
      </c>
      <c r="U747" s="2">
        <v>55.167999999999999</v>
      </c>
      <c r="V747" s="2">
        <v>4</v>
      </c>
      <c r="W747" s="2">
        <v>0.2</v>
      </c>
      <c r="X747" s="20">
        <v>7</v>
      </c>
      <c r="Y747" s="18">
        <v>167.928571428574</v>
      </c>
      <c r="Z747" s="2">
        <v>6.2063999999999897</v>
      </c>
    </row>
    <row r="748" spans="1:26" x14ac:dyDescent="0.3">
      <c r="A748" s="2">
        <v>747</v>
      </c>
      <c r="B748" s="2" t="s">
        <v>2376</v>
      </c>
      <c r="C748" s="2">
        <f>YEAR([1]Data!$D748)</f>
        <v>2011</v>
      </c>
      <c r="D748" s="3">
        <v>40690</v>
      </c>
      <c r="E748" s="3" t="str">
        <f>TEXT(Table1[[#This Row],[Order Date]],"mmm")</f>
        <v>May</v>
      </c>
      <c r="F748" s="3">
        <v>40690</v>
      </c>
      <c r="G748" s="8">
        <f>Table1[[#This Row],[Ship Date]]-Table1[[#This Row],[Order Date]]</f>
        <v>0</v>
      </c>
      <c r="H748" s="2" t="s">
        <v>1290</v>
      </c>
      <c r="I748" s="2" t="s">
        <v>1621</v>
      </c>
      <c r="J748" s="2" t="s">
        <v>1622</v>
      </c>
      <c r="K748" s="2" t="s">
        <v>41</v>
      </c>
      <c r="L748" s="2" t="s">
        <v>27</v>
      </c>
      <c r="M748" s="2" t="s">
        <v>947</v>
      </c>
      <c r="N748" s="2" t="s">
        <v>43</v>
      </c>
      <c r="O748" s="2">
        <v>92105</v>
      </c>
      <c r="P748" s="2" t="s">
        <v>44</v>
      </c>
      <c r="Q748" s="2" t="s">
        <v>925</v>
      </c>
      <c r="R748" s="2" t="s">
        <v>32</v>
      </c>
      <c r="S748" s="2" t="s">
        <v>56</v>
      </c>
      <c r="T748" s="2" t="s">
        <v>926</v>
      </c>
      <c r="U748" s="2">
        <v>567.12</v>
      </c>
      <c r="V748" s="2">
        <v>10</v>
      </c>
      <c r="W748" s="2">
        <v>0.2</v>
      </c>
      <c r="X748" s="20">
        <v>7</v>
      </c>
      <c r="Y748" s="18">
        <v>165.89285714285401</v>
      </c>
      <c r="Z748" s="2">
        <v>-28.355999999999952</v>
      </c>
    </row>
    <row r="749" spans="1:26" x14ac:dyDescent="0.3">
      <c r="A749" s="2">
        <v>748</v>
      </c>
      <c r="B749" s="2" t="s">
        <v>2376</v>
      </c>
      <c r="C749" s="2">
        <f>YEAR([1]Data!$D749)</f>
        <v>2011</v>
      </c>
      <c r="D749" s="3">
        <v>40690</v>
      </c>
      <c r="E749" s="3" t="str">
        <f>TEXT(Table1[[#This Row],[Order Date]],"mmm")</f>
        <v>May</v>
      </c>
      <c r="F749" s="3">
        <v>40690</v>
      </c>
      <c r="G749" s="8">
        <f>Table1[[#This Row],[Ship Date]]-Table1[[#This Row],[Order Date]]</f>
        <v>0</v>
      </c>
      <c r="H749" s="2" t="s">
        <v>1290</v>
      </c>
      <c r="I749" s="2" t="s">
        <v>1621</v>
      </c>
      <c r="J749" s="2" t="s">
        <v>1622</v>
      </c>
      <c r="K749" s="2" t="s">
        <v>41</v>
      </c>
      <c r="L749" s="2" t="s">
        <v>27</v>
      </c>
      <c r="M749" s="2" t="s">
        <v>947</v>
      </c>
      <c r="N749" s="2" t="s">
        <v>43</v>
      </c>
      <c r="O749" s="2">
        <v>92105</v>
      </c>
      <c r="P749" s="2" t="s">
        <v>44</v>
      </c>
      <c r="Q749" s="2" t="s">
        <v>1689</v>
      </c>
      <c r="R749" s="2" t="s">
        <v>46</v>
      </c>
      <c r="S749" s="2" t="s">
        <v>59</v>
      </c>
      <c r="T749" s="2" t="s">
        <v>1690</v>
      </c>
      <c r="U749" s="2">
        <v>359.32</v>
      </c>
      <c r="V749" s="2">
        <v>4</v>
      </c>
      <c r="W749" s="2">
        <v>0</v>
      </c>
      <c r="X749" s="20">
        <v>7</v>
      </c>
      <c r="Y749" s="18">
        <v>163.857142857144</v>
      </c>
      <c r="Z749" s="2">
        <v>7.1863999999999919</v>
      </c>
    </row>
    <row r="750" spans="1:26" x14ac:dyDescent="0.3">
      <c r="A750" s="2">
        <v>749</v>
      </c>
      <c r="B750" s="2" t="s">
        <v>2377</v>
      </c>
      <c r="C750" s="2">
        <f>YEAR([1]Data!$D750)</f>
        <v>2013</v>
      </c>
      <c r="D750" s="3">
        <v>41354</v>
      </c>
      <c r="E750" s="3" t="str">
        <f>TEXT(Table1[[#This Row],[Order Date]],"mmm")</f>
        <v>Mar</v>
      </c>
      <c r="F750" s="3">
        <v>41356</v>
      </c>
      <c r="G750" s="8">
        <f>Table1[[#This Row],[Ship Date]]-Table1[[#This Row],[Order Date]]</f>
        <v>2</v>
      </c>
      <c r="H750" s="2" t="s">
        <v>23</v>
      </c>
      <c r="I750" s="2" t="s">
        <v>2378</v>
      </c>
      <c r="J750" s="2" t="s">
        <v>2379</v>
      </c>
      <c r="K750" s="2" t="s">
        <v>26</v>
      </c>
      <c r="L750" s="2" t="s">
        <v>27</v>
      </c>
      <c r="M750" s="2" t="s">
        <v>2380</v>
      </c>
      <c r="N750" s="2" t="s">
        <v>211</v>
      </c>
      <c r="O750" s="2">
        <v>60201</v>
      </c>
      <c r="P750" s="2" t="s">
        <v>105</v>
      </c>
      <c r="Q750" s="2" t="s">
        <v>2381</v>
      </c>
      <c r="R750" s="2" t="s">
        <v>71</v>
      </c>
      <c r="S750" s="2" t="s">
        <v>72</v>
      </c>
      <c r="T750" s="2" t="s">
        <v>2382</v>
      </c>
      <c r="U750" s="2">
        <v>11.992000000000001</v>
      </c>
      <c r="V750" s="2">
        <v>1</v>
      </c>
      <c r="W750" s="2">
        <v>0.2</v>
      </c>
      <c r="X750" s="20">
        <v>7</v>
      </c>
      <c r="Y750" s="18">
        <v>161.82142857142401</v>
      </c>
      <c r="Z750" s="2">
        <v>0.89939999999999909</v>
      </c>
    </row>
    <row r="751" spans="1:26" x14ac:dyDescent="0.3">
      <c r="A751" s="2">
        <v>750</v>
      </c>
      <c r="B751" s="2" t="s">
        <v>2383</v>
      </c>
      <c r="C751" s="2">
        <f>YEAR([1]Data!$D751)</f>
        <v>2014</v>
      </c>
      <c r="D751" s="3">
        <v>41915</v>
      </c>
      <c r="E751" s="3" t="str">
        <f>TEXT(Table1[[#This Row],[Order Date]],"mmm")</f>
        <v>Oct</v>
      </c>
      <c r="F751" s="3">
        <v>41919</v>
      </c>
      <c r="G751" s="8">
        <f>Table1[[#This Row],[Ship Date]]-Table1[[#This Row],[Order Date]]</f>
        <v>4</v>
      </c>
      <c r="H751" s="2" t="s">
        <v>50</v>
      </c>
      <c r="I751" s="2" t="s">
        <v>2384</v>
      </c>
      <c r="J751" s="2" t="s">
        <v>2385</v>
      </c>
      <c r="K751" s="2" t="s">
        <v>26</v>
      </c>
      <c r="L751" s="2" t="s">
        <v>27</v>
      </c>
      <c r="M751" s="2" t="s">
        <v>2386</v>
      </c>
      <c r="N751" s="2" t="s">
        <v>238</v>
      </c>
      <c r="O751" s="2">
        <v>48183</v>
      </c>
      <c r="P751" s="2" t="s">
        <v>105</v>
      </c>
      <c r="Q751" s="2" t="s">
        <v>2387</v>
      </c>
      <c r="R751" s="2" t="s">
        <v>46</v>
      </c>
      <c r="S751" s="2" t="s">
        <v>75</v>
      </c>
      <c r="T751" s="2" t="s">
        <v>2388</v>
      </c>
      <c r="U751" s="2">
        <v>58.050000000000004</v>
      </c>
      <c r="V751" s="2">
        <v>3</v>
      </c>
      <c r="W751" s="2">
        <v>0</v>
      </c>
      <c r="X751" s="20">
        <v>7</v>
      </c>
      <c r="Y751" s="18">
        <v>159.78571428571399</v>
      </c>
      <c r="Z751" s="2">
        <v>26.702999999999999</v>
      </c>
    </row>
    <row r="752" spans="1:26" x14ac:dyDescent="0.3">
      <c r="A752" s="2">
        <v>751</v>
      </c>
      <c r="B752" s="2" t="s">
        <v>2383</v>
      </c>
      <c r="C752" s="2">
        <f>YEAR([1]Data!$D752)</f>
        <v>2014</v>
      </c>
      <c r="D752" s="3">
        <v>41915</v>
      </c>
      <c r="E752" s="3" t="str">
        <f>TEXT(Table1[[#This Row],[Order Date]],"mmm")</f>
        <v>Oct</v>
      </c>
      <c r="F752" s="3">
        <v>41919</v>
      </c>
      <c r="G752" s="8">
        <f>Table1[[#This Row],[Ship Date]]-Table1[[#This Row],[Order Date]]</f>
        <v>4</v>
      </c>
      <c r="H752" s="2" t="s">
        <v>50</v>
      </c>
      <c r="I752" s="2" t="s">
        <v>2384</v>
      </c>
      <c r="J752" s="2" t="s">
        <v>2385</v>
      </c>
      <c r="K752" s="2" t="s">
        <v>26</v>
      </c>
      <c r="L752" s="2" t="s">
        <v>27</v>
      </c>
      <c r="M752" s="2" t="s">
        <v>2386</v>
      </c>
      <c r="N752" s="2" t="s">
        <v>238</v>
      </c>
      <c r="O752" s="2">
        <v>48183</v>
      </c>
      <c r="P752" s="2" t="s">
        <v>105</v>
      </c>
      <c r="Q752" s="2" t="s">
        <v>2389</v>
      </c>
      <c r="R752" s="2" t="s">
        <v>32</v>
      </c>
      <c r="S752" s="2" t="s">
        <v>65</v>
      </c>
      <c r="T752" s="2" t="s">
        <v>2390</v>
      </c>
      <c r="U752" s="2">
        <v>157.74</v>
      </c>
      <c r="V752" s="2">
        <v>11</v>
      </c>
      <c r="W752" s="2">
        <v>0</v>
      </c>
      <c r="X752" s="20">
        <v>7</v>
      </c>
      <c r="Y752" s="18">
        <v>157.749999999994</v>
      </c>
      <c r="Z752" s="2">
        <v>56.7864</v>
      </c>
    </row>
    <row r="753" spans="1:26" x14ac:dyDescent="0.3">
      <c r="A753" s="2">
        <v>752</v>
      </c>
      <c r="B753" s="2" t="s">
        <v>2383</v>
      </c>
      <c r="C753" s="2">
        <f>YEAR([1]Data!$D753)</f>
        <v>2014</v>
      </c>
      <c r="D753" s="3">
        <v>41915</v>
      </c>
      <c r="E753" s="3" t="str">
        <f>TEXT(Table1[[#This Row],[Order Date]],"mmm")</f>
        <v>Oct</v>
      </c>
      <c r="F753" s="3">
        <v>41919</v>
      </c>
      <c r="G753" s="8">
        <f>Table1[[#This Row],[Ship Date]]-Table1[[#This Row],[Order Date]]</f>
        <v>4</v>
      </c>
      <c r="H753" s="2" t="s">
        <v>50</v>
      </c>
      <c r="I753" s="2" t="s">
        <v>2384</v>
      </c>
      <c r="J753" s="2" t="s">
        <v>2385</v>
      </c>
      <c r="K753" s="2" t="s">
        <v>26</v>
      </c>
      <c r="L753" s="2" t="s">
        <v>27</v>
      </c>
      <c r="M753" s="2" t="s">
        <v>2386</v>
      </c>
      <c r="N753" s="2" t="s">
        <v>238</v>
      </c>
      <c r="O753" s="2">
        <v>48183</v>
      </c>
      <c r="P753" s="2" t="s">
        <v>105</v>
      </c>
      <c r="Q753" s="2" t="s">
        <v>1423</v>
      </c>
      <c r="R753" s="2" t="s">
        <v>46</v>
      </c>
      <c r="S753" s="2" t="s">
        <v>68</v>
      </c>
      <c r="T753" s="2" t="s">
        <v>1424</v>
      </c>
      <c r="U753" s="2">
        <v>56.980000000000004</v>
      </c>
      <c r="V753" s="2">
        <v>7</v>
      </c>
      <c r="W753" s="2">
        <v>0</v>
      </c>
      <c r="X753" s="20">
        <v>7</v>
      </c>
      <c r="Y753" s="18">
        <v>155.71428571428399</v>
      </c>
      <c r="Z753" s="2">
        <v>22.792000000000002</v>
      </c>
    </row>
    <row r="754" spans="1:26" x14ac:dyDescent="0.3">
      <c r="A754" s="2">
        <v>753</v>
      </c>
      <c r="B754" s="2" t="s">
        <v>2383</v>
      </c>
      <c r="C754" s="2">
        <f>YEAR([1]Data!$D754)</f>
        <v>2014</v>
      </c>
      <c r="D754" s="3">
        <v>41915</v>
      </c>
      <c r="E754" s="3" t="str">
        <f>TEXT(Table1[[#This Row],[Order Date]],"mmm")</f>
        <v>Oct</v>
      </c>
      <c r="F754" s="3">
        <v>41919</v>
      </c>
      <c r="G754" s="8">
        <f>Table1[[#This Row],[Ship Date]]-Table1[[#This Row],[Order Date]]</f>
        <v>4</v>
      </c>
      <c r="H754" s="2" t="s">
        <v>50</v>
      </c>
      <c r="I754" s="2" t="s">
        <v>2384</v>
      </c>
      <c r="J754" s="2" t="s">
        <v>2385</v>
      </c>
      <c r="K754" s="2" t="s">
        <v>26</v>
      </c>
      <c r="L754" s="2" t="s">
        <v>27</v>
      </c>
      <c r="M754" s="2" t="s">
        <v>2386</v>
      </c>
      <c r="N754" s="2" t="s">
        <v>238</v>
      </c>
      <c r="O754" s="2">
        <v>48183</v>
      </c>
      <c r="P754" s="2" t="s">
        <v>105</v>
      </c>
      <c r="Q754" s="2" t="s">
        <v>2391</v>
      </c>
      <c r="R754" s="2" t="s">
        <v>46</v>
      </c>
      <c r="S754" s="2" t="s">
        <v>75</v>
      </c>
      <c r="T754" s="2" t="s">
        <v>2392</v>
      </c>
      <c r="U754" s="2">
        <v>2.88</v>
      </c>
      <c r="V754" s="2">
        <v>1</v>
      </c>
      <c r="W754" s="2">
        <v>0</v>
      </c>
      <c r="X754" s="20">
        <v>7</v>
      </c>
      <c r="Y754" s="18">
        <v>153.678571428574</v>
      </c>
      <c r="Z754" s="2">
        <v>1.4112</v>
      </c>
    </row>
    <row r="755" spans="1:26" x14ac:dyDescent="0.3">
      <c r="A755" s="2">
        <v>754</v>
      </c>
      <c r="B755" s="2" t="s">
        <v>2393</v>
      </c>
      <c r="C755" s="2">
        <f>YEAR([1]Data!$D755)</f>
        <v>2013</v>
      </c>
      <c r="D755" s="3">
        <v>41372</v>
      </c>
      <c r="E755" s="3" t="str">
        <f>TEXT(Table1[[#This Row],[Order Date]],"mmm")</f>
        <v>Apr</v>
      </c>
      <c r="F755" s="3">
        <v>41374</v>
      </c>
      <c r="G755" s="8">
        <f>Table1[[#This Row],[Ship Date]]-Table1[[#This Row],[Order Date]]</f>
        <v>2</v>
      </c>
      <c r="H755" s="2" t="s">
        <v>188</v>
      </c>
      <c r="I755" s="2" t="s">
        <v>2394</v>
      </c>
      <c r="J755" s="2" t="s">
        <v>2395</v>
      </c>
      <c r="K755" s="2" t="s">
        <v>41</v>
      </c>
      <c r="L755" s="2" t="s">
        <v>27</v>
      </c>
      <c r="M755" s="2" t="s">
        <v>127</v>
      </c>
      <c r="N755" s="2" t="s">
        <v>43</v>
      </c>
      <c r="O755" s="2">
        <v>94110</v>
      </c>
      <c r="P755" s="2" t="s">
        <v>44</v>
      </c>
      <c r="Q755" s="2" t="s">
        <v>2396</v>
      </c>
      <c r="R755" s="2" t="s">
        <v>71</v>
      </c>
      <c r="S755" s="2" t="s">
        <v>1216</v>
      </c>
      <c r="T755" s="2" t="s">
        <v>2397</v>
      </c>
      <c r="U755" s="2">
        <v>1199.9760000000001</v>
      </c>
      <c r="V755" s="2">
        <v>3</v>
      </c>
      <c r="W755" s="2">
        <v>0.2</v>
      </c>
      <c r="X755" s="20">
        <v>7</v>
      </c>
      <c r="Y755" s="18">
        <v>151.64285714285401</v>
      </c>
      <c r="Z755" s="2">
        <v>374.99249999999995</v>
      </c>
    </row>
    <row r="756" spans="1:26" x14ac:dyDescent="0.3">
      <c r="A756" s="2">
        <v>755</v>
      </c>
      <c r="B756" s="2" t="s">
        <v>2398</v>
      </c>
      <c r="C756" s="2">
        <f>YEAR([1]Data!$D756)</f>
        <v>2012</v>
      </c>
      <c r="D756" s="3">
        <v>41250</v>
      </c>
      <c r="E756" s="3" t="str">
        <f>TEXT(Table1[[#This Row],[Order Date]],"mmm")</f>
        <v>Dec</v>
      </c>
      <c r="F756" s="3">
        <v>41255</v>
      </c>
      <c r="G756" s="8">
        <f>Table1[[#This Row],[Ship Date]]-Table1[[#This Row],[Order Date]]</f>
        <v>5</v>
      </c>
      <c r="H756" s="2" t="s">
        <v>50</v>
      </c>
      <c r="I756" s="2" t="s">
        <v>1984</v>
      </c>
      <c r="J756" s="2" t="s">
        <v>1985</v>
      </c>
      <c r="K756" s="2" t="s">
        <v>26</v>
      </c>
      <c r="L756" s="2" t="s">
        <v>27</v>
      </c>
      <c r="M756" s="2" t="s">
        <v>42</v>
      </c>
      <c r="N756" s="2" t="s">
        <v>43</v>
      </c>
      <c r="O756" s="2">
        <v>90036</v>
      </c>
      <c r="P756" s="2" t="s">
        <v>44</v>
      </c>
      <c r="Q756" s="2" t="s">
        <v>2184</v>
      </c>
      <c r="R756" s="2" t="s">
        <v>32</v>
      </c>
      <c r="S756" s="2" t="s">
        <v>65</v>
      </c>
      <c r="T756" s="2" t="s">
        <v>2185</v>
      </c>
      <c r="U756" s="2">
        <v>79.92</v>
      </c>
      <c r="V756" s="2">
        <v>4</v>
      </c>
      <c r="W756" s="2">
        <v>0</v>
      </c>
      <c r="X756" s="20">
        <v>7</v>
      </c>
      <c r="Y756" s="18">
        <v>149.607142857144</v>
      </c>
      <c r="Z756" s="2">
        <v>28.7712</v>
      </c>
    </row>
    <row r="757" spans="1:26" x14ac:dyDescent="0.3">
      <c r="A757" s="2">
        <v>756</v>
      </c>
      <c r="B757" s="2" t="s">
        <v>2399</v>
      </c>
      <c r="C757" s="2">
        <f>YEAR([1]Data!$D757)</f>
        <v>2013</v>
      </c>
      <c r="D757" s="3">
        <v>41536</v>
      </c>
      <c r="E757" s="3" t="str">
        <f>TEXT(Table1[[#This Row],[Order Date]],"mmm")</f>
        <v>Sep</v>
      </c>
      <c r="F757" s="3">
        <v>41540</v>
      </c>
      <c r="G757" s="8">
        <f>Table1[[#This Row],[Ship Date]]-Table1[[#This Row],[Order Date]]</f>
        <v>4</v>
      </c>
      <c r="H757" s="2" t="s">
        <v>50</v>
      </c>
      <c r="I757" s="2" t="s">
        <v>2023</v>
      </c>
      <c r="J757" s="2" t="s">
        <v>2024</v>
      </c>
      <c r="K757" s="2" t="s">
        <v>41</v>
      </c>
      <c r="L757" s="2" t="s">
        <v>27</v>
      </c>
      <c r="M757" s="2" t="s">
        <v>1521</v>
      </c>
      <c r="N757" s="2" t="s">
        <v>54</v>
      </c>
      <c r="O757" s="2">
        <v>32216</v>
      </c>
      <c r="P757" s="2" t="s">
        <v>30</v>
      </c>
      <c r="Q757" s="2" t="s">
        <v>2400</v>
      </c>
      <c r="R757" s="2" t="s">
        <v>32</v>
      </c>
      <c r="S757" s="2" t="s">
        <v>56</v>
      </c>
      <c r="T757" s="2" t="s">
        <v>2401</v>
      </c>
      <c r="U757" s="2">
        <v>383.43799999999999</v>
      </c>
      <c r="V757" s="2">
        <v>4</v>
      </c>
      <c r="W757" s="2">
        <v>0.45</v>
      </c>
      <c r="X757" s="20">
        <v>7</v>
      </c>
      <c r="Y757" s="18">
        <v>147.57142857142401</v>
      </c>
      <c r="Z757" s="2">
        <v>-167.3184</v>
      </c>
    </row>
    <row r="758" spans="1:26" x14ac:dyDescent="0.3">
      <c r="A758" s="2">
        <v>757</v>
      </c>
      <c r="B758" s="2" t="s">
        <v>2402</v>
      </c>
      <c r="C758" s="2">
        <f>YEAR([1]Data!$D758)</f>
        <v>2011</v>
      </c>
      <c r="D758" s="3">
        <v>40906</v>
      </c>
      <c r="E758" s="3" t="str">
        <f>TEXT(Table1[[#This Row],[Order Date]],"mmm")</f>
        <v>Dec</v>
      </c>
      <c r="F758" s="3">
        <v>40910</v>
      </c>
      <c r="G758" s="8">
        <f>Table1[[#This Row],[Ship Date]]-Table1[[#This Row],[Order Date]]</f>
        <v>4</v>
      </c>
      <c r="H758" s="2" t="s">
        <v>50</v>
      </c>
      <c r="I758" s="2" t="s">
        <v>2403</v>
      </c>
      <c r="J758" s="2" t="s">
        <v>2404</v>
      </c>
      <c r="K758" s="2" t="s">
        <v>26</v>
      </c>
      <c r="L758" s="2" t="s">
        <v>27</v>
      </c>
      <c r="M758" s="2" t="s">
        <v>2405</v>
      </c>
      <c r="N758" s="2" t="s">
        <v>229</v>
      </c>
      <c r="O758" s="2">
        <v>55016</v>
      </c>
      <c r="P758" s="2" t="s">
        <v>105</v>
      </c>
      <c r="Q758" s="2" t="s">
        <v>2240</v>
      </c>
      <c r="R758" s="2" t="s">
        <v>46</v>
      </c>
      <c r="S758" s="2" t="s">
        <v>59</v>
      </c>
      <c r="T758" s="2" t="s">
        <v>2241</v>
      </c>
      <c r="U758" s="2">
        <v>24.56</v>
      </c>
      <c r="V758" s="2">
        <v>2</v>
      </c>
      <c r="W758" s="2">
        <v>0</v>
      </c>
      <c r="X758" s="20">
        <v>7</v>
      </c>
      <c r="Y758" s="18">
        <v>145.53571428571399</v>
      </c>
      <c r="Z758" s="2">
        <v>6.8767999999999994</v>
      </c>
    </row>
    <row r="759" spans="1:26" x14ac:dyDescent="0.3">
      <c r="A759" s="2">
        <v>758</v>
      </c>
      <c r="B759" s="2" t="s">
        <v>2402</v>
      </c>
      <c r="C759" s="2">
        <f>YEAR([1]Data!$D759)</f>
        <v>2011</v>
      </c>
      <c r="D759" s="3">
        <v>40906</v>
      </c>
      <c r="E759" s="3" t="str">
        <f>TEXT(Table1[[#This Row],[Order Date]],"mmm")</f>
        <v>Dec</v>
      </c>
      <c r="F759" s="3">
        <v>40910</v>
      </c>
      <c r="G759" s="8">
        <f>Table1[[#This Row],[Ship Date]]-Table1[[#This Row],[Order Date]]</f>
        <v>4</v>
      </c>
      <c r="H759" s="2" t="s">
        <v>50</v>
      </c>
      <c r="I759" s="2" t="s">
        <v>2403</v>
      </c>
      <c r="J759" s="2" t="s">
        <v>2404</v>
      </c>
      <c r="K759" s="2" t="s">
        <v>26</v>
      </c>
      <c r="L759" s="2" t="s">
        <v>27</v>
      </c>
      <c r="M759" s="2" t="s">
        <v>2405</v>
      </c>
      <c r="N759" s="2" t="s">
        <v>229</v>
      </c>
      <c r="O759" s="2">
        <v>55016</v>
      </c>
      <c r="P759" s="2" t="s">
        <v>105</v>
      </c>
      <c r="Q759" s="2" t="s">
        <v>2084</v>
      </c>
      <c r="R759" s="2" t="s">
        <v>71</v>
      </c>
      <c r="S759" s="2" t="s">
        <v>161</v>
      </c>
      <c r="T759" s="2" t="s">
        <v>2085</v>
      </c>
      <c r="U759" s="2">
        <v>119.8</v>
      </c>
      <c r="V759" s="2">
        <v>4</v>
      </c>
      <c r="W759" s="2">
        <v>0</v>
      </c>
      <c r="X759" s="20">
        <v>7</v>
      </c>
      <c r="Y759" s="18">
        <v>143.499999999994</v>
      </c>
      <c r="Z759" s="2">
        <v>47.92</v>
      </c>
    </row>
    <row r="760" spans="1:26" x14ac:dyDescent="0.3">
      <c r="A760" s="2">
        <v>759</v>
      </c>
      <c r="B760" s="2" t="s">
        <v>2406</v>
      </c>
      <c r="C760" s="2">
        <f>YEAR([1]Data!$D760)</f>
        <v>2014</v>
      </c>
      <c r="D760" s="3">
        <v>41844</v>
      </c>
      <c r="E760" s="3" t="str">
        <f>TEXT(Table1[[#This Row],[Order Date]],"mmm")</f>
        <v>Jul</v>
      </c>
      <c r="F760" s="3">
        <v>41849</v>
      </c>
      <c r="G760" s="8">
        <f>Table1[[#This Row],[Ship Date]]-Table1[[#This Row],[Order Date]]</f>
        <v>5</v>
      </c>
      <c r="H760" s="2" t="s">
        <v>50</v>
      </c>
      <c r="I760" s="2" t="s">
        <v>2407</v>
      </c>
      <c r="J760" s="2" t="s">
        <v>2408</v>
      </c>
      <c r="K760" s="2" t="s">
        <v>41</v>
      </c>
      <c r="L760" s="2" t="s">
        <v>27</v>
      </c>
      <c r="M760" s="2" t="s">
        <v>266</v>
      </c>
      <c r="N760" s="2" t="s">
        <v>267</v>
      </c>
      <c r="O760" s="2">
        <v>10009</v>
      </c>
      <c r="P760" s="2" t="s">
        <v>148</v>
      </c>
      <c r="Q760" s="2" t="s">
        <v>2018</v>
      </c>
      <c r="R760" s="2" t="s">
        <v>46</v>
      </c>
      <c r="S760" s="2" t="s">
        <v>75</v>
      </c>
      <c r="T760" s="2" t="s">
        <v>2019</v>
      </c>
      <c r="U760" s="2">
        <v>13.128</v>
      </c>
      <c r="V760" s="2">
        <v>3</v>
      </c>
      <c r="W760" s="2">
        <v>0.2</v>
      </c>
      <c r="X760" s="20">
        <v>7</v>
      </c>
      <c r="Y760" s="18">
        <v>141.46428571428399</v>
      </c>
      <c r="Z760" s="2">
        <v>4.2665999999999986</v>
      </c>
    </row>
    <row r="761" spans="1:26" x14ac:dyDescent="0.3">
      <c r="A761" s="2">
        <v>760</v>
      </c>
      <c r="B761" s="2" t="s">
        <v>2409</v>
      </c>
      <c r="C761" s="2">
        <f>YEAR([1]Data!$D761)</f>
        <v>2014</v>
      </c>
      <c r="D761" s="3">
        <v>41901</v>
      </c>
      <c r="E761" s="3" t="str">
        <f>TEXT(Table1[[#This Row],[Order Date]],"mmm")</f>
        <v>Sep</v>
      </c>
      <c r="F761" s="3">
        <v>41905</v>
      </c>
      <c r="G761" s="8">
        <f>Table1[[#This Row],[Ship Date]]-Table1[[#This Row],[Order Date]]</f>
        <v>4</v>
      </c>
      <c r="H761" s="2" t="s">
        <v>50</v>
      </c>
      <c r="I761" s="2" t="s">
        <v>2410</v>
      </c>
      <c r="J761" s="2" t="s">
        <v>2411</v>
      </c>
      <c r="K761" s="2" t="s">
        <v>41</v>
      </c>
      <c r="L761" s="2" t="s">
        <v>27</v>
      </c>
      <c r="M761" s="2" t="s">
        <v>1844</v>
      </c>
      <c r="N761" s="2" t="s">
        <v>114</v>
      </c>
      <c r="O761" s="2">
        <v>54302</v>
      </c>
      <c r="P761" s="2" t="s">
        <v>105</v>
      </c>
      <c r="Q761" s="2" t="s">
        <v>560</v>
      </c>
      <c r="R761" s="2" t="s">
        <v>46</v>
      </c>
      <c r="S761" s="2" t="s">
        <v>90</v>
      </c>
      <c r="T761" s="2" t="s">
        <v>2188</v>
      </c>
      <c r="U761" s="2">
        <v>22.72</v>
      </c>
      <c r="V761" s="2">
        <v>4</v>
      </c>
      <c r="W761" s="2">
        <v>0</v>
      </c>
      <c r="X761" s="20">
        <v>7</v>
      </c>
      <c r="Y761" s="18">
        <v>139.428571428574</v>
      </c>
      <c r="Z761" s="2">
        <v>10.223999999999998</v>
      </c>
    </row>
    <row r="762" spans="1:26" x14ac:dyDescent="0.3">
      <c r="A762" s="2">
        <v>761</v>
      </c>
      <c r="B762" s="2" t="s">
        <v>2412</v>
      </c>
      <c r="C762" s="2">
        <f>YEAR([1]Data!$D762)</f>
        <v>2012</v>
      </c>
      <c r="D762" s="3">
        <v>41152</v>
      </c>
      <c r="E762" s="3" t="str">
        <f>TEXT(Table1[[#This Row],[Order Date]],"mmm")</f>
        <v>Aug</v>
      </c>
      <c r="F762" s="3">
        <v>41157</v>
      </c>
      <c r="G762" s="8">
        <f>Table1[[#This Row],[Ship Date]]-Table1[[#This Row],[Order Date]]</f>
        <v>5</v>
      </c>
      <c r="H762" s="2" t="s">
        <v>50</v>
      </c>
      <c r="I762" s="2" t="s">
        <v>2016</v>
      </c>
      <c r="J762" s="2" t="s">
        <v>2017</v>
      </c>
      <c r="K762" s="2" t="s">
        <v>26</v>
      </c>
      <c r="L762" s="2" t="s">
        <v>27</v>
      </c>
      <c r="M762" s="2" t="s">
        <v>42</v>
      </c>
      <c r="N762" s="2" t="s">
        <v>43</v>
      </c>
      <c r="O762" s="2">
        <v>90004</v>
      </c>
      <c r="P762" s="2" t="s">
        <v>44</v>
      </c>
      <c r="Q762" s="2" t="s">
        <v>1898</v>
      </c>
      <c r="R762" s="2" t="s">
        <v>46</v>
      </c>
      <c r="S762" s="2" t="s">
        <v>90</v>
      </c>
      <c r="T762" s="2" t="s">
        <v>1899</v>
      </c>
      <c r="U762" s="2">
        <v>58.320000000000007</v>
      </c>
      <c r="V762" s="2">
        <v>9</v>
      </c>
      <c r="W762" s="2">
        <v>0</v>
      </c>
      <c r="X762" s="20">
        <v>7</v>
      </c>
      <c r="Y762" s="18">
        <v>137.39285714285401</v>
      </c>
      <c r="Z762" s="2">
        <v>27.993600000000001</v>
      </c>
    </row>
    <row r="763" spans="1:26" x14ac:dyDescent="0.3">
      <c r="A763" s="2">
        <v>762</v>
      </c>
      <c r="B763" s="2" t="s">
        <v>2413</v>
      </c>
      <c r="C763" s="2">
        <f>YEAR([1]Data!$D763)</f>
        <v>2014</v>
      </c>
      <c r="D763" s="3">
        <v>41947</v>
      </c>
      <c r="E763" s="3" t="str">
        <f>TEXT(Table1[[#This Row],[Order Date]],"mmm")</f>
        <v>Nov</v>
      </c>
      <c r="F763" s="3">
        <v>41951</v>
      </c>
      <c r="G763" s="8">
        <f>Table1[[#This Row],[Ship Date]]-Table1[[#This Row],[Order Date]]</f>
        <v>4</v>
      </c>
      <c r="H763" s="2" t="s">
        <v>50</v>
      </c>
      <c r="I763" s="2" t="s">
        <v>371</v>
      </c>
      <c r="J763" s="2" t="s">
        <v>372</v>
      </c>
      <c r="K763" s="2" t="s">
        <v>41</v>
      </c>
      <c r="L763" s="2" t="s">
        <v>27</v>
      </c>
      <c r="M763" s="2" t="s">
        <v>1736</v>
      </c>
      <c r="N763" s="2" t="s">
        <v>1272</v>
      </c>
      <c r="O763" s="2">
        <v>30318</v>
      </c>
      <c r="P763" s="2" t="s">
        <v>30</v>
      </c>
      <c r="Q763" s="2" t="s">
        <v>2414</v>
      </c>
      <c r="R763" s="2" t="s">
        <v>46</v>
      </c>
      <c r="S763" s="2" t="s">
        <v>47</v>
      </c>
      <c r="T763" s="2" t="s">
        <v>2415</v>
      </c>
      <c r="U763" s="2">
        <v>12.39</v>
      </c>
      <c r="V763" s="2">
        <v>3</v>
      </c>
      <c r="W763" s="2">
        <v>0</v>
      </c>
      <c r="X763" s="20">
        <v>7</v>
      </c>
      <c r="Y763" s="18">
        <v>135.357142857144</v>
      </c>
      <c r="Z763" s="2">
        <v>5.6993999999999998</v>
      </c>
    </row>
    <row r="764" spans="1:26" x14ac:dyDescent="0.3">
      <c r="A764" s="2">
        <v>763</v>
      </c>
      <c r="B764" s="2" t="s">
        <v>2416</v>
      </c>
      <c r="C764" s="2">
        <f>YEAR([1]Data!$D764)</f>
        <v>2012</v>
      </c>
      <c r="D764" s="3">
        <v>40947</v>
      </c>
      <c r="E764" s="3" t="str">
        <f>TEXT(Table1[[#This Row],[Order Date]],"mmm")</f>
        <v>Feb</v>
      </c>
      <c r="F764" s="3">
        <v>40952</v>
      </c>
      <c r="G764" s="8">
        <f>Table1[[#This Row],[Ship Date]]-Table1[[#This Row],[Order Date]]</f>
        <v>5</v>
      </c>
      <c r="H764" s="2" t="s">
        <v>50</v>
      </c>
      <c r="I764" s="2" t="s">
        <v>2417</v>
      </c>
      <c r="J764" s="2" t="s">
        <v>2418</v>
      </c>
      <c r="K764" s="2" t="s">
        <v>26</v>
      </c>
      <c r="L764" s="2" t="s">
        <v>27</v>
      </c>
      <c r="M764" s="2" t="s">
        <v>497</v>
      </c>
      <c r="N764" s="2" t="s">
        <v>498</v>
      </c>
      <c r="O764" s="2">
        <v>43229</v>
      </c>
      <c r="P764" s="2" t="s">
        <v>148</v>
      </c>
      <c r="Q764" s="2" t="s">
        <v>692</v>
      </c>
      <c r="R764" s="2" t="s">
        <v>71</v>
      </c>
      <c r="S764" s="2" t="s">
        <v>72</v>
      </c>
      <c r="T764" s="2" t="s">
        <v>693</v>
      </c>
      <c r="U764" s="2">
        <v>107.982</v>
      </c>
      <c r="V764" s="2">
        <v>3</v>
      </c>
      <c r="W764" s="2">
        <v>0.4</v>
      </c>
      <c r="X764" s="20">
        <v>7</v>
      </c>
      <c r="Y764" s="18">
        <v>133.32142857142401</v>
      </c>
      <c r="Z764" s="2">
        <v>-26.995499999999993</v>
      </c>
    </row>
    <row r="765" spans="1:26" x14ac:dyDescent="0.3">
      <c r="A765" s="2">
        <v>764</v>
      </c>
      <c r="B765" s="2" t="s">
        <v>2419</v>
      </c>
      <c r="C765" s="2">
        <f>YEAR([1]Data!$D765)</f>
        <v>2011</v>
      </c>
      <c r="D765" s="3">
        <v>40557</v>
      </c>
      <c r="E765" s="3" t="str">
        <f>TEXT(Table1[[#This Row],[Order Date]],"mmm")</f>
        <v>Jan</v>
      </c>
      <c r="F765" s="3">
        <v>40559</v>
      </c>
      <c r="G765" s="8">
        <f>Table1[[#This Row],[Ship Date]]-Table1[[#This Row],[Order Date]]</f>
        <v>2</v>
      </c>
      <c r="H765" s="2" t="s">
        <v>23</v>
      </c>
      <c r="I765" s="2" t="s">
        <v>2420</v>
      </c>
      <c r="J765" s="2" t="s">
        <v>2421</v>
      </c>
      <c r="K765" s="2" t="s">
        <v>41</v>
      </c>
      <c r="L765" s="2" t="s">
        <v>27</v>
      </c>
      <c r="M765" s="2" t="s">
        <v>2422</v>
      </c>
      <c r="N765" s="2" t="s">
        <v>736</v>
      </c>
      <c r="O765" s="2">
        <v>71111</v>
      </c>
      <c r="P765" s="2" t="s">
        <v>30</v>
      </c>
      <c r="Q765" s="2" t="s">
        <v>669</v>
      </c>
      <c r="R765" s="2" t="s">
        <v>46</v>
      </c>
      <c r="S765" s="2" t="s">
        <v>173</v>
      </c>
      <c r="T765" s="2" t="s">
        <v>186</v>
      </c>
      <c r="U765" s="2">
        <v>11.36</v>
      </c>
      <c r="V765" s="2">
        <v>2</v>
      </c>
      <c r="W765" s="2">
        <v>0</v>
      </c>
      <c r="X765" s="20">
        <v>7</v>
      </c>
      <c r="Y765" s="18">
        <v>131.28571428571399</v>
      </c>
      <c r="Z765" s="2">
        <v>5.3391999999999991</v>
      </c>
    </row>
    <row r="766" spans="1:26" x14ac:dyDescent="0.3">
      <c r="A766" s="2">
        <v>765</v>
      </c>
      <c r="B766" s="2" t="s">
        <v>2419</v>
      </c>
      <c r="C766" s="2">
        <f>YEAR([1]Data!$D766)</f>
        <v>2011</v>
      </c>
      <c r="D766" s="3">
        <v>40557</v>
      </c>
      <c r="E766" s="3" t="str">
        <f>TEXT(Table1[[#This Row],[Order Date]],"mmm")</f>
        <v>Jan</v>
      </c>
      <c r="F766" s="3">
        <v>40559</v>
      </c>
      <c r="G766" s="8">
        <f>Table1[[#This Row],[Ship Date]]-Table1[[#This Row],[Order Date]]</f>
        <v>2</v>
      </c>
      <c r="H766" s="2" t="s">
        <v>23</v>
      </c>
      <c r="I766" s="2" t="s">
        <v>2420</v>
      </c>
      <c r="J766" s="2" t="s">
        <v>2421</v>
      </c>
      <c r="K766" s="2" t="s">
        <v>41</v>
      </c>
      <c r="L766" s="2" t="s">
        <v>27</v>
      </c>
      <c r="M766" s="2" t="s">
        <v>2422</v>
      </c>
      <c r="N766" s="2" t="s">
        <v>736</v>
      </c>
      <c r="O766" s="2">
        <v>71111</v>
      </c>
      <c r="P766" s="2" t="s">
        <v>30</v>
      </c>
      <c r="Q766" s="2" t="s">
        <v>2423</v>
      </c>
      <c r="R766" s="2" t="s">
        <v>46</v>
      </c>
      <c r="S766" s="2" t="s">
        <v>173</v>
      </c>
      <c r="T766" s="2" t="s">
        <v>2424</v>
      </c>
      <c r="U766" s="2">
        <v>50.94</v>
      </c>
      <c r="V766" s="2">
        <v>3</v>
      </c>
      <c r="W766" s="2">
        <v>0</v>
      </c>
      <c r="X766" s="20">
        <v>7</v>
      </c>
      <c r="Y766" s="18">
        <v>129.249999999994</v>
      </c>
      <c r="Z766" s="2">
        <v>25.47</v>
      </c>
    </row>
    <row r="767" spans="1:26" x14ac:dyDescent="0.3">
      <c r="A767" s="2">
        <v>766</v>
      </c>
      <c r="B767" s="2" t="s">
        <v>2419</v>
      </c>
      <c r="C767" s="2">
        <f>YEAR([1]Data!$D767)</f>
        <v>2011</v>
      </c>
      <c r="D767" s="3">
        <v>40557</v>
      </c>
      <c r="E767" s="3" t="str">
        <f>TEXT(Table1[[#This Row],[Order Date]],"mmm")</f>
        <v>Jan</v>
      </c>
      <c r="F767" s="3">
        <v>40559</v>
      </c>
      <c r="G767" s="8">
        <f>Table1[[#This Row],[Ship Date]]-Table1[[#This Row],[Order Date]]</f>
        <v>2</v>
      </c>
      <c r="H767" s="2" t="s">
        <v>23</v>
      </c>
      <c r="I767" s="2" t="s">
        <v>2420</v>
      </c>
      <c r="J767" s="2" t="s">
        <v>2421</v>
      </c>
      <c r="K767" s="2" t="s">
        <v>41</v>
      </c>
      <c r="L767" s="2" t="s">
        <v>27</v>
      </c>
      <c r="M767" s="2" t="s">
        <v>2422</v>
      </c>
      <c r="N767" s="2" t="s">
        <v>736</v>
      </c>
      <c r="O767" s="2">
        <v>71111</v>
      </c>
      <c r="P767" s="2" t="s">
        <v>30</v>
      </c>
      <c r="Q767" s="2" t="s">
        <v>2425</v>
      </c>
      <c r="R767" s="2" t="s">
        <v>71</v>
      </c>
      <c r="S767" s="2" t="s">
        <v>161</v>
      </c>
      <c r="T767" s="2" t="s">
        <v>2426</v>
      </c>
      <c r="U767" s="2">
        <v>646.74</v>
      </c>
      <c r="V767" s="2">
        <v>6</v>
      </c>
      <c r="W767" s="2">
        <v>0</v>
      </c>
      <c r="X767" s="20">
        <v>7</v>
      </c>
      <c r="Y767" s="18">
        <v>127.214285714284</v>
      </c>
      <c r="Z767" s="2">
        <v>258.69600000000003</v>
      </c>
    </row>
    <row r="768" spans="1:26" x14ac:dyDescent="0.3">
      <c r="A768" s="2">
        <v>767</v>
      </c>
      <c r="B768" s="2" t="s">
        <v>2419</v>
      </c>
      <c r="C768" s="2">
        <f>YEAR([1]Data!$D768)</f>
        <v>2011</v>
      </c>
      <c r="D768" s="3">
        <v>40557</v>
      </c>
      <c r="E768" s="3" t="str">
        <f>TEXT(Table1[[#This Row],[Order Date]],"mmm")</f>
        <v>Jan</v>
      </c>
      <c r="F768" s="3">
        <v>40559</v>
      </c>
      <c r="G768" s="8">
        <f>Table1[[#This Row],[Ship Date]]-Table1[[#This Row],[Order Date]]</f>
        <v>2</v>
      </c>
      <c r="H768" s="2" t="s">
        <v>23</v>
      </c>
      <c r="I768" s="2" t="s">
        <v>2420</v>
      </c>
      <c r="J768" s="2" t="s">
        <v>2421</v>
      </c>
      <c r="K768" s="2" t="s">
        <v>41</v>
      </c>
      <c r="L768" s="2" t="s">
        <v>27</v>
      </c>
      <c r="M768" s="2" t="s">
        <v>2422</v>
      </c>
      <c r="N768" s="2" t="s">
        <v>736</v>
      </c>
      <c r="O768" s="2">
        <v>71111</v>
      </c>
      <c r="P768" s="2" t="s">
        <v>30</v>
      </c>
      <c r="Q768" s="2" t="s">
        <v>2427</v>
      </c>
      <c r="R768" s="2" t="s">
        <v>46</v>
      </c>
      <c r="S768" s="2" t="s">
        <v>75</v>
      </c>
      <c r="T768" s="2" t="s">
        <v>186</v>
      </c>
      <c r="U768" s="2">
        <v>5.64</v>
      </c>
      <c r="V768" s="2">
        <v>3</v>
      </c>
      <c r="W768" s="2">
        <v>0</v>
      </c>
      <c r="X768" s="20">
        <v>7</v>
      </c>
      <c r="Y768" s="18">
        <v>125.178571428574</v>
      </c>
      <c r="Z768" s="2">
        <v>2.7071999999999994</v>
      </c>
    </row>
    <row r="769" spans="1:26" x14ac:dyDescent="0.3">
      <c r="A769" s="2">
        <v>768</v>
      </c>
      <c r="B769" s="2" t="s">
        <v>2419</v>
      </c>
      <c r="C769" s="2">
        <f>YEAR([1]Data!$D769)</f>
        <v>2011</v>
      </c>
      <c r="D769" s="3">
        <v>40557</v>
      </c>
      <c r="E769" s="3" t="str">
        <f>TEXT(Table1[[#This Row],[Order Date]],"mmm")</f>
        <v>Jan</v>
      </c>
      <c r="F769" s="3">
        <v>40559</v>
      </c>
      <c r="G769" s="8">
        <f>Table1[[#This Row],[Ship Date]]-Table1[[#This Row],[Order Date]]</f>
        <v>2</v>
      </c>
      <c r="H769" s="2" t="s">
        <v>23</v>
      </c>
      <c r="I769" s="2" t="s">
        <v>2420</v>
      </c>
      <c r="J769" s="2" t="s">
        <v>2421</v>
      </c>
      <c r="K769" s="2" t="s">
        <v>41</v>
      </c>
      <c r="L769" s="2" t="s">
        <v>27</v>
      </c>
      <c r="M769" s="2" t="s">
        <v>2422</v>
      </c>
      <c r="N769" s="2" t="s">
        <v>736</v>
      </c>
      <c r="O769" s="2">
        <v>71111</v>
      </c>
      <c r="P769" s="2" t="s">
        <v>30</v>
      </c>
      <c r="Q769" s="2" t="s">
        <v>2428</v>
      </c>
      <c r="R769" s="2" t="s">
        <v>46</v>
      </c>
      <c r="S769" s="2" t="s">
        <v>59</v>
      </c>
      <c r="T769" s="2" t="s">
        <v>2429</v>
      </c>
      <c r="U769" s="2">
        <v>572.58000000000004</v>
      </c>
      <c r="V769" s="2">
        <v>6</v>
      </c>
      <c r="W769" s="2">
        <v>0</v>
      </c>
      <c r="X769" s="20">
        <v>7</v>
      </c>
      <c r="Y769" s="18">
        <v>123.142857142854</v>
      </c>
      <c r="Z769" s="2">
        <v>34.354799999999955</v>
      </c>
    </row>
    <row r="770" spans="1:26" x14ac:dyDescent="0.3">
      <c r="A770" s="2">
        <v>769</v>
      </c>
      <c r="B770" s="2" t="s">
        <v>2430</v>
      </c>
      <c r="C770" s="2">
        <f>YEAR([1]Data!$D770)</f>
        <v>2011</v>
      </c>
      <c r="D770" s="3">
        <v>40677</v>
      </c>
      <c r="E770" s="3" t="str">
        <f>TEXT(Table1[[#This Row],[Order Date]],"mmm")</f>
        <v>May</v>
      </c>
      <c r="F770" s="3">
        <v>40683</v>
      </c>
      <c r="G770" s="8">
        <f>Table1[[#This Row],[Ship Date]]-Table1[[#This Row],[Order Date]]</f>
        <v>6</v>
      </c>
      <c r="H770" s="2" t="s">
        <v>50</v>
      </c>
      <c r="I770" s="2" t="s">
        <v>2431</v>
      </c>
      <c r="J770" s="2" t="s">
        <v>2432</v>
      </c>
      <c r="K770" s="2" t="s">
        <v>41</v>
      </c>
      <c r="L770" s="2" t="s">
        <v>27</v>
      </c>
      <c r="M770" s="2" t="s">
        <v>1151</v>
      </c>
      <c r="N770" s="2" t="s">
        <v>54</v>
      </c>
      <c r="O770" s="2">
        <v>33710</v>
      </c>
      <c r="P770" s="2" t="s">
        <v>30</v>
      </c>
      <c r="Q770" s="2" t="s">
        <v>2433</v>
      </c>
      <c r="R770" s="2" t="s">
        <v>32</v>
      </c>
      <c r="S770" s="2" t="s">
        <v>65</v>
      </c>
      <c r="T770" s="2" t="s">
        <v>2434</v>
      </c>
      <c r="U770" s="2">
        <v>310.88000000000005</v>
      </c>
      <c r="V770" s="2">
        <v>2</v>
      </c>
      <c r="W770" s="2">
        <v>0.2</v>
      </c>
      <c r="X770" s="20">
        <v>7</v>
      </c>
      <c r="Y770" s="18">
        <v>121.107142857144</v>
      </c>
      <c r="Z770" s="2">
        <v>23.315999999999988</v>
      </c>
    </row>
    <row r="771" spans="1:26" x14ac:dyDescent="0.3">
      <c r="A771" s="2">
        <v>770</v>
      </c>
      <c r="B771" s="2" t="s">
        <v>2435</v>
      </c>
      <c r="C771" s="2">
        <f>YEAR([1]Data!$D771)</f>
        <v>2013</v>
      </c>
      <c r="D771" s="3">
        <v>41414</v>
      </c>
      <c r="E771" s="3" t="str">
        <f>TEXT(Table1[[#This Row],[Order Date]],"mmm")</f>
        <v>May</v>
      </c>
      <c r="F771" s="3">
        <v>41419</v>
      </c>
      <c r="G771" s="8">
        <f>Table1[[#This Row],[Ship Date]]-Table1[[#This Row],[Order Date]]</f>
        <v>5</v>
      </c>
      <c r="H771" s="2" t="s">
        <v>50</v>
      </c>
      <c r="I771" s="2" t="s">
        <v>824</v>
      </c>
      <c r="J771" s="2" t="s">
        <v>825</v>
      </c>
      <c r="K771" s="2" t="s">
        <v>26</v>
      </c>
      <c r="L771" s="2" t="s">
        <v>27</v>
      </c>
      <c r="M771" s="2" t="s">
        <v>1127</v>
      </c>
      <c r="N771" s="2" t="s">
        <v>319</v>
      </c>
      <c r="O771" s="2">
        <v>22204</v>
      </c>
      <c r="P771" s="2" t="s">
        <v>30</v>
      </c>
      <c r="Q771" s="2" t="s">
        <v>2436</v>
      </c>
      <c r="R771" s="2" t="s">
        <v>32</v>
      </c>
      <c r="S771" s="2" t="s">
        <v>36</v>
      </c>
      <c r="T771" s="2" t="s">
        <v>2437</v>
      </c>
      <c r="U771" s="2">
        <v>641.96</v>
      </c>
      <c r="V771" s="2">
        <v>2</v>
      </c>
      <c r="W771" s="2">
        <v>0</v>
      </c>
      <c r="X771" s="20">
        <v>7</v>
      </c>
      <c r="Y771" s="18">
        <v>119.07142857142399</v>
      </c>
      <c r="Z771" s="2">
        <v>179.74880000000002</v>
      </c>
    </row>
    <row r="772" spans="1:26" x14ac:dyDescent="0.3">
      <c r="A772" s="2">
        <v>771</v>
      </c>
      <c r="B772" s="2" t="s">
        <v>2438</v>
      </c>
      <c r="C772" s="2">
        <f>YEAR([1]Data!$D772)</f>
        <v>2014</v>
      </c>
      <c r="D772" s="3">
        <v>41670</v>
      </c>
      <c r="E772" s="3" t="str">
        <f>TEXT(Table1[[#This Row],[Order Date]],"mmm")</f>
        <v>Jan</v>
      </c>
      <c r="F772" s="3">
        <v>41676</v>
      </c>
      <c r="G772" s="8">
        <f>Table1[[#This Row],[Ship Date]]-Table1[[#This Row],[Order Date]]</f>
        <v>6</v>
      </c>
      <c r="H772" s="2" t="s">
        <v>50</v>
      </c>
      <c r="I772" s="2" t="s">
        <v>2439</v>
      </c>
      <c r="J772" s="2" t="s">
        <v>2440</v>
      </c>
      <c r="K772" s="2" t="s">
        <v>41</v>
      </c>
      <c r="L772" s="2" t="s">
        <v>27</v>
      </c>
      <c r="M772" s="2" t="s">
        <v>1377</v>
      </c>
      <c r="N772" s="2" t="s">
        <v>489</v>
      </c>
      <c r="O772" s="2">
        <v>50315</v>
      </c>
      <c r="P772" s="2" t="s">
        <v>105</v>
      </c>
      <c r="Q772" s="2" t="s">
        <v>2441</v>
      </c>
      <c r="R772" s="2" t="s">
        <v>46</v>
      </c>
      <c r="S772" s="2" t="s">
        <v>75</v>
      </c>
      <c r="T772" s="2" t="s">
        <v>2442</v>
      </c>
      <c r="U772" s="2">
        <v>18.28</v>
      </c>
      <c r="V772" s="2">
        <v>2</v>
      </c>
      <c r="W772" s="2">
        <v>0</v>
      </c>
      <c r="X772" s="20">
        <v>7</v>
      </c>
      <c r="Y772" s="18">
        <v>117.03571428571399</v>
      </c>
      <c r="Z772" s="2">
        <v>9.14</v>
      </c>
    </row>
    <row r="773" spans="1:26" x14ac:dyDescent="0.3">
      <c r="A773" s="2">
        <v>772</v>
      </c>
      <c r="B773" s="2" t="s">
        <v>2438</v>
      </c>
      <c r="C773" s="2">
        <f>YEAR([1]Data!$D773)</f>
        <v>2014</v>
      </c>
      <c r="D773" s="3">
        <v>41670</v>
      </c>
      <c r="E773" s="3" t="str">
        <f>TEXT(Table1[[#This Row],[Order Date]],"mmm")</f>
        <v>Jan</v>
      </c>
      <c r="F773" s="3">
        <v>41676</v>
      </c>
      <c r="G773" s="8">
        <f>Table1[[#This Row],[Ship Date]]-Table1[[#This Row],[Order Date]]</f>
        <v>6</v>
      </c>
      <c r="H773" s="2" t="s">
        <v>50</v>
      </c>
      <c r="I773" s="2" t="s">
        <v>2439</v>
      </c>
      <c r="J773" s="2" t="s">
        <v>2440</v>
      </c>
      <c r="K773" s="2" t="s">
        <v>41</v>
      </c>
      <c r="L773" s="2" t="s">
        <v>27</v>
      </c>
      <c r="M773" s="2" t="s">
        <v>1377</v>
      </c>
      <c r="N773" s="2" t="s">
        <v>489</v>
      </c>
      <c r="O773" s="2">
        <v>50315</v>
      </c>
      <c r="P773" s="2" t="s">
        <v>105</v>
      </c>
      <c r="Q773" s="2" t="s">
        <v>1204</v>
      </c>
      <c r="R773" s="2" t="s">
        <v>71</v>
      </c>
      <c r="S773" s="2" t="s">
        <v>72</v>
      </c>
      <c r="T773" s="2" t="s">
        <v>1205</v>
      </c>
      <c r="U773" s="2">
        <v>207</v>
      </c>
      <c r="V773" s="2">
        <v>3</v>
      </c>
      <c r="W773" s="2">
        <v>0</v>
      </c>
      <c r="X773" s="20">
        <v>7</v>
      </c>
      <c r="Y773" s="18">
        <v>114.999999999994</v>
      </c>
      <c r="Z773" s="2">
        <v>51.75</v>
      </c>
    </row>
    <row r="774" spans="1:26" x14ac:dyDescent="0.3">
      <c r="A774" s="2">
        <v>773</v>
      </c>
      <c r="B774" s="2" t="s">
        <v>2438</v>
      </c>
      <c r="C774" s="2">
        <f>YEAR([1]Data!$D774)</f>
        <v>2014</v>
      </c>
      <c r="D774" s="3">
        <v>41670</v>
      </c>
      <c r="E774" s="3" t="str">
        <f>TEXT(Table1[[#This Row],[Order Date]],"mmm")</f>
        <v>Jan</v>
      </c>
      <c r="F774" s="3">
        <v>41676</v>
      </c>
      <c r="G774" s="8">
        <f>Table1[[#This Row],[Ship Date]]-Table1[[#This Row],[Order Date]]</f>
        <v>6</v>
      </c>
      <c r="H774" s="2" t="s">
        <v>50</v>
      </c>
      <c r="I774" s="2" t="s">
        <v>2439</v>
      </c>
      <c r="J774" s="2" t="s">
        <v>2440</v>
      </c>
      <c r="K774" s="2" t="s">
        <v>41</v>
      </c>
      <c r="L774" s="2" t="s">
        <v>27</v>
      </c>
      <c r="M774" s="2" t="s">
        <v>1377</v>
      </c>
      <c r="N774" s="2" t="s">
        <v>489</v>
      </c>
      <c r="O774" s="2">
        <v>50315</v>
      </c>
      <c r="P774" s="2" t="s">
        <v>105</v>
      </c>
      <c r="Q774" s="2" t="s">
        <v>2443</v>
      </c>
      <c r="R774" s="2" t="s">
        <v>46</v>
      </c>
      <c r="S774" s="2" t="s">
        <v>75</v>
      </c>
      <c r="T774" s="2" t="s">
        <v>2444</v>
      </c>
      <c r="U774" s="2">
        <v>32.35</v>
      </c>
      <c r="V774" s="2">
        <v>5</v>
      </c>
      <c r="W774" s="2">
        <v>0</v>
      </c>
      <c r="X774" s="20">
        <v>7</v>
      </c>
      <c r="Y774" s="18">
        <v>112.964285714284</v>
      </c>
      <c r="Z774" s="2">
        <v>16.175000000000001</v>
      </c>
    </row>
    <row r="775" spans="1:26" x14ac:dyDescent="0.3">
      <c r="A775" s="2">
        <v>774</v>
      </c>
      <c r="B775" s="2" t="s">
        <v>2438</v>
      </c>
      <c r="C775" s="2">
        <f>YEAR([1]Data!$D775)</f>
        <v>2014</v>
      </c>
      <c r="D775" s="3">
        <v>41670</v>
      </c>
      <c r="E775" s="3" t="str">
        <f>TEXT(Table1[[#This Row],[Order Date]],"mmm")</f>
        <v>Jan</v>
      </c>
      <c r="F775" s="3">
        <v>41676</v>
      </c>
      <c r="G775" s="8">
        <f>Table1[[#This Row],[Ship Date]]-Table1[[#This Row],[Order Date]]</f>
        <v>6</v>
      </c>
      <c r="H775" s="2" t="s">
        <v>50</v>
      </c>
      <c r="I775" s="2" t="s">
        <v>2439</v>
      </c>
      <c r="J775" s="2" t="s">
        <v>2440</v>
      </c>
      <c r="K775" s="2" t="s">
        <v>41</v>
      </c>
      <c r="L775" s="2" t="s">
        <v>27</v>
      </c>
      <c r="M775" s="2" t="s">
        <v>1377</v>
      </c>
      <c r="N775" s="2" t="s">
        <v>489</v>
      </c>
      <c r="O775" s="2">
        <v>50315</v>
      </c>
      <c r="P775" s="2" t="s">
        <v>105</v>
      </c>
      <c r="Q775" s="2" t="s">
        <v>74</v>
      </c>
      <c r="R775" s="2" t="s">
        <v>46</v>
      </c>
      <c r="S775" s="2" t="s">
        <v>75</v>
      </c>
      <c r="T775" s="2" t="s">
        <v>76</v>
      </c>
      <c r="U775" s="2">
        <v>7.71</v>
      </c>
      <c r="V775" s="2">
        <v>1</v>
      </c>
      <c r="W775" s="2">
        <v>0</v>
      </c>
      <c r="X775" s="20">
        <v>7</v>
      </c>
      <c r="Y775" s="18">
        <v>1110.92857142857</v>
      </c>
      <c r="Z775" s="2">
        <v>3.4695</v>
      </c>
    </row>
    <row r="776" spans="1:26" x14ac:dyDescent="0.3">
      <c r="A776" s="2">
        <v>775</v>
      </c>
      <c r="B776" s="2" t="s">
        <v>2438</v>
      </c>
      <c r="C776" s="2">
        <f>YEAR([1]Data!$D776)</f>
        <v>2014</v>
      </c>
      <c r="D776" s="3">
        <v>41670</v>
      </c>
      <c r="E776" s="3" t="str">
        <f>TEXT(Table1[[#This Row],[Order Date]],"mmm")</f>
        <v>Jan</v>
      </c>
      <c r="F776" s="3">
        <v>41676</v>
      </c>
      <c r="G776" s="8">
        <f>Table1[[#This Row],[Ship Date]]-Table1[[#This Row],[Order Date]]</f>
        <v>6</v>
      </c>
      <c r="H776" s="2" t="s">
        <v>50</v>
      </c>
      <c r="I776" s="2" t="s">
        <v>2439</v>
      </c>
      <c r="J776" s="2" t="s">
        <v>2440</v>
      </c>
      <c r="K776" s="2" t="s">
        <v>41</v>
      </c>
      <c r="L776" s="2" t="s">
        <v>27</v>
      </c>
      <c r="M776" s="2" t="s">
        <v>1377</v>
      </c>
      <c r="N776" s="2" t="s">
        <v>489</v>
      </c>
      <c r="O776" s="2">
        <v>50315</v>
      </c>
      <c r="P776" s="2" t="s">
        <v>105</v>
      </c>
      <c r="Q776" s="2" t="s">
        <v>2445</v>
      </c>
      <c r="R776" s="2" t="s">
        <v>46</v>
      </c>
      <c r="S776" s="2" t="s">
        <v>68</v>
      </c>
      <c r="T776" s="2" t="s">
        <v>2446</v>
      </c>
      <c r="U776" s="2">
        <v>40.299999999999997</v>
      </c>
      <c r="V776" s="2">
        <v>2</v>
      </c>
      <c r="W776" s="2">
        <v>0</v>
      </c>
      <c r="X776" s="20">
        <v>7</v>
      </c>
      <c r="Y776" s="18">
        <v>1108.8928571428501</v>
      </c>
      <c r="Z776" s="2">
        <v>10.881</v>
      </c>
    </row>
    <row r="777" spans="1:26" x14ac:dyDescent="0.3">
      <c r="A777" s="2">
        <v>776</v>
      </c>
      <c r="B777" s="2" t="s">
        <v>2438</v>
      </c>
      <c r="C777" s="2">
        <f>YEAR([1]Data!$D777)</f>
        <v>2014</v>
      </c>
      <c r="D777" s="3">
        <v>41670</v>
      </c>
      <c r="E777" s="3" t="str">
        <f>TEXT(Table1[[#This Row],[Order Date]],"mmm")</f>
        <v>Jan</v>
      </c>
      <c r="F777" s="3">
        <v>41676</v>
      </c>
      <c r="G777" s="8">
        <f>Table1[[#This Row],[Ship Date]]-Table1[[#This Row],[Order Date]]</f>
        <v>6</v>
      </c>
      <c r="H777" s="2" t="s">
        <v>50</v>
      </c>
      <c r="I777" s="2" t="s">
        <v>2439</v>
      </c>
      <c r="J777" s="2" t="s">
        <v>2440</v>
      </c>
      <c r="K777" s="2" t="s">
        <v>41</v>
      </c>
      <c r="L777" s="2" t="s">
        <v>27</v>
      </c>
      <c r="M777" s="2" t="s">
        <v>1377</v>
      </c>
      <c r="N777" s="2" t="s">
        <v>489</v>
      </c>
      <c r="O777" s="2">
        <v>50315</v>
      </c>
      <c r="P777" s="2" t="s">
        <v>105</v>
      </c>
      <c r="Q777" s="2" t="s">
        <v>2447</v>
      </c>
      <c r="R777" s="2" t="s">
        <v>32</v>
      </c>
      <c r="S777" s="2" t="s">
        <v>65</v>
      </c>
      <c r="T777" s="2" t="s">
        <v>2448</v>
      </c>
      <c r="U777" s="2">
        <v>34.580000000000005</v>
      </c>
      <c r="V777" s="2">
        <v>7</v>
      </c>
      <c r="W777" s="2">
        <v>0</v>
      </c>
      <c r="X777" s="20">
        <v>7</v>
      </c>
      <c r="Y777" s="18">
        <v>1106.8571428571399</v>
      </c>
      <c r="Z777" s="2">
        <v>14.523600000000002</v>
      </c>
    </row>
    <row r="778" spans="1:26" x14ac:dyDescent="0.3">
      <c r="A778" s="2">
        <v>777</v>
      </c>
      <c r="B778" s="2" t="s">
        <v>2449</v>
      </c>
      <c r="C778" s="2">
        <f>YEAR([1]Data!$D778)</f>
        <v>2011</v>
      </c>
      <c r="D778" s="3">
        <v>40723</v>
      </c>
      <c r="E778" s="3" t="str">
        <f>TEXT(Table1[[#This Row],[Order Date]],"mmm")</f>
        <v>Jun</v>
      </c>
      <c r="F778" s="3">
        <v>40730</v>
      </c>
      <c r="G778" s="8">
        <f>Table1[[#This Row],[Ship Date]]-Table1[[#This Row],[Order Date]]</f>
        <v>7</v>
      </c>
      <c r="H778" s="2" t="s">
        <v>50</v>
      </c>
      <c r="I778" s="2" t="s">
        <v>2450</v>
      </c>
      <c r="J778" s="2" t="s">
        <v>2451</v>
      </c>
      <c r="K778" s="2" t="s">
        <v>26</v>
      </c>
      <c r="L778" s="2" t="s">
        <v>27</v>
      </c>
      <c r="M778" s="2" t="s">
        <v>1007</v>
      </c>
      <c r="N778" s="2" t="s">
        <v>498</v>
      </c>
      <c r="O778" s="2">
        <v>45231</v>
      </c>
      <c r="P778" s="2" t="s">
        <v>148</v>
      </c>
      <c r="Q778" s="2" t="s">
        <v>2452</v>
      </c>
      <c r="R778" s="2" t="s">
        <v>46</v>
      </c>
      <c r="S778" s="2" t="s">
        <v>68</v>
      </c>
      <c r="T778" s="2" t="s">
        <v>2453</v>
      </c>
      <c r="U778" s="2">
        <v>32.76</v>
      </c>
      <c r="V778" s="2">
        <v>7</v>
      </c>
      <c r="W778" s="2">
        <v>0.2</v>
      </c>
      <c r="X778" s="20">
        <v>7</v>
      </c>
      <c r="Y778" s="18">
        <v>1145.2142857142401</v>
      </c>
      <c r="Z778" s="2">
        <v>3.6854999999999958</v>
      </c>
    </row>
    <row r="779" spans="1:26" x14ac:dyDescent="0.3">
      <c r="A779" s="2">
        <v>778</v>
      </c>
      <c r="B779" s="2" t="s">
        <v>2454</v>
      </c>
      <c r="C779" s="2">
        <f>YEAR([1]Data!$D779)</f>
        <v>2012</v>
      </c>
      <c r="D779" s="3">
        <v>41142</v>
      </c>
      <c r="E779" s="3" t="str">
        <f>TEXT(Table1[[#This Row],[Order Date]],"mmm")</f>
        <v>Aug</v>
      </c>
      <c r="F779" s="3">
        <v>41144</v>
      </c>
      <c r="G779" s="8">
        <f>Table1[[#This Row],[Ship Date]]-Table1[[#This Row],[Order Date]]</f>
        <v>2</v>
      </c>
      <c r="H779" s="2" t="s">
        <v>188</v>
      </c>
      <c r="I779" s="2" t="s">
        <v>1068</v>
      </c>
      <c r="J779" s="2" t="s">
        <v>1069</v>
      </c>
      <c r="K779" s="2" t="s">
        <v>102</v>
      </c>
      <c r="L779" s="2" t="s">
        <v>27</v>
      </c>
      <c r="M779" s="2" t="s">
        <v>127</v>
      </c>
      <c r="N779" s="2" t="s">
        <v>43</v>
      </c>
      <c r="O779" s="2">
        <v>94110</v>
      </c>
      <c r="P779" s="2" t="s">
        <v>44</v>
      </c>
      <c r="Q779" s="2" t="s">
        <v>2455</v>
      </c>
      <c r="R779" s="2" t="s">
        <v>32</v>
      </c>
      <c r="S779" s="2" t="s">
        <v>36</v>
      </c>
      <c r="T779" s="2" t="s">
        <v>2456</v>
      </c>
      <c r="U779" s="2">
        <v>544.00800000000004</v>
      </c>
      <c r="V779" s="2">
        <v>3</v>
      </c>
      <c r="W779" s="2">
        <v>0.2</v>
      </c>
      <c r="X779" s="20">
        <v>7</v>
      </c>
      <c r="Y779" s="18">
        <v>1227.8571428571399</v>
      </c>
      <c r="Z779" s="2">
        <v>40.800600000000003</v>
      </c>
    </row>
    <row r="780" spans="1:26" x14ac:dyDescent="0.3">
      <c r="A780" s="2">
        <v>779</v>
      </c>
      <c r="B780" s="2" t="s">
        <v>2454</v>
      </c>
      <c r="C780" s="2">
        <f>YEAR([1]Data!$D780)</f>
        <v>2012</v>
      </c>
      <c r="D780" s="3">
        <v>41142</v>
      </c>
      <c r="E780" s="3" t="str">
        <f>TEXT(Table1[[#This Row],[Order Date]],"mmm")</f>
        <v>Aug</v>
      </c>
      <c r="F780" s="3">
        <v>41144</v>
      </c>
      <c r="G780" s="8">
        <f>Table1[[#This Row],[Ship Date]]-Table1[[#This Row],[Order Date]]</f>
        <v>2</v>
      </c>
      <c r="H780" s="2" t="s">
        <v>188</v>
      </c>
      <c r="I780" s="2" t="s">
        <v>1068</v>
      </c>
      <c r="J780" s="2" t="s">
        <v>1069</v>
      </c>
      <c r="K780" s="2" t="s">
        <v>102</v>
      </c>
      <c r="L780" s="2" t="s">
        <v>27</v>
      </c>
      <c r="M780" s="2" t="s">
        <v>127</v>
      </c>
      <c r="N780" s="2" t="s">
        <v>43</v>
      </c>
      <c r="O780" s="2">
        <v>94110</v>
      </c>
      <c r="P780" s="2" t="s">
        <v>44</v>
      </c>
      <c r="Q780" s="2" t="s">
        <v>1450</v>
      </c>
      <c r="R780" s="2" t="s">
        <v>46</v>
      </c>
      <c r="S780" s="2" t="s">
        <v>90</v>
      </c>
      <c r="T780" s="2" t="s">
        <v>1451</v>
      </c>
      <c r="U780" s="2">
        <v>59.94</v>
      </c>
      <c r="V780" s="2">
        <v>3</v>
      </c>
      <c r="W780" s="2">
        <v>0</v>
      </c>
      <c r="X780" s="20">
        <v>7</v>
      </c>
      <c r="Y780" s="18">
        <v>1300.74999999999</v>
      </c>
      <c r="Z780" s="2">
        <v>28.171799999999998</v>
      </c>
    </row>
    <row r="781" spans="1:26" x14ac:dyDescent="0.3">
      <c r="A781" s="2">
        <v>780</v>
      </c>
      <c r="B781" s="2" t="s">
        <v>2454</v>
      </c>
      <c r="C781" s="2">
        <f>YEAR([1]Data!$D781)</f>
        <v>2012</v>
      </c>
      <c r="D781" s="3">
        <v>41142</v>
      </c>
      <c r="E781" s="3" t="str">
        <f>TEXT(Table1[[#This Row],[Order Date]],"mmm")</f>
        <v>Aug</v>
      </c>
      <c r="F781" s="3">
        <v>41144</v>
      </c>
      <c r="G781" s="8">
        <f>Table1[[#This Row],[Ship Date]]-Table1[[#This Row],[Order Date]]</f>
        <v>2</v>
      </c>
      <c r="H781" s="2" t="s">
        <v>188</v>
      </c>
      <c r="I781" s="2" t="s">
        <v>1068</v>
      </c>
      <c r="J781" s="2" t="s">
        <v>1069</v>
      </c>
      <c r="K781" s="2" t="s">
        <v>102</v>
      </c>
      <c r="L781" s="2" t="s">
        <v>27</v>
      </c>
      <c r="M781" s="2" t="s">
        <v>127</v>
      </c>
      <c r="N781" s="2" t="s">
        <v>43</v>
      </c>
      <c r="O781" s="2">
        <v>94110</v>
      </c>
      <c r="P781" s="2" t="s">
        <v>44</v>
      </c>
      <c r="Q781" s="2" t="s">
        <v>1420</v>
      </c>
      <c r="R781" s="2" t="s">
        <v>46</v>
      </c>
      <c r="S781" s="2" t="s">
        <v>90</v>
      </c>
      <c r="T781" s="2" t="s">
        <v>1421</v>
      </c>
      <c r="U781" s="2">
        <v>23.92</v>
      </c>
      <c r="V781" s="2">
        <v>4</v>
      </c>
      <c r="W781" s="2">
        <v>0</v>
      </c>
      <c r="X781" s="20">
        <v>7</v>
      </c>
      <c r="Y781" s="18">
        <v>1298.7142857142801</v>
      </c>
      <c r="Z781" s="2">
        <v>11.720800000000001</v>
      </c>
    </row>
    <row r="782" spans="1:26" x14ac:dyDescent="0.3">
      <c r="A782" s="2">
        <v>781</v>
      </c>
      <c r="B782" s="2" t="s">
        <v>2454</v>
      </c>
      <c r="C782" s="2">
        <f>YEAR([1]Data!$D782)</f>
        <v>2012</v>
      </c>
      <c r="D782" s="3">
        <v>41142</v>
      </c>
      <c r="E782" s="3" t="str">
        <f>TEXT(Table1[[#This Row],[Order Date]],"mmm")</f>
        <v>Aug</v>
      </c>
      <c r="F782" s="3">
        <v>41144</v>
      </c>
      <c r="G782" s="8">
        <f>Table1[[#This Row],[Ship Date]]-Table1[[#This Row],[Order Date]]</f>
        <v>2</v>
      </c>
      <c r="H782" s="2" t="s">
        <v>188</v>
      </c>
      <c r="I782" s="2" t="s">
        <v>1068</v>
      </c>
      <c r="J782" s="2" t="s">
        <v>1069</v>
      </c>
      <c r="K782" s="2" t="s">
        <v>102</v>
      </c>
      <c r="L782" s="2" t="s">
        <v>27</v>
      </c>
      <c r="M782" s="2" t="s">
        <v>127</v>
      </c>
      <c r="N782" s="2" t="s">
        <v>43</v>
      </c>
      <c r="O782" s="2">
        <v>94110</v>
      </c>
      <c r="P782" s="2" t="s">
        <v>44</v>
      </c>
      <c r="Q782" s="2" t="s">
        <v>2457</v>
      </c>
      <c r="R782" s="2" t="s">
        <v>46</v>
      </c>
      <c r="S782" s="2" t="s">
        <v>90</v>
      </c>
      <c r="T782" s="2" t="s">
        <v>2458</v>
      </c>
      <c r="U782" s="2">
        <v>4.28</v>
      </c>
      <c r="V782" s="2">
        <v>1</v>
      </c>
      <c r="W782" s="2">
        <v>0</v>
      </c>
      <c r="X782" s="20">
        <v>7</v>
      </c>
      <c r="Y782" s="18">
        <v>1338.18367346937</v>
      </c>
      <c r="Z782" s="2">
        <v>1.9259999999999997</v>
      </c>
    </row>
    <row r="783" spans="1:26" x14ac:dyDescent="0.3">
      <c r="A783" s="2">
        <v>782</v>
      </c>
      <c r="B783" s="2" t="s">
        <v>2459</v>
      </c>
      <c r="C783" s="2">
        <f>YEAR([1]Data!$D783)</f>
        <v>2012</v>
      </c>
      <c r="D783" s="3">
        <v>41185</v>
      </c>
      <c r="E783" s="3" t="str">
        <f>TEXT(Table1[[#This Row],[Order Date]],"mmm")</f>
        <v>Oct</v>
      </c>
      <c r="F783" s="3">
        <v>41188</v>
      </c>
      <c r="G783" s="8">
        <f>Table1[[#This Row],[Ship Date]]-Table1[[#This Row],[Order Date]]</f>
        <v>3</v>
      </c>
      <c r="H783" s="2" t="s">
        <v>23</v>
      </c>
      <c r="I783" s="2" t="s">
        <v>2460</v>
      </c>
      <c r="J783" s="2" t="s">
        <v>2461</v>
      </c>
      <c r="K783" s="2" t="s">
        <v>26</v>
      </c>
      <c r="L783" s="2" t="s">
        <v>27</v>
      </c>
      <c r="M783" s="2" t="s">
        <v>497</v>
      </c>
      <c r="N783" s="2" t="s">
        <v>498</v>
      </c>
      <c r="O783" s="2">
        <v>43229</v>
      </c>
      <c r="P783" s="2" t="s">
        <v>148</v>
      </c>
      <c r="Q783" s="2" t="s">
        <v>1596</v>
      </c>
      <c r="R783" s="2" t="s">
        <v>46</v>
      </c>
      <c r="S783" s="2" t="s">
        <v>75</v>
      </c>
      <c r="T783" s="2" t="s">
        <v>1597</v>
      </c>
      <c r="U783" s="2">
        <v>32.07</v>
      </c>
      <c r="V783" s="2">
        <v>5</v>
      </c>
      <c r="W783" s="2">
        <v>0.7</v>
      </c>
      <c r="X783" s="20">
        <v>7</v>
      </c>
      <c r="Y783" s="18">
        <v>1376.3290816326401</v>
      </c>
      <c r="Z783" s="2">
        <v>-22.448999999999991</v>
      </c>
    </row>
    <row r="784" spans="1:26" x14ac:dyDescent="0.3">
      <c r="A784" s="2">
        <v>783</v>
      </c>
      <c r="B784" s="2" t="s">
        <v>2459</v>
      </c>
      <c r="C784" s="2">
        <f>YEAR([1]Data!$D784)</f>
        <v>2012</v>
      </c>
      <c r="D784" s="3">
        <v>41185</v>
      </c>
      <c r="E784" s="3" t="str">
        <f>TEXT(Table1[[#This Row],[Order Date]],"mmm")</f>
        <v>Oct</v>
      </c>
      <c r="F784" s="3">
        <v>41188</v>
      </c>
      <c r="G784" s="8">
        <f>Table1[[#This Row],[Ship Date]]-Table1[[#This Row],[Order Date]]</f>
        <v>3</v>
      </c>
      <c r="H784" s="2" t="s">
        <v>23</v>
      </c>
      <c r="I784" s="2" t="s">
        <v>2460</v>
      </c>
      <c r="J784" s="2" t="s">
        <v>2461</v>
      </c>
      <c r="K784" s="2" t="s">
        <v>26</v>
      </c>
      <c r="L784" s="2" t="s">
        <v>27</v>
      </c>
      <c r="M784" s="2" t="s">
        <v>497</v>
      </c>
      <c r="N784" s="2" t="s">
        <v>498</v>
      </c>
      <c r="O784" s="2">
        <v>43229</v>
      </c>
      <c r="P784" s="2" t="s">
        <v>148</v>
      </c>
      <c r="Q784" s="2" t="s">
        <v>246</v>
      </c>
      <c r="R784" s="2" t="s">
        <v>71</v>
      </c>
      <c r="S784" s="2" t="s">
        <v>161</v>
      </c>
      <c r="T784" s="2" t="s">
        <v>247</v>
      </c>
      <c r="U784" s="2">
        <v>24</v>
      </c>
      <c r="V784" s="2">
        <v>2</v>
      </c>
      <c r="W784" s="2">
        <v>0.2</v>
      </c>
      <c r="X784" s="20">
        <v>7</v>
      </c>
      <c r="Y784" s="18">
        <v>1414.4744897958999</v>
      </c>
      <c r="Z784" s="2">
        <v>-2.6999999999999993</v>
      </c>
    </row>
    <row r="785" spans="1:26" x14ac:dyDescent="0.3">
      <c r="A785" s="2">
        <v>784</v>
      </c>
      <c r="B785" s="2" t="s">
        <v>2459</v>
      </c>
      <c r="C785" s="2">
        <f>YEAR([1]Data!$D785)</f>
        <v>2012</v>
      </c>
      <c r="D785" s="3">
        <v>41185</v>
      </c>
      <c r="E785" s="3" t="str">
        <f>TEXT(Table1[[#This Row],[Order Date]],"mmm")</f>
        <v>Oct</v>
      </c>
      <c r="F785" s="3">
        <v>41188</v>
      </c>
      <c r="G785" s="8">
        <f>Table1[[#This Row],[Ship Date]]-Table1[[#This Row],[Order Date]]</f>
        <v>3</v>
      </c>
      <c r="H785" s="2" t="s">
        <v>23</v>
      </c>
      <c r="I785" s="2" t="s">
        <v>2460</v>
      </c>
      <c r="J785" s="2" t="s">
        <v>2461</v>
      </c>
      <c r="K785" s="2" t="s">
        <v>26</v>
      </c>
      <c r="L785" s="2" t="s">
        <v>27</v>
      </c>
      <c r="M785" s="2" t="s">
        <v>497</v>
      </c>
      <c r="N785" s="2" t="s">
        <v>498</v>
      </c>
      <c r="O785" s="2">
        <v>43229</v>
      </c>
      <c r="P785" s="2" t="s">
        <v>148</v>
      </c>
      <c r="Q785" s="2" t="s">
        <v>2462</v>
      </c>
      <c r="R785" s="2" t="s">
        <v>32</v>
      </c>
      <c r="S785" s="2" t="s">
        <v>33</v>
      </c>
      <c r="T785" s="2" t="s">
        <v>2463</v>
      </c>
      <c r="U785" s="2">
        <v>35.49</v>
      </c>
      <c r="V785" s="2">
        <v>1</v>
      </c>
      <c r="W785" s="2">
        <v>0.5</v>
      </c>
      <c r="X785" s="20">
        <v>7</v>
      </c>
      <c r="Y785" s="18">
        <v>1452.61989795917</v>
      </c>
      <c r="Z785" s="2">
        <v>-15.615600000000001</v>
      </c>
    </row>
    <row r="786" spans="1:26" x14ac:dyDescent="0.3">
      <c r="A786" s="2">
        <v>785</v>
      </c>
      <c r="B786" s="2" t="s">
        <v>2459</v>
      </c>
      <c r="C786" s="2">
        <f>YEAR([1]Data!$D786)</f>
        <v>2012</v>
      </c>
      <c r="D786" s="3">
        <v>41185</v>
      </c>
      <c r="E786" s="3" t="str">
        <f>TEXT(Table1[[#This Row],[Order Date]],"mmm")</f>
        <v>Oct</v>
      </c>
      <c r="F786" s="3">
        <v>41188</v>
      </c>
      <c r="G786" s="8">
        <f>Table1[[#This Row],[Ship Date]]-Table1[[#This Row],[Order Date]]</f>
        <v>3</v>
      </c>
      <c r="H786" s="2" t="s">
        <v>23</v>
      </c>
      <c r="I786" s="2" t="s">
        <v>2460</v>
      </c>
      <c r="J786" s="2" t="s">
        <v>2461</v>
      </c>
      <c r="K786" s="2" t="s">
        <v>26</v>
      </c>
      <c r="L786" s="2" t="s">
        <v>27</v>
      </c>
      <c r="M786" s="2" t="s">
        <v>497</v>
      </c>
      <c r="N786" s="2" t="s">
        <v>498</v>
      </c>
      <c r="O786" s="2">
        <v>43229</v>
      </c>
      <c r="P786" s="2" t="s">
        <v>148</v>
      </c>
      <c r="Q786" s="2" t="s">
        <v>2464</v>
      </c>
      <c r="R786" s="2" t="s">
        <v>71</v>
      </c>
      <c r="S786" s="2" t="s">
        <v>161</v>
      </c>
      <c r="T786" s="2" t="s">
        <v>2465</v>
      </c>
      <c r="U786" s="2">
        <v>47.984000000000002</v>
      </c>
      <c r="V786" s="2">
        <v>2</v>
      </c>
      <c r="W786" s="2">
        <v>0.2</v>
      </c>
      <c r="X786" s="20">
        <v>7</v>
      </c>
      <c r="Y786" s="18">
        <v>1490.76530612243</v>
      </c>
      <c r="Z786" s="2">
        <v>0.59979999999999656</v>
      </c>
    </row>
    <row r="787" spans="1:26" x14ac:dyDescent="0.3">
      <c r="A787" s="2">
        <v>786</v>
      </c>
      <c r="B787" s="2" t="s">
        <v>2466</v>
      </c>
      <c r="C787" s="2">
        <f>YEAR([1]Data!$D787)</f>
        <v>2012</v>
      </c>
      <c r="D787" s="3">
        <v>41052</v>
      </c>
      <c r="E787" s="3" t="str">
        <f>TEXT(Table1[[#This Row],[Order Date]],"mmm")</f>
        <v>May</v>
      </c>
      <c r="F787" s="3">
        <v>41057</v>
      </c>
      <c r="G787" s="8">
        <f>Table1[[#This Row],[Ship Date]]-Table1[[#This Row],[Order Date]]</f>
        <v>5</v>
      </c>
      <c r="H787" s="2" t="s">
        <v>50</v>
      </c>
      <c r="I787" s="2" t="s">
        <v>895</v>
      </c>
      <c r="J787" s="2" t="s">
        <v>896</v>
      </c>
      <c r="K787" s="2" t="s">
        <v>41</v>
      </c>
      <c r="L787" s="2" t="s">
        <v>27</v>
      </c>
      <c r="M787" s="2" t="s">
        <v>382</v>
      </c>
      <c r="N787" s="2" t="s">
        <v>383</v>
      </c>
      <c r="O787" s="2">
        <v>29203</v>
      </c>
      <c r="P787" s="2" t="s">
        <v>30</v>
      </c>
      <c r="Q787" s="2" t="s">
        <v>2467</v>
      </c>
      <c r="R787" s="2" t="s">
        <v>46</v>
      </c>
      <c r="S787" s="2" t="s">
        <v>173</v>
      </c>
      <c r="T787" s="2" t="s">
        <v>2468</v>
      </c>
      <c r="U787" s="2">
        <v>186.69</v>
      </c>
      <c r="V787" s="2">
        <v>3</v>
      </c>
      <c r="W787" s="2">
        <v>0</v>
      </c>
      <c r="X787" s="20">
        <v>7</v>
      </c>
      <c r="Y787" s="18">
        <v>1528.9107142856999</v>
      </c>
      <c r="Z787" s="2">
        <v>87.744299999999981</v>
      </c>
    </row>
    <row r="788" spans="1:26" x14ac:dyDescent="0.3">
      <c r="A788" s="2">
        <v>787</v>
      </c>
      <c r="B788" s="2" t="s">
        <v>2469</v>
      </c>
      <c r="C788" s="2">
        <f>YEAR([1]Data!$D788)</f>
        <v>2014</v>
      </c>
      <c r="D788" s="3">
        <v>41716</v>
      </c>
      <c r="E788" s="3" t="str">
        <f>TEXT(Table1[[#This Row],[Order Date]],"mmm")</f>
        <v>Mar</v>
      </c>
      <c r="F788" s="3">
        <v>41720</v>
      </c>
      <c r="G788" s="8">
        <f>Table1[[#This Row],[Ship Date]]-Table1[[#This Row],[Order Date]]</f>
        <v>4</v>
      </c>
      <c r="H788" s="2" t="s">
        <v>23</v>
      </c>
      <c r="I788" s="2" t="s">
        <v>486</v>
      </c>
      <c r="J788" s="2" t="s">
        <v>487</v>
      </c>
      <c r="K788" s="2" t="s">
        <v>26</v>
      </c>
      <c r="L788" s="2" t="s">
        <v>27</v>
      </c>
      <c r="M788" s="2" t="s">
        <v>2470</v>
      </c>
      <c r="N788" s="2" t="s">
        <v>43</v>
      </c>
      <c r="O788" s="2">
        <v>93534</v>
      </c>
      <c r="P788" s="2" t="s">
        <v>44</v>
      </c>
      <c r="Q788" s="2" t="s">
        <v>2471</v>
      </c>
      <c r="R788" s="2" t="s">
        <v>46</v>
      </c>
      <c r="S788" s="2" t="s">
        <v>75</v>
      </c>
      <c r="T788" s="2" t="s">
        <v>2472</v>
      </c>
      <c r="U788" s="2">
        <v>17.456</v>
      </c>
      <c r="V788" s="2">
        <v>2</v>
      </c>
      <c r="W788" s="2">
        <v>0.2</v>
      </c>
      <c r="X788" s="20">
        <v>7</v>
      </c>
      <c r="Y788" s="18">
        <v>1567.05612244896</v>
      </c>
      <c r="Z788" s="2">
        <v>5.8914</v>
      </c>
    </row>
    <row r="789" spans="1:26" x14ac:dyDescent="0.3">
      <c r="A789" s="2">
        <v>788</v>
      </c>
      <c r="B789" s="2" t="s">
        <v>2473</v>
      </c>
      <c r="C789" s="2">
        <f>YEAR([1]Data!$D789)</f>
        <v>2012</v>
      </c>
      <c r="D789" s="3">
        <v>41255</v>
      </c>
      <c r="E789" s="3" t="str">
        <f>TEXT(Table1[[#This Row],[Order Date]],"mmm")</f>
        <v>Dec</v>
      </c>
      <c r="F789" s="3">
        <v>41259</v>
      </c>
      <c r="G789" s="8">
        <f>Table1[[#This Row],[Ship Date]]-Table1[[#This Row],[Order Date]]</f>
        <v>4</v>
      </c>
      <c r="H789" s="2" t="s">
        <v>50</v>
      </c>
      <c r="I789" s="2" t="s">
        <v>2474</v>
      </c>
      <c r="J789" s="2" t="s">
        <v>2475</v>
      </c>
      <c r="K789" s="2" t="s">
        <v>26</v>
      </c>
      <c r="L789" s="2" t="s">
        <v>27</v>
      </c>
      <c r="M789" s="2" t="s">
        <v>2470</v>
      </c>
      <c r="N789" s="2" t="s">
        <v>43</v>
      </c>
      <c r="O789" s="2">
        <v>93534</v>
      </c>
      <c r="P789" s="2" t="s">
        <v>44</v>
      </c>
      <c r="Q789" s="2" t="s">
        <v>2476</v>
      </c>
      <c r="R789" s="2" t="s">
        <v>32</v>
      </c>
      <c r="S789" s="2" t="s">
        <v>36</v>
      </c>
      <c r="T789" s="2" t="s">
        <v>2477</v>
      </c>
      <c r="U789" s="2">
        <v>348.92800000000005</v>
      </c>
      <c r="V789" s="2">
        <v>2</v>
      </c>
      <c r="W789" s="2">
        <v>0.2</v>
      </c>
      <c r="X789" s="20">
        <v>7</v>
      </c>
      <c r="Y789" s="18">
        <v>1605.20153061223</v>
      </c>
      <c r="Z789" s="2">
        <v>34.89279999999998</v>
      </c>
    </row>
    <row r="790" spans="1:26" x14ac:dyDescent="0.3">
      <c r="A790" s="2">
        <v>789</v>
      </c>
      <c r="B790" s="2" t="s">
        <v>2478</v>
      </c>
      <c r="C790" s="2">
        <f>YEAR([1]Data!$D790)</f>
        <v>2012</v>
      </c>
      <c r="D790" s="3">
        <v>41086</v>
      </c>
      <c r="E790" s="3" t="str">
        <f>TEXT(Table1[[#This Row],[Order Date]],"mmm")</f>
        <v>Jun</v>
      </c>
      <c r="F790" s="3">
        <v>41090</v>
      </c>
      <c r="G790" s="8">
        <f>Table1[[#This Row],[Ship Date]]-Table1[[#This Row],[Order Date]]</f>
        <v>4</v>
      </c>
      <c r="H790" s="2" t="s">
        <v>50</v>
      </c>
      <c r="I790" s="2" t="s">
        <v>1674</v>
      </c>
      <c r="J790" s="2" t="s">
        <v>1675</v>
      </c>
      <c r="K790" s="2" t="s">
        <v>26</v>
      </c>
      <c r="L790" s="2" t="s">
        <v>27</v>
      </c>
      <c r="M790" s="2" t="s">
        <v>1464</v>
      </c>
      <c r="N790" s="2" t="s">
        <v>319</v>
      </c>
      <c r="O790" s="2">
        <v>23223</v>
      </c>
      <c r="P790" s="2" t="s">
        <v>30</v>
      </c>
      <c r="Q790" s="2" t="s">
        <v>1494</v>
      </c>
      <c r="R790" s="2" t="s">
        <v>46</v>
      </c>
      <c r="S790" s="2" t="s">
        <v>75</v>
      </c>
      <c r="T790" s="2" t="s">
        <v>1495</v>
      </c>
      <c r="U790" s="2">
        <v>143.96</v>
      </c>
      <c r="V790" s="2">
        <v>4</v>
      </c>
      <c r="W790" s="2">
        <v>0</v>
      </c>
      <c r="X790" s="20">
        <v>7</v>
      </c>
      <c r="Y790" s="18">
        <v>1643.3469387754899</v>
      </c>
      <c r="Z790" s="2">
        <v>69.100800000000007</v>
      </c>
    </row>
    <row r="791" spans="1:26" x14ac:dyDescent="0.3">
      <c r="A791" s="2">
        <v>790</v>
      </c>
      <c r="B791" s="2" t="s">
        <v>2478</v>
      </c>
      <c r="C791" s="2">
        <f>YEAR([1]Data!$D791)</f>
        <v>2012</v>
      </c>
      <c r="D791" s="3">
        <v>41086</v>
      </c>
      <c r="E791" s="3" t="str">
        <f>TEXT(Table1[[#This Row],[Order Date]],"mmm")</f>
        <v>Jun</v>
      </c>
      <c r="F791" s="3">
        <v>41090</v>
      </c>
      <c r="G791" s="8">
        <f>Table1[[#This Row],[Ship Date]]-Table1[[#This Row],[Order Date]]</f>
        <v>4</v>
      </c>
      <c r="H791" s="2" t="s">
        <v>50</v>
      </c>
      <c r="I791" s="2" t="s">
        <v>1674</v>
      </c>
      <c r="J791" s="2" t="s">
        <v>1675</v>
      </c>
      <c r="K791" s="2" t="s">
        <v>26</v>
      </c>
      <c r="L791" s="2" t="s">
        <v>27</v>
      </c>
      <c r="M791" s="2" t="s">
        <v>1464</v>
      </c>
      <c r="N791" s="2" t="s">
        <v>319</v>
      </c>
      <c r="O791" s="2">
        <v>23223</v>
      </c>
      <c r="P791" s="2" t="s">
        <v>30</v>
      </c>
      <c r="Q791" s="2" t="s">
        <v>1635</v>
      </c>
      <c r="R791" s="2" t="s">
        <v>46</v>
      </c>
      <c r="S791" s="2" t="s">
        <v>59</v>
      </c>
      <c r="T791" s="2" t="s">
        <v>1636</v>
      </c>
      <c r="U791" s="2">
        <v>15.42</v>
      </c>
      <c r="V791" s="2">
        <v>1</v>
      </c>
      <c r="W791" s="2">
        <v>0</v>
      </c>
      <c r="X791" s="20">
        <v>7</v>
      </c>
      <c r="Y791" s="18">
        <v>1681.49234693876</v>
      </c>
      <c r="Z791" s="2">
        <v>4.1634000000000011</v>
      </c>
    </row>
    <row r="792" spans="1:26" x14ac:dyDescent="0.3">
      <c r="A792" s="2">
        <v>791</v>
      </c>
      <c r="B792" s="2" t="s">
        <v>2478</v>
      </c>
      <c r="C792" s="2">
        <f>YEAR([1]Data!$D792)</f>
        <v>2012</v>
      </c>
      <c r="D792" s="3">
        <v>41086</v>
      </c>
      <c r="E792" s="3" t="str">
        <f>TEXT(Table1[[#This Row],[Order Date]],"mmm")</f>
        <v>Jun</v>
      </c>
      <c r="F792" s="3">
        <v>41090</v>
      </c>
      <c r="G792" s="8">
        <f>Table1[[#This Row],[Ship Date]]-Table1[[#This Row],[Order Date]]</f>
        <v>4</v>
      </c>
      <c r="H792" s="2" t="s">
        <v>50</v>
      </c>
      <c r="I792" s="2" t="s">
        <v>1674</v>
      </c>
      <c r="J792" s="2" t="s">
        <v>1675</v>
      </c>
      <c r="K792" s="2" t="s">
        <v>26</v>
      </c>
      <c r="L792" s="2" t="s">
        <v>27</v>
      </c>
      <c r="M792" s="2" t="s">
        <v>1464</v>
      </c>
      <c r="N792" s="2" t="s">
        <v>319</v>
      </c>
      <c r="O792" s="2">
        <v>23223</v>
      </c>
      <c r="P792" s="2" t="s">
        <v>30</v>
      </c>
      <c r="Q792" s="2" t="s">
        <v>2479</v>
      </c>
      <c r="R792" s="2" t="s">
        <v>46</v>
      </c>
      <c r="S792" s="2" t="s">
        <v>75</v>
      </c>
      <c r="T792" s="2" t="s">
        <v>2480</v>
      </c>
      <c r="U792" s="2">
        <v>43.04</v>
      </c>
      <c r="V792" s="2">
        <v>8</v>
      </c>
      <c r="W792" s="2">
        <v>0</v>
      </c>
      <c r="X792" s="20">
        <v>7</v>
      </c>
      <c r="Y792" s="18">
        <v>1719.63775510202</v>
      </c>
      <c r="Z792" s="2">
        <v>21.089600000000001</v>
      </c>
    </row>
    <row r="793" spans="1:26" x14ac:dyDescent="0.3">
      <c r="A793" s="2">
        <v>792</v>
      </c>
      <c r="B793" s="2" t="s">
        <v>2478</v>
      </c>
      <c r="C793" s="2">
        <f>YEAR([1]Data!$D793)</f>
        <v>2012</v>
      </c>
      <c r="D793" s="3">
        <v>41086</v>
      </c>
      <c r="E793" s="3" t="str">
        <f>TEXT(Table1[[#This Row],[Order Date]],"mmm")</f>
        <v>Jun</v>
      </c>
      <c r="F793" s="3">
        <v>41090</v>
      </c>
      <c r="G793" s="8">
        <f>Table1[[#This Row],[Ship Date]]-Table1[[#This Row],[Order Date]]</f>
        <v>4</v>
      </c>
      <c r="H793" s="2" t="s">
        <v>50</v>
      </c>
      <c r="I793" s="2" t="s">
        <v>1674</v>
      </c>
      <c r="J793" s="2" t="s">
        <v>1675</v>
      </c>
      <c r="K793" s="2" t="s">
        <v>26</v>
      </c>
      <c r="L793" s="2" t="s">
        <v>27</v>
      </c>
      <c r="M793" s="2" t="s">
        <v>1464</v>
      </c>
      <c r="N793" s="2" t="s">
        <v>319</v>
      </c>
      <c r="O793" s="2">
        <v>23223</v>
      </c>
      <c r="P793" s="2" t="s">
        <v>30</v>
      </c>
      <c r="Q793" s="2" t="s">
        <v>2481</v>
      </c>
      <c r="R793" s="2" t="s">
        <v>32</v>
      </c>
      <c r="S793" s="2" t="s">
        <v>36</v>
      </c>
      <c r="T793" s="2" t="s">
        <v>2482</v>
      </c>
      <c r="U793" s="2">
        <v>332.94</v>
      </c>
      <c r="V793" s="2">
        <v>3</v>
      </c>
      <c r="W793" s="2">
        <v>0</v>
      </c>
      <c r="X793" s="20">
        <v>7</v>
      </c>
      <c r="Y793" s="18">
        <v>1757.7831632652901</v>
      </c>
      <c r="Z793" s="2">
        <v>79.905599999999993</v>
      </c>
    </row>
    <row r="794" spans="1:26" x14ac:dyDescent="0.3">
      <c r="A794" s="2">
        <v>793</v>
      </c>
      <c r="B794" s="2" t="s">
        <v>2483</v>
      </c>
      <c r="C794" s="2">
        <f>YEAR([1]Data!$D794)</f>
        <v>2013</v>
      </c>
      <c r="D794" s="3">
        <v>41415</v>
      </c>
      <c r="E794" s="3" t="str">
        <f>TEXT(Table1[[#This Row],[Order Date]],"mmm")</f>
        <v>May</v>
      </c>
      <c r="F794" s="3">
        <v>41415</v>
      </c>
      <c r="G794" s="8">
        <f>Table1[[#This Row],[Ship Date]]-Table1[[#This Row],[Order Date]]</f>
        <v>0</v>
      </c>
      <c r="H794" s="2" t="s">
        <v>1290</v>
      </c>
      <c r="I794" s="2" t="s">
        <v>2484</v>
      </c>
      <c r="J794" s="2" t="s">
        <v>2485</v>
      </c>
      <c r="K794" s="2" t="s">
        <v>26</v>
      </c>
      <c r="L794" s="2" t="s">
        <v>27</v>
      </c>
      <c r="M794" s="2" t="s">
        <v>2486</v>
      </c>
      <c r="N794" s="2" t="s">
        <v>88</v>
      </c>
      <c r="O794" s="2">
        <v>28806</v>
      </c>
      <c r="P794" s="2" t="s">
        <v>30</v>
      </c>
      <c r="Q794" s="2" t="s">
        <v>2487</v>
      </c>
      <c r="R794" s="2" t="s">
        <v>71</v>
      </c>
      <c r="S794" s="2" t="s">
        <v>72</v>
      </c>
      <c r="T794" s="2" t="s">
        <v>2488</v>
      </c>
      <c r="U794" s="2">
        <v>1363.96</v>
      </c>
      <c r="V794" s="2">
        <v>5</v>
      </c>
      <c r="W794" s="2">
        <v>0.2</v>
      </c>
      <c r="X794" s="20">
        <v>7</v>
      </c>
      <c r="Y794" s="18">
        <v>1795.92857142855</v>
      </c>
      <c r="Z794" s="2">
        <v>85.247500000000002</v>
      </c>
    </row>
    <row r="795" spans="1:26" x14ac:dyDescent="0.3">
      <c r="A795" s="2">
        <v>794</v>
      </c>
      <c r="B795" s="2" t="s">
        <v>2489</v>
      </c>
      <c r="C795" s="2">
        <f>YEAR([1]Data!$D795)</f>
        <v>2011</v>
      </c>
      <c r="D795" s="3">
        <v>40806</v>
      </c>
      <c r="E795" s="3" t="str">
        <f>TEXT(Table1[[#This Row],[Order Date]],"mmm")</f>
        <v>Sep</v>
      </c>
      <c r="F795" s="3">
        <v>40812</v>
      </c>
      <c r="G795" s="8">
        <f>Table1[[#This Row],[Ship Date]]-Table1[[#This Row],[Order Date]]</f>
        <v>6</v>
      </c>
      <c r="H795" s="2" t="s">
        <v>50</v>
      </c>
      <c r="I795" s="2" t="s">
        <v>2490</v>
      </c>
      <c r="J795" s="2" t="s">
        <v>2491</v>
      </c>
      <c r="K795" s="2" t="s">
        <v>26</v>
      </c>
      <c r="L795" s="2" t="s">
        <v>27</v>
      </c>
      <c r="M795" s="2" t="s">
        <v>127</v>
      </c>
      <c r="N795" s="2" t="s">
        <v>43</v>
      </c>
      <c r="O795" s="2">
        <v>94110</v>
      </c>
      <c r="P795" s="2" t="s">
        <v>44</v>
      </c>
      <c r="Q795" s="2" t="s">
        <v>2492</v>
      </c>
      <c r="R795" s="2" t="s">
        <v>46</v>
      </c>
      <c r="S795" s="2" t="s">
        <v>47</v>
      </c>
      <c r="T795" s="2" t="s">
        <v>2493</v>
      </c>
      <c r="U795" s="2">
        <v>9.9600000000000009</v>
      </c>
      <c r="V795" s="2">
        <v>2</v>
      </c>
      <c r="W795" s="2">
        <v>0</v>
      </c>
      <c r="X795" s="20">
        <v>7</v>
      </c>
      <c r="Y795" s="18">
        <v>1834.07397959181</v>
      </c>
      <c r="Z795" s="2">
        <v>4.5815999999999999</v>
      </c>
    </row>
    <row r="796" spans="1:26" x14ac:dyDescent="0.3">
      <c r="A796" s="2">
        <v>795</v>
      </c>
      <c r="B796" s="2" t="s">
        <v>2489</v>
      </c>
      <c r="C796" s="2">
        <f>YEAR([1]Data!$D796)</f>
        <v>2011</v>
      </c>
      <c r="D796" s="3">
        <v>40806</v>
      </c>
      <c r="E796" s="3" t="str">
        <f>TEXT(Table1[[#This Row],[Order Date]],"mmm")</f>
        <v>Sep</v>
      </c>
      <c r="F796" s="3">
        <v>40812</v>
      </c>
      <c r="G796" s="8">
        <f>Table1[[#This Row],[Ship Date]]-Table1[[#This Row],[Order Date]]</f>
        <v>6</v>
      </c>
      <c r="H796" s="2" t="s">
        <v>50</v>
      </c>
      <c r="I796" s="2" t="s">
        <v>2490</v>
      </c>
      <c r="J796" s="2" t="s">
        <v>2491</v>
      </c>
      <c r="K796" s="2" t="s">
        <v>26</v>
      </c>
      <c r="L796" s="2" t="s">
        <v>27</v>
      </c>
      <c r="M796" s="2" t="s">
        <v>127</v>
      </c>
      <c r="N796" s="2" t="s">
        <v>43</v>
      </c>
      <c r="O796" s="2">
        <v>94110</v>
      </c>
      <c r="P796" s="2" t="s">
        <v>44</v>
      </c>
      <c r="Q796" s="2" t="s">
        <v>1434</v>
      </c>
      <c r="R796" s="2" t="s">
        <v>46</v>
      </c>
      <c r="S796" s="2" t="s">
        <v>90</v>
      </c>
      <c r="T796" s="2" t="s">
        <v>1435</v>
      </c>
      <c r="U796" s="2">
        <v>21.72</v>
      </c>
      <c r="V796" s="2">
        <v>4</v>
      </c>
      <c r="W796" s="2">
        <v>0</v>
      </c>
      <c r="X796" s="20">
        <v>7</v>
      </c>
      <c r="Y796" s="18">
        <v>1872.2193877550801</v>
      </c>
      <c r="Z796" s="2">
        <v>10.642799999999999</v>
      </c>
    </row>
    <row r="797" spans="1:26" x14ac:dyDescent="0.3">
      <c r="A797" s="2">
        <v>796</v>
      </c>
      <c r="B797" s="2" t="s">
        <v>2494</v>
      </c>
      <c r="C797" s="2">
        <f>YEAR([1]Data!$D797)</f>
        <v>2014</v>
      </c>
      <c r="D797" s="3">
        <v>41904</v>
      </c>
      <c r="E797" s="3" t="str">
        <f>TEXT(Table1[[#This Row],[Order Date]],"mmm")</f>
        <v>Sep</v>
      </c>
      <c r="F797" s="3">
        <v>41909</v>
      </c>
      <c r="G797" s="8">
        <f>Table1[[#This Row],[Ship Date]]-Table1[[#This Row],[Order Date]]</f>
        <v>5</v>
      </c>
      <c r="H797" s="2" t="s">
        <v>50</v>
      </c>
      <c r="I797" s="2" t="s">
        <v>2495</v>
      </c>
      <c r="J797" s="2" t="s">
        <v>2496</v>
      </c>
      <c r="K797" s="2" t="s">
        <v>26</v>
      </c>
      <c r="L797" s="2" t="s">
        <v>27</v>
      </c>
      <c r="M797" s="2" t="s">
        <v>389</v>
      </c>
      <c r="N797" s="2" t="s">
        <v>229</v>
      </c>
      <c r="O797" s="2">
        <v>55901</v>
      </c>
      <c r="P797" s="2" t="s">
        <v>105</v>
      </c>
      <c r="Q797" s="2" t="s">
        <v>2391</v>
      </c>
      <c r="R797" s="2" t="s">
        <v>46</v>
      </c>
      <c r="S797" s="2" t="s">
        <v>75</v>
      </c>
      <c r="T797" s="2" t="s">
        <v>2392</v>
      </c>
      <c r="U797" s="2">
        <v>20.16</v>
      </c>
      <c r="V797" s="2">
        <v>7</v>
      </c>
      <c r="W797" s="2">
        <v>0</v>
      </c>
      <c r="X797" s="20">
        <v>7</v>
      </c>
      <c r="Y797" s="18">
        <v>1910.36479591834</v>
      </c>
      <c r="Z797" s="2">
        <v>9.8783999999999992</v>
      </c>
    </row>
    <row r="798" spans="1:26" x14ac:dyDescent="0.3">
      <c r="A798" s="2">
        <v>797</v>
      </c>
      <c r="B798" s="2" t="s">
        <v>2497</v>
      </c>
      <c r="C798" s="2">
        <f>YEAR([1]Data!$D798)</f>
        <v>2012</v>
      </c>
      <c r="D798" s="3">
        <v>41267</v>
      </c>
      <c r="E798" s="3" t="str">
        <f>TEXT(Table1[[#This Row],[Order Date]],"mmm")</f>
        <v>Dec</v>
      </c>
      <c r="F798" s="3">
        <v>41269</v>
      </c>
      <c r="G798" s="8">
        <f>Table1[[#This Row],[Ship Date]]-Table1[[#This Row],[Order Date]]</f>
        <v>2</v>
      </c>
      <c r="H798" s="2" t="s">
        <v>188</v>
      </c>
      <c r="I798" s="2" t="s">
        <v>910</v>
      </c>
      <c r="J798" s="2" t="s">
        <v>911</v>
      </c>
      <c r="K798" s="2" t="s">
        <v>41</v>
      </c>
      <c r="L798" s="2" t="s">
        <v>27</v>
      </c>
      <c r="M798" s="2" t="s">
        <v>389</v>
      </c>
      <c r="N798" s="2" t="s">
        <v>267</v>
      </c>
      <c r="O798" s="2">
        <v>14609</v>
      </c>
      <c r="P798" s="2" t="s">
        <v>148</v>
      </c>
      <c r="Q798" s="2" t="s">
        <v>2498</v>
      </c>
      <c r="R798" s="2" t="s">
        <v>46</v>
      </c>
      <c r="S798" s="2" t="s">
        <v>90</v>
      </c>
      <c r="T798" s="2" t="s">
        <v>2499</v>
      </c>
      <c r="U798" s="2">
        <v>132.79</v>
      </c>
      <c r="V798" s="2">
        <v>7</v>
      </c>
      <c r="W798" s="2">
        <v>0</v>
      </c>
      <c r="X798" s="20">
        <v>7</v>
      </c>
      <c r="Y798" s="18">
        <v>1948.51020408161</v>
      </c>
      <c r="Z798" s="2">
        <v>63.739199999999997</v>
      </c>
    </row>
    <row r="799" spans="1:26" x14ac:dyDescent="0.3">
      <c r="A799" s="2">
        <v>798</v>
      </c>
      <c r="B799" s="2" t="s">
        <v>2497</v>
      </c>
      <c r="C799" s="2">
        <f>YEAR([1]Data!$D799)</f>
        <v>2012</v>
      </c>
      <c r="D799" s="3">
        <v>41267</v>
      </c>
      <c r="E799" s="3" t="str">
        <f>TEXT(Table1[[#This Row],[Order Date]],"mmm")</f>
        <v>Dec</v>
      </c>
      <c r="F799" s="3">
        <v>41269</v>
      </c>
      <c r="G799" s="8">
        <f>Table1[[#This Row],[Ship Date]]-Table1[[#This Row],[Order Date]]</f>
        <v>2</v>
      </c>
      <c r="H799" s="2" t="s">
        <v>188</v>
      </c>
      <c r="I799" s="2" t="s">
        <v>910</v>
      </c>
      <c r="J799" s="2" t="s">
        <v>911</v>
      </c>
      <c r="K799" s="2" t="s">
        <v>41</v>
      </c>
      <c r="L799" s="2" t="s">
        <v>27</v>
      </c>
      <c r="M799" s="2" t="s">
        <v>389</v>
      </c>
      <c r="N799" s="2" t="s">
        <v>267</v>
      </c>
      <c r="O799" s="2">
        <v>14609</v>
      </c>
      <c r="P799" s="2" t="s">
        <v>148</v>
      </c>
      <c r="Q799" s="2" t="s">
        <v>89</v>
      </c>
      <c r="R799" s="2" t="s">
        <v>46</v>
      </c>
      <c r="S799" s="2" t="s">
        <v>90</v>
      </c>
      <c r="T799" s="2" t="s">
        <v>91</v>
      </c>
      <c r="U799" s="2">
        <v>12.96</v>
      </c>
      <c r="V799" s="2">
        <v>2</v>
      </c>
      <c r="W799" s="2">
        <v>0</v>
      </c>
      <c r="X799" s="20">
        <v>7</v>
      </c>
      <c r="Y799" s="18">
        <v>1986.6556122448701</v>
      </c>
      <c r="Z799" s="2">
        <v>6.2208000000000006</v>
      </c>
    </row>
    <row r="800" spans="1:26" x14ac:dyDescent="0.3">
      <c r="A800" s="2">
        <v>799</v>
      </c>
      <c r="B800" s="2" t="s">
        <v>2497</v>
      </c>
      <c r="C800" s="2">
        <f>YEAR([1]Data!$D800)</f>
        <v>2012</v>
      </c>
      <c r="D800" s="3">
        <v>41267</v>
      </c>
      <c r="E800" s="3" t="str">
        <f>TEXT(Table1[[#This Row],[Order Date]],"mmm")</f>
        <v>Dec</v>
      </c>
      <c r="F800" s="3">
        <v>41269</v>
      </c>
      <c r="G800" s="8">
        <f>Table1[[#This Row],[Ship Date]]-Table1[[#This Row],[Order Date]]</f>
        <v>2</v>
      </c>
      <c r="H800" s="2" t="s">
        <v>188</v>
      </c>
      <c r="I800" s="2" t="s">
        <v>910</v>
      </c>
      <c r="J800" s="2" t="s">
        <v>911</v>
      </c>
      <c r="K800" s="2" t="s">
        <v>41</v>
      </c>
      <c r="L800" s="2" t="s">
        <v>27</v>
      </c>
      <c r="M800" s="2" t="s">
        <v>389</v>
      </c>
      <c r="N800" s="2" t="s">
        <v>267</v>
      </c>
      <c r="O800" s="2">
        <v>14609</v>
      </c>
      <c r="P800" s="2" t="s">
        <v>148</v>
      </c>
      <c r="Q800" s="2" t="s">
        <v>2500</v>
      </c>
      <c r="R800" s="2" t="s">
        <v>46</v>
      </c>
      <c r="S800" s="2" t="s">
        <v>47</v>
      </c>
      <c r="T800" s="2" t="s">
        <v>2501</v>
      </c>
      <c r="U800" s="2">
        <v>21.560000000000002</v>
      </c>
      <c r="V800" s="2">
        <v>7</v>
      </c>
      <c r="W800" s="2">
        <v>0</v>
      </c>
      <c r="X800" s="20">
        <v>7</v>
      </c>
      <c r="Y800" s="18">
        <v>2024.8010204081399</v>
      </c>
      <c r="Z800" s="2">
        <v>10.348799999999999</v>
      </c>
    </row>
    <row r="801" spans="1:26" x14ac:dyDescent="0.3">
      <c r="A801" s="2">
        <v>800</v>
      </c>
      <c r="B801" s="2" t="s">
        <v>2502</v>
      </c>
      <c r="C801" s="2">
        <f>YEAR([1]Data!$D801)</f>
        <v>2012</v>
      </c>
      <c r="D801" s="3">
        <v>41240</v>
      </c>
      <c r="E801" s="3" t="str">
        <f>TEXT(Table1[[#This Row],[Order Date]],"mmm")</f>
        <v>Nov</v>
      </c>
      <c r="F801" s="3">
        <v>41246</v>
      </c>
      <c r="G801" s="8">
        <f>Table1[[#This Row],[Ship Date]]-Table1[[#This Row],[Order Date]]</f>
        <v>6</v>
      </c>
      <c r="H801" s="2" t="s">
        <v>50</v>
      </c>
      <c r="I801" s="2" t="s">
        <v>2503</v>
      </c>
      <c r="J801" s="2" t="s">
        <v>2504</v>
      </c>
      <c r="K801" s="2" t="s">
        <v>26</v>
      </c>
      <c r="L801" s="2" t="s">
        <v>27</v>
      </c>
      <c r="M801" s="2" t="s">
        <v>2505</v>
      </c>
      <c r="N801" s="2" t="s">
        <v>43</v>
      </c>
      <c r="O801" s="2">
        <v>92530</v>
      </c>
      <c r="P801" s="2" t="s">
        <v>44</v>
      </c>
      <c r="Q801" s="2" t="s">
        <v>1839</v>
      </c>
      <c r="R801" s="2" t="s">
        <v>32</v>
      </c>
      <c r="S801" s="2" t="s">
        <v>36</v>
      </c>
      <c r="T801" s="2" t="s">
        <v>1840</v>
      </c>
      <c r="U801" s="2">
        <v>283.92</v>
      </c>
      <c r="V801" s="2">
        <v>5</v>
      </c>
      <c r="W801" s="2">
        <v>0.2</v>
      </c>
      <c r="X801" s="20">
        <v>7</v>
      </c>
      <c r="Y801" s="18">
        <v>2062.9464285713998</v>
      </c>
      <c r="Z801" s="2">
        <v>17.745000000000019</v>
      </c>
    </row>
    <row r="802" spans="1:26" x14ac:dyDescent="0.3">
      <c r="A802" s="2">
        <v>801</v>
      </c>
      <c r="B802" s="2" t="s">
        <v>2506</v>
      </c>
      <c r="C802" s="2">
        <f>YEAR([1]Data!$D802)</f>
        <v>2014</v>
      </c>
      <c r="D802" s="3">
        <v>41691</v>
      </c>
      <c r="E802" s="3" t="str">
        <f>TEXT(Table1[[#This Row],[Order Date]],"mmm")</f>
        <v>Feb</v>
      </c>
      <c r="F802" s="3">
        <v>41694</v>
      </c>
      <c r="G802" s="8">
        <f>Table1[[#This Row],[Ship Date]]-Table1[[#This Row],[Order Date]]</f>
        <v>3</v>
      </c>
      <c r="H802" s="2" t="s">
        <v>188</v>
      </c>
      <c r="I802" s="2" t="s">
        <v>2507</v>
      </c>
      <c r="J802" s="2" t="s">
        <v>2508</v>
      </c>
      <c r="K802" s="2" t="s">
        <v>41</v>
      </c>
      <c r="L802" s="2" t="s">
        <v>27</v>
      </c>
      <c r="M802" s="2" t="s">
        <v>947</v>
      </c>
      <c r="N802" s="2" t="s">
        <v>43</v>
      </c>
      <c r="O802" s="2">
        <v>92105</v>
      </c>
      <c r="P802" s="2" t="s">
        <v>44</v>
      </c>
      <c r="Q802" s="2" t="s">
        <v>2509</v>
      </c>
      <c r="R802" s="2" t="s">
        <v>32</v>
      </c>
      <c r="S802" s="2" t="s">
        <v>65</v>
      </c>
      <c r="T802" s="2" t="s">
        <v>2510</v>
      </c>
      <c r="U802" s="2">
        <v>22.23</v>
      </c>
      <c r="V802" s="2">
        <v>1</v>
      </c>
      <c r="W802" s="2">
        <v>0</v>
      </c>
      <c r="X802" s="20">
        <v>7</v>
      </c>
      <c r="Y802" s="18">
        <v>2101.0918367346699</v>
      </c>
      <c r="Z802" s="2">
        <v>7.3358999999999988</v>
      </c>
    </row>
    <row r="803" spans="1:26" x14ac:dyDescent="0.3">
      <c r="A803" s="2">
        <v>802</v>
      </c>
      <c r="B803" s="2" t="s">
        <v>2506</v>
      </c>
      <c r="C803" s="2">
        <f>YEAR([1]Data!$D803)</f>
        <v>2014</v>
      </c>
      <c r="D803" s="3">
        <v>41691</v>
      </c>
      <c r="E803" s="3" t="str">
        <f>TEXT(Table1[[#This Row],[Order Date]],"mmm")</f>
        <v>Feb</v>
      </c>
      <c r="F803" s="3">
        <v>41694</v>
      </c>
      <c r="G803" s="8">
        <f>Table1[[#This Row],[Ship Date]]-Table1[[#This Row],[Order Date]]</f>
        <v>3</v>
      </c>
      <c r="H803" s="2" t="s">
        <v>188</v>
      </c>
      <c r="I803" s="2" t="s">
        <v>2507</v>
      </c>
      <c r="J803" s="2" t="s">
        <v>2508</v>
      </c>
      <c r="K803" s="2" t="s">
        <v>41</v>
      </c>
      <c r="L803" s="2" t="s">
        <v>27</v>
      </c>
      <c r="M803" s="2" t="s">
        <v>947</v>
      </c>
      <c r="N803" s="2" t="s">
        <v>43</v>
      </c>
      <c r="O803" s="2">
        <v>92105</v>
      </c>
      <c r="P803" s="2" t="s">
        <v>44</v>
      </c>
      <c r="Q803" s="2" t="s">
        <v>962</v>
      </c>
      <c r="R803" s="2" t="s">
        <v>71</v>
      </c>
      <c r="S803" s="2" t="s">
        <v>72</v>
      </c>
      <c r="T803" s="2" t="s">
        <v>963</v>
      </c>
      <c r="U803" s="2">
        <v>215.96799999999999</v>
      </c>
      <c r="V803" s="2">
        <v>2</v>
      </c>
      <c r="W803" s="2">
        <v>0.2</v>
      </c>
      <c r="X803" s="20">
        <v>7</v>
      </c>
      <c r="Y803" s="18">
        <v>2139.2372448979299</v>
      </c>
      <c r="Z803" s="2">
        <v>18.897199999999991</v>
      </c>
    </row>
    <row r="804" spans="1:26" x14ac:dyDescent="0.3">
      <c r="A804" s="2">
        <v>803</v>
      </c>
      <c r="B804" s="2" t="s">
        <v>2511</v>
      </c>
      <c r="C804" s="2">
        <f>YEAR([1]Data!$D804)</f>
        <v>2013</v>
      </c>
      <c r="D804" s="3">
        <v>41505</v>
      </c>
      <c r="E804" s="3" t="str">
        <f>TEXT(Table1[[#This Row],[Order Date]],"mmm")</f>
        <v>Aug</v>
      </c>
      <c r="F804" s="3">
        <v>41510</v>
      </c>
      <c r="G804" s="8">
        <f>Table1[[#This Row],[Ship Date]]-Table1[[#This Row],[Order Date]]</f>
        <v>5</v>
      </c>
      <c r="H804" s="2" t="s">
        <v>23</v>
      </c>
      <c r="I804" s="2" t="s">
        <v>2507</v>
      </c>
      <c r="J804" s="2" t="s">
        <v>2508</v>
      </c>
      <c r="K804" s="2" t="s">
        <v>41</v>
      </c>
      <c r="L804" s="2" t="s">
        <v>27</v>
      </c>
      <c r="M804" s="2" t="s">
        <v>266</v>
      </c>
      <c r="N804" s="2" t="s">
        <v>267</v>
      </c>
      <c r="O804" s="2">
        <v>10024</v>
      </c>
      <c r="P804" s="2" t="s">
        <v>148</v>
      </c>
      <c r="Q804" s="2" t="s">
        <v>2512</v>
      </c>
      <c r="R804" s="2" t="s">
        <v>46</v>
      </c>
      <c r="S804" s="2" t="s">
        <v>78</v>
      </c>
      <c r="T804" s="2" t="s">
        <v>2513</v>
      </c>
      <c r="U804" s="2">
        <v>355.32</v>
      </c>
      <c r="V804" s="2">
        <v>9</v>
      </c>
      <c r="W804" s="2">
        <v>0</v>
      </c>
      <c r="X804" s="20">
        <v>7</v>
      </c>
      <c r="Y804" s="18">
        <v>2177.38265306119</v>
      </c>
      <c r="Z804" s="2">
        <v>99.48960000000001</v>
      </c>
    </row>
    <row r="805" spans="1:26" x14ac:dyDescent="0.3">
      <c r="A805" s="2">
        <v>804</v>
      </c>
      <c r="B805" s="2" t="s">
        <v>2514</v>
      </c>
      <c r="C805" s="2">
        <f>YEAR([1]Data!$D805)</f>
        <v>2013</v>
      </c>
      <c r="D805" s="3">
        <v>41346</v>
      </c>
      <c r="E805" s="3" t="str">
        <f>TEXT(Table1[[#This Row],[Order Date]],"mmm")</f>
        <v>Mar</v>
      </c>
      <c r="F805" s="3">
        <v>41351</v>
      </c>
      <c r="G805" s="8">
        <f>Table1[[#This Row],[Ship Date]]-Table1[[#This Row],[Order Date]]</f>
        <v>5</v>
      </c>
      <c r="H805" s="2" t="s">
        <v>50</v>
      </c>
      <c r="I805" s="2" t="s">
        <v>2515</v>
      </c>
      <c r="J805" s="2" t="s">
        <v>2516</v>
      </c>
      <c r="K805" s="2" t="s">
        <v>41</v>
      </c>
      <c r="L805" s="2" t="s">
        <v>27</v>
      </c>
      <c r="M805" s="2" t="s">
        <v>735</v>
      </c>
      <c r="N805" s="2" t="s">
        <v>736</v>
      </c>
      <c r="O805" s="2">
        <v>71203</v>
      </c>
      <c r="P805" s="2" t="s">
        <v>30</v>
      </c>
      <c r="Q805" s="2" t="s">
        <v>2517</v>
      </c>
      <c r="R805" s="2" t="s">
        <v>46</v>
      </c>
      <c r="S805" s="2" t="s">
        <v>90</v>
      </c>
      <c r="T805" s="2" t="s">
        <v>2518</v>
      </c>
      <c r="U805" s="2">
        <v>12.96</v>
      </c>
      <c r="V805" s="2">
        <v>2</v>
      </c>
      <c r="W805" s="2">
        <v>0</v>
      </c>
      <c r="X805" s="20">
        <v>7</v>
      </c>
      <c r="Y805" s="18">
        <v>2215.5280612244601</v>
      </c>
      <c r="Z805" s="2">
        <v>6.2208000000000006</v>
      </c>
    </row>
    <row r="806" spans="1:26" x14ac:dyDescent="0.3">
      <c r="A806" s="2">
        <v>805</v>
      </c>
      <c r="B806" s="2" t="s">
        <v>2519</v>
      </c>
      <c r="C806" s="2">
        <f>YEAR([1]Data!$D806)</f>
        <v>2014</v>
      </c>
      <c r="D806" s="3">
        <v>41752</v>
      </c>
      <c r="E806" s="3" t="str">
        <f>TEXT(Table1[[#This Row],[Order Date]],"mmm")</f>
        <v>Apr</v>
      </c>
      <c r="F806" s="3">
        <v>41754</v>
      </c>
      <c r="G806" s="8">
        <f>Table1[[#This Row],[Ship Date]]-Table1[[#This Row],[Order Date]]</f>
        <v>2</v>
      </c>
      <c r="H806" s="2" t="s">
        <v>188</v>
      </c>
      <c r="I806" s="2" t="s">
        <v>2520</v>
      </c>
      <c r="J806" s="2" t="s">
        <v>2521</v>
      </c>
      <c r="K806" s="2" t="s">
        <v>26</v>
      </c>
      <c r="L806" s="2" t="s">
        <v>27</v>
      </c>
      <c r="M806" s="2" t="s">
        <v>127</v>
      </c>
      <c r="N806" s="2" t="s">
        <v>43</v>
      </c>
      <c r="O806" s="2">
        <v>94122</v>
      </c>
      <c r="P806" s="2" t="s">
        <v>44</v>
      </c>
      <c r="Q806" s="2" t="s">
        <v>2522</v>
      </c>
      <c r="R806" s="2" t="s">
        <v>32</v>
      </c>
      <c r="S806" s="2" t="s">
        <v>65</v>
      </c>
      <c r="T806" s="2" t="s">
        <v>2523</v>
      </c>
      <c r="U806" s="2">
        <v>18.28</v>
      </c>
      <c r="V806" s="2">
        <v>2</v>
      </c>
      <c r="W806" s="2">
        <v>0</v>
      </c>
      <c r="X806" s="20">
        <v>7</v>
      </c>
      <c r="Y806" s="18">
        <v>2253.6734693877202</v>
      </c>
      <c r="Z806" s="2">
        <v>6.2151999999999994</v>
      </c>
    </row>
    <row r="807" spans="1:26" x14ac:dyDescent="0.3">
      <c r="A807" s="2">
        <v>806</v>
      </c>
      <c r="B807" s="2" t="s">
        <v>2524</v>
      </c>
      <c r="C807" s="2">
        <f>YEAR([1]Data!$D807)</f>
        <v>2011</v>
      </c>
      <c r="D807" s="3">
        <v>40848</v>
      </c>
      <c r="E807" s="3" t="str">
        <f>TEXT(Table1[[#This Row],[Order Date]],"mmm")</f>
        <v>Nov</v>
      </c>
      <c r="F807" s="3">
        <v>40854</v>
      </c>
      <c r="G807" s="8">
        <f>Table1[[#This Row],[Ship Date]]-Table1[[#This Row],[Order Date]]</f>
        <v>6</v>
      </c>
      <c r="H807" s="2" t="s">
        <v>50</v>
      </c>
      <c r="I807" s="2" t="s">
        <v>1329</v>
      </c>
      <c r="J807" s="2" t="s">
        <v>1330</v>
      </c>
      <c r="K807" s="2" t="s">
        <v>26</v>
      </c>
      <c r="L807" s="2" t="s">
        <v>27</v>
      </c>
      <c r="M807" s="2" t="s">
        <v>807</v>
      </c>
      <c r="N807" s="2" t="s">
        <v>457</v>
      </c>
      <c r="O807" s="2">
        <v>80219</v>
      </c>
      <c r="P807" s="2" t="s">
        <v>44</v>
      </c>
      <c r="Q807" s="2" t="s">
        <v>2525</v>
      </c>
      <c r="R807" s="2" t="s">
        <v>46</v>
      </c>
      <c r="S807" s="2" t="s">
        <v>68</v>
      </c>
      <c r="T807" s="2" t="s">
        <v>2526</v>
      </c>
      <c r="U807" s="2">
        <v>43.176000000000002</v>
      </c>
      <c r="V807" s="2">
        <v>3</v>
      </c>
      <c r="W807" s="2">
        <v>0.2</v>
      </c>
      <c r="X807" s="20">
        <v>7</v>
      </c>
      <c r="Y807" s="18">
        <v>2291.8188775509898</v>
      </c>
      <c r="Z807" s="2">
        <v>4.3176000000000005</v>
      </c>
    </row>
    <row r="808" spans="1:26" x14ac:dyDescent="0.3">
      <c r="A808" s="2">
        <v>807</v>
      </c>
      <c r="B808" s="2" t="s">
        <v>2524</v>
      </c>
      <c r="C808" s="2">
        <f>YEAR([1]Data!$D808)</f>
        <v>2011</v>
      </c>
      <c r="D808" s="3">
        <v>40848</v>
      </c>
      <c r="E808" s="3" t="str">
        <f>TEXT(Table1[[#This Row],[Order Date]],"mmm")</f>
        <v>Nov</v>
      </c>
      <c r="F808" s="3">
        <v>40854</v>
      </c>
      <c r="G808" s="8">
        <f>Table1[[#This Row],[Ship Date]]-Table1[[#This Row],[Order Date]]</f>
        <v>6</v>
      </c>
      <c r="H808" s="2" t="s">
        <v>50</v>
      </c>
      <c r="I808" s="2" t="s">
        <v>1329</v>
      </c>
      <c r="J808" s="2" t="s">
        <v>1330</v>
      </c>
      <c r="K808" s="2" t="s">
        <v>26</v>
      </c>
      <c r="L808" s="2" t="s">
        <v>27</v>
      </c>
      <c r="M808" s="2" t="s">
        <v>807</v>
      </c>
      <c r="N808" s="2" t="s">
        <v>457</v>
      </c>
      <c r="O808" s="2">
        <v>80219</v>
      </c>
      <c r="P808" s="2" t="s">
        <v>44</v>
      </c>
      <c r="Q808" s="2" t="s">
        <v>2527</v>
      </c>
      <c r="R808" s="2" t="s">
        <v>71</v>
      </c>
      <c r="S808" s="2" t="s">
        <v>72</v>
      </c>
      <c r="T808" s="2" t="s">
        <v>2528</v>
      </c>
      <c r="U808" s="2">
        <v>1983.9680000000001</v>
      </c>
      <c r="V808" s="2">
        <v>4</v>
      </c>
      <c r="W808" s="2">
        <v>0.2</v>
      </c>
      <c r="X808" s="20">
        <v>7</v>
      </c>
      <c r="Y808" s="18">
        <v>2329.9642857142499</v>
      </c>
      <c r="Z808" s="2">
        <v>247.99599999999981</v>
      </c>
    </row>
    <row r="809" spans="1:26" x14ac:dyDescent="0.3">
      <c r="A809" s="2">
        <v>808</v>
      </c>
      <c r="B809" s="2" t="s">
        <v>2529</v>
      </c>
      <c r="C809" s="2">
        <f>YEAR([1]Data!$D809)</f>
        <v>2012</v>
      </c>
      <c r="D809" s="3">
        <v>40942</v>
      </c>
      <c r="E809" s="3" t="str">
        <f>TEXT(Table1[[#This Row],[Order Date]],"mmm")</f>
        <v>Feb</v>
      </c>
      <c r="F809" s="3">
        <v>40944</v>
      </c>
      <c r="G809" s="8">
        <f>Table1[[#This Row],[Ship Date]]-Table1[[#This Row],[Order Date]]</f>
        <v>2</v>
      </c>
      <c r="H809" s="2" t="s">
        <v>188</v>
      </c>
      <c r="I809" s="2" t="s">
        <v>1821</v>
      </c>
      <c r="J809" s="2" t="s">
        <v>1822</v>
      </c>
      <c r="K809" s="2" t="s">
        <v>26</v>
      </c>
      <c r="L809" s="2" t="s">
        <v>27</v>
      </c>
      <c r="M809" s="2" t="s">
        <v>2530</v>
      </c>
      <c r="N809" s="2" t="s">
        <v>138</v>
      </c>
      <c r="O809" s="2">
        <v>68104</v>
      </c>
      <c r="P809" s="2" t="s">
        <v>105</v>
      </c>
      <c r="Q809" s="2" t="s">
        <v>1492</v>
      </c>
      <c r="R809" s="2" t="s">
        <v>32</v>
      </c>
      <c r="S809" s="2" t="s">
        <v>65</v>
      </c>
      <c r="T809" s="2" t="s">
        <v>1493</v>
      </c>
      <c r="U809" s="2">
        <v>28.4</v>
      </c>
      <c r="V809" s="2">
        <v>2</v>
      </c>
      <c r="W809" s="2">
        <v>0</v>
      </c>
      <c r="X809" s="20">
        <v>7</v>
      </c>
      <c r="Y809" s="18">
        <v>2368.1096938775199</v>
      </c>
      <c r="Z809" s="2">
        <v>11.076000000000001</v>
      </c>
    </row>
    <row r="810" spans="1:26" x14ac:dyDescent="0.3">
      <c r="A810" s="2">
        <v>809</v>
      </c>
      <c r="B810" s="2" t="s">
        <v>2529</v>
      </c>
      <c r="C810" s="2">
        <f>YEAR([1]Data!$D810)</f>
        <v>2012</v>
      </c>
      <c r="D810" s="3">
        <v>40942</v>
      </c>
      <c r="E810" s="3" t="str">
        <f>TEXT(Table1[[#This Row],[Order Date]],"mmm")</f>
        <v>Feb</v>
      </c>
      <c r="F810" s="3">
        <v>40944</v>
      </c>
      <c r="G810" s="8">
        <f>Table1[[#This Row],[Ship Date]]-Table1[[#This Row],[Order Date]]</f>
        <v>2</v>
      </c>
      <c r="H810" s="2" t="s">
        <v>188</v>
      </c>
      <c r="I810" s="2" t="s">
        <v>1821</v>
      </c>
      <c r="J810" s="2" t="s">
        <v>1822</v>
      </c>
      <c r="K810" s="2" t="s">
        <v>26</v>
      </c>
      <c r="L810" s="2" t="s">
        <v>27</v>
      </c>
      <c r="M810" s="2" t="s">
        <v>2530</v>
      </c>
      <c r="N810" s="2" t="s">
        <v>138</v>
      </c>
      <c r="O810" s="2">
        <v>68104</v>
      </c>
      <c r="P810" s="2" t="s">
        <v>105</v>
      </c>
      <c r="Q810" s="2" t="s">
        <v>2531</v>
      </c>
      <c r="R810" s="2" t="s">
        <v>71</v>
      </c>
      <c r="S810" s="2" t="s">
        <v>161</v>
      </c>
      <c r="T810" s="2" t="s">
        <v>2532</v>
      </c>
      <c r="U810" s="2">
        <v>149.97</v>
      </c>
      <c r="V810" s="2">
        <v>3</v>
      </c>
      <c r="W810" s="2">
        <v>0</v>
      </c>
      <c r="X810" s="20">
        <v>7</v>
      </c>
      <c r="Y810" s="18">
        <v>2406.25510204078</v>
      </c>
      <c r="Z810" s="2">
        <v>50.989800000000002</v>
      </c>
    </row>
    <row r="811" spans="1:26" x14ac:dyDescent="0.3">
      <c r="A811" s="2">
        <v>810</v>
      </c>
      <c r="B811" s="2" t="s">
        <v>2533</v>
      </c>
      <c r="C811" s="2">
        <f>YEAR([1]Data!$D811)</f>
        <v>2011</v>
      </c>
      <c r="D811" s="3">
        <v>40829</v>
      </c>
      <c r="E811" s="3" t="str">
        <f>TEXT(Table1[[#This Row],[Order Date]],"mmm")</f>
        <v>Oct</v>
      </c>
      <c r="F811" s="3">
        <v>40831</v>
      </c>
      <c r="G811" s="8">
        <f>Table1[[#This Row],[Ship Date]]-Table1[[#This Row],[Order Date]]</f>
        <v>2</v>
      </c>
      <c r="H811" s="2" t="s">
        <v>188</v>
      </c>
      <c r="I811" s="2" t="s">
        <v>1974</v>
      </c>
      <c r="J811" s="2" t="s">
        <v>1975</v>
      </c>
      <c r="K811" s="2" t="s">
        <v>26</v>
      </c>
      <c r="L811" s="2" t="s">
        <v>27</v>
      </c>
      <c r="M811" s="2" t="s">
        <v>2534</v>
      </c>
      <c r="N811" s="2" t="s">
        <v>96</v>
      </c>
      <c r="O811" s="2">
        <v>98026</v>
      </c>
      <c r="P811" s="2" t="s">
        <v>44</v>
      </c>
      <c r="Q811" s="2" t="s">
        <v>2535</v>
      </c>
      <c r="R811" s="2" t="s">
        <v>46</v>
      </c>
      <c r="S811" s="2" t="s">
        <v>68</v>
      </c>
      <c r="T811" s="2" t="s">
        <v>2536</v>
      </c>
      <c r="U811" s="2">
        <v>11.52</v>
      </c>
      <c r="V811" s="2">
        <v>4</v>
      </c>
      <c r="W811" s="2">
        <v>0</v>
      </c>
      <c r="X811" s="20">
        <v>7</v>
      </c>
      <c r="Y811" s="18">
        <v>2444.4005102040501</v>
      </c>
      <c r="Z811" s="2">
        <v>3.2256</v>
      </c>
    </row>
    <row r="812" spans="1:26" x14ac:dyDescent="0.3">
      <c r="A812" s="2">
        <v>811</v>
      </c>
      <c r="B812" s="2" t="s">
        <v>2533</v>
      </c>
      <c r="C812" s="2">
        <f>YEAR([1]Data!$D812)</f>
        <v>2011</v>
      </c>
      <c r="D812" s="3">
        <v>40829</v>
      </c>
      <c r="E812" s="3" t="str">
        <f>TEXT(Table1[[#This Row],[Order Date]],"mmm")</f>
        <v>Oct</v>
      </c>
      <c r="F812" s="3">
        <v>40831</v>
      </c>
      <c r="G812" s="8">
        <f>Table1[[#This Row],[Ship Date]]-Table1[[#This Row],[Order Date]]</f>
        <v>2</v>
      </c>
      <c r="H812" s="2" t="s">
        <v>188</v>
      </c>
      <c r="I812" s="2" t="s">
        <v>1974</v>
      </c>
      <c r="J812" s="2" t="s">
        <v>1975</v>
      </c>
      <c r="K812" s="2" t="s">
        <v>26</v>
      </c>
      <c r="L812" s="2" t="s">
        <v>27</v>
      </c>
      <c r="M812" s="2" t="s">
        <v>2534</v>
      </c>
      <c r="N812" s="2" t="s">
        <v>96</v>
      </c>
      <c r="O812" s="2">
        <v>98026</v>
      </c>
      <c r="P812" s="2" t="s">
        <v>44</v>
      </c>
      <c r="Q812" s="2" t="s">
        <v>1051</v>
      </c>
      <c r="R812" s="2" t="s">
        <v>32</v>
      </c>
      <c r="S812" s="2" t="s">
        <v>56</v>
      </c>
      <c r="T812" s="2" t="s">
        <v>1052</v>
      </c>
      <c r="U812" s="2">
        <v>1298.55</v>
      </c>
      <c r="V812" s="2">
        <v>5</v>
      </c>
      <c r="W812" s="2">
        <v>0</v>
      </c>
      <c r="X812" s="20">
        <v>7</v>
      </c>
      <c r="Y812" s="18">
        <v>2482.5459183673102</v>
      </c>
      <c r="Z812" s="2">
        <v>311.65199999999999</v>
      </c>
    </row>
    <row r="813" spans="1:26" x14ac:dyDescent="0.3">
      <c r="A813" s="2">
        <v>812</v>
      </c>
      <c r="B813" s="2" t="s">
        <v>2533</v>
      </c>
      <c r="C813" s="2">
        <f>YEAR([1]Data!$D813)</f>
        <v>2011</v>
      </c>
      <c r="D813" s="3">
        <v>40829</v>
      </c>
      <c r="E813" s="3" t="str">
        <f>TEXT(Table1[[#This Row],[Order Date]],"mmm")</f>
        <v>Oct</v>
      </c>
      <c r="F813" s="3">
        <v>40831</v>
      </c>
      <c r="G813" s="8">
        <f>Table1[[#This Row],[Ship Date]]-Table1[[#This Row],[Order Date]]</f>
        <v>2</v>
      </c>
      <c r="H813" s="2" t="s">
        <v>188</v>
      </c>
      <c r="I813" s="2" t="s">
        <v>1974</v>
      </c>
      <c r="J813" s="2" t="s">
        <v>1975</v>
      </c>
      <c r="K813" s="2" t="s">
        <v>26</v>
      </c>
      <c r="L813" s="2" t="s">
        <v>27</v>
      </c>
      <c r="M813" s="2" t="s">
        <v>2534</v>
      </c>
      <c r="N813" s="2" t="s">
        <v>96</v>
      </c>
      <c r="O813" s="2">
        <v>98026</v>
      </c>
      <c r="P813" s="2" t="s">
        <v>44</v>
      </c>
      <c r="Q813" s="2" t="s">
        <v>2537</v>
      </c>
      <c r="R813" s="2" t="s">
        <v>46</v>
      </c>
      <c r="S813" s="2" t="s">
        <v>78</v>
      </c>
      <c r="T813" s="2" t="s">
        <v>2538</v>
      </c>
      <c r="U813" s="2">
        <v>213.92</v>
      </c>
      <c r="V813" s="2">
        <v>4</v>
      </c>
      <c r="W813" s="2">
        <v>0</v>
      </c>
      <c r="X813" s="20">
        <v>7</v>
      </c>
      <c r="Y813" s="18">
        <v>2520.6913265305802</v>
      </c>
      <c r="Z813" s="2">
        <v>62.036799999999971</v>
      </c>
    </row>
    <row r="814" spans="1:26" x14ac:dyDescent="0.3">
      <c r="A814" s="2">
        <v>813</v>
      </c>
      <c r="B814" s="2" t="s">
        <v>2533</v>
      </c>
      <c r="C814" s="2">
        <f>YEAR([1]Data!$D814)</f>
        <v>2011</v>
      </c>
      <c r="D814" s="3">
        <v>40829</v>
      </c>
      <c r="E814" s="3" t="str">
        <f>TEXT(Table1[[#This Row],[Order Date]],"mmm")</f>
        <v>Oct</v>
      </c>
      <c r="F814" s="3">
        <v>40831</v>
      </c>
      <c r="G814" s="8">
        <f>Table1[[#This Row],[Ship Date]]-Table1[[#This Row],[Order Date]]</f>
        <v>2</v>
      </c>
      <c r="H814" s="2" t="s">
        <v>188</v>
      </c>
      <c r="I814" s="2" t="s">
        <v>1974</v>
      </c>
      <c r="J814" s="2" t="s">
        <v>1975</v>
      </c>
      <c r="K814" s="2" t="s">
        <v>26</v>
      </c>
      <c r="L814" s="2" t="s">
        <v>27</v>
      </c>
      <c r="M814" s="2" t="s">
        <v>2534</v>
      </c>
      <c r="N814" s="2" t="s">
        <v>96</v>
      </c>
      <c r="O814" s="2">
        <v>98026</v>
      </c>
      <c r="P814" s="2" t="s">
        <v>44</v>
      </c>
      <c r="Q814" s="2" t="s">
        <v>2149</v>
      </c>
      <c r="R814" s="2" t="s">
        <v>71</v>
      </c>
      <c r="S814" s="2" t="s">
        <v>161</v>
      </c>
      <c r="T814" s="2" t="s">
        <v>2150</v>
      </c>
      <c r="U814" s="2">
        <v>25.78</v>
      </c>
      <c r="V814" s="2">
        <v>2</v>
      </c>
      <c r="W814" s="2">
        <v>0</v>
      </c>
      <c r="X814" s="20">
        <v>7</v>
      </c>
      <c r="Y814" s="18">
        <v>2558.8367346938398</v>
      </c>
      <c r="Z814" s="2">
        <v>2.5779999999999994</v>
      </c>
    </row>
    <row r="815" spans="1:26" x14ac:dyDescent="0.3">
      <c r="A815" s="2">
        <v>814</v>
      </c>
      <c r="B815" s="2" t="s">
        <v>2539</v>
      </c>
      <c r="C815" s="2">
        <f>YEAR([1]Data!$D815)</f>
        <v>2014</v>
      </c>
      <c r="D815" s="3">
        <v>41774</v>
      </c>
      <c r="E815" s="3" t="str">
        <f>TEXT(Table1[[#This Row],[Order Date]],"mmm")</f>
        <v>May</v>
      </c>
      <c r="F815" s="3">
        <v>41774</v>
      </c>
      <c r="G815" s="8">
        <f>Table1[[#This Row],[Ship Date]]-Table1[[#This Row],[Order Date]]</f>
        <v>0</v>
      </c>
      <c r="H815" s="2" t="s">
        <v>1290</v>
      </c>
      <c r="I815" s="2" t="s">
        <v>2540</v>
      </c>
      <c r="J815" s="2" t="s">
        <v>2541</v>
      </c>
      <c r="K815" s="2" t="s">
        <v>26</v>
      </c>
      <c r="L815" s="2" t="s">
        <v>27</v>
      </c>
      <c r="M815" s="2" t="s">
        <v>2542</v>
      </c>
      <c r="N815" s="2" t="s">
        <v>43</v>
      </c>
      <c r="O815" s="2">
        <v>92704</v>
      </c>
      <c r="P815" s="2" t="s">
        <v>44</v>
      </c>
      <c r="Q815" s="2" t="s">
        <v>2522</v>
      </c>
      <c r="R815" s="2" t="s">
        <v>32</v>
      </c>
      <c r="S815" s="2" t="s">
        <v>65</v>
      </c>
      <c r="T815" s="2" t="s">
        <v>2523</v>
      </c>
      <c r="U815" s="2">
        <v>18.28</v>
      </c>
      <c r="V815" s="2">
        <v>2</v>
      </c>
      <c r="W815" s="2">
        <v>0</v>
      </c>
      <c r="X815" s="20">
        <v>7</v>
      </c>
      <c r="Y815" s="18">
        <v>2596.9821428571099</v>
      </c>
      <c r="Z815" s="2">
        <v>6.2151999999999994</v>
      </c>
    </row>
    <row r="816" spans="1:26" x14ac:dyDescent="0.3">
      <c r="A816" s="2">
        <v>815</v>
      </c>
      <c r="B816" s="2" t="s">
        <v>2539</v>
      </c>
      <c r="C816" s="2">
        <f>YEAR([1]Data!$D816)</f>
        <v>2014</v>
      </c>
      <c r="D816" s="3">
        <v>41774</v>
      </c>
      <c r="E816" s="3" t="str">
        <f>TEXT(Table1[[#This Row],[Order Date]],"mmm")</f>
        <v>May</v>
      </c>
      <c r="F816" s="3">
        <v>41774</v>
      </c>
      <c r="G816" s="8">
        <f>Table1[[#This Row],[Ship Date]]-Table1[[#This Row],[Order Date]]</f>
        <v>0</v>
      </c>
      <c r="H816" s="2" t="s">
        <v>1290</v>
      </c>
      <c r="I816" s="2" t="s">
        <v>2540</v>
      </c>
      <c r="J816" s="2" t="s">
        <v>2541</v>
      </c>
      <c r="K816" s="2" t="s">
        <v>26</v>
      </c>
      <c r="L816" s="2" t="s">
        <v>27</v>
      </c>
      <c r="M816" s="2" t="s">
        <v>2542</v>
      </c>
      <c r="N816" s="2" t="s">
        <v>43</v>
      </c>
      <c r="O816" s="2">
        <v>92704</v>
      </c>
      <c r="P816" s="2" t="s">
        <v>44</v>
      </c>
      <c r="Q816" s="2" t="s">
        <v>2543</v>
      </c>
      <c r="R816" s="2" t="s">
        <v>71</v>
      </c>
      <c r="S816" s="2" t="s">
        <v>161</v>
      </c>
      <c r="T816" s="2" t="s">
        <v>2544</v>
      </c>
      <c r="U816" s="2">
        <v>1399.93</v>
      </c>
      <c r="V816" s="2">
        <v>7</v>
      </c>
      <c r="W816" s="2">
        <v>0</v>
      </c>
      <c r="X816" s="20">
        <v>7</v>
      </c>
      <c r="Y816" s="18">
        <v>2635.12755102037</v>
      </c>
      <c r="Z816" s="2">
        <v>601.96990000000005</v>
      </c>
    </row>
    <row r="817" spans="1:26" x14ac:dyDescent="0.3">
      <c r="A817" s="2">
        <v>816</v>
      </c>
      <c r="B817" s="2" t="s">
        <v>2545</v>
      </c>
      <c r="C817" s="2">
        <f>YEAR([1]Data!$D817)</f>
        <v>2012</v>
      </c>
      <c r="D817" s="3">
        <v>40988</v>
      </c>
      <c r="E817" s="3" t="str">
        <f>TEXT(Table1[[#This Row],[Order Date]],"mmm")</f>
        <v>Mar</v>
      </c>
      <c r="F817" s="3">
        <v>40991</v>
      </c>
      <c r="G817" s="8">
        <f>Table1[[#This Row],[Ship Date]]-Table1[[#This Row],[Order Date]]</f>
        <v>3</v>
      </c>
      <c r="H817" s="2" t="s">
        <v>188</v>
      </c>
      <c r="I817" s="2" t="s">
        <v>2546</v>
      </c>
      <c r="J817" s="2" t="s">
        <v>2547</v>
      </c>
      <c r="K817" s="2" t="s">
        <v>41</v>
      </c>
      <c r="L817" s="2" t="s">
        <v>27</v>
      </c>
      <c r="M817" s="2" t="s">
        <v>2548</v>
      </c>
      <c r="N817" s="2" t="s">
        <v>114</v>
      </c>
      <c r="O817" s="2">
        <v>53209</v>
      </c>
      <c r="P817" s="2" t="s">
        <v>105</v>
      </c>
      <c r="Q817" s="2" t="s">
        <v>768</v>
      </c>
      <c r="R817" s="2" t="s">
        <v>46</v>
      </c>
      <c r="S817" s="2" t="s">
        <v>90</v>
      </c>
      <c r="T817" s="2" t="s">
        <v>769</v>
      </c>
      <c r="U817" s="2">
        <v>51.84</v>
      </c>
      <c r="V817" s="2">
        <v>8</v>
      </c>
      <c r="W817" s="2">
        <v>0</v>
      </c>
      <c r="X817" s="20">
        <v>7</v>
      </c>
      <c r="Y817" s="18">
        <v>2673.2729591836401</v>
      </c>
      <c r="Z817" s="2">
        <v>24.883200000000002</v>
      </c>
    </row>
    <row r="818" spans="1:26" x14ac:dyDescent="0.3">
      <c r="A818" s="2">
        <v>817</v>
      </c>
      <c r="B818" s="2" t="s">
        <v>2549</v>
      </c>
      <c r="C818" s="2">
        <f>YEAR([1]Data!$D818)</f>
        <v>2013</v>
      </c>
      <c r="D818" s="3">
        <v>41533</v>
      </c>
      <c r="E818" s="3" t="str">
        <f>TEXT(Table1[[#This Row],[Order Date]],"mmm")</f>
        <v>Sep</v>
      </c>
      <c r="F818" s="3">
        <v>41537</v>
      </c>
      <c r="G818" s="8">
        <f>Table1[[#This Row],[Ship Date]]-Table1[[#This Row],[Order Date]]</f>
        <v>4</v>
      </c>
      <c r="H818" s="2" t="s">
        <v>50</v>
      </c>
      <c r="I818" s="2" t="s">
        <v>1772</v>
      </c>
      <c r="J818" s="2" t="s">
        <v>1773</v>
      </c>
      <c r="K818" s="2" t="s">
        <v>26</v>
      </c>
      <c r="L818" s="2" t="s">
        <v>27</v>
      </c>
      <c r="M818" s="2" t="s">
        <v>146</v>
      </c>
      <c r="N818" s="2" t="s">
        <v>147</v>
      </c>
      <c r="O818" s="2">
        <v>19140</v>
      </c>
      <c r="P818" s="2" t="s">
        <v>148</v>
      </c>
      <c r="Q818" s="2" t="s">
        <v>2550</v>
      </c>
      <c r="R818" s="2" t="s">
        <v>46</v>
      </c>
      <c r="S818" s="2" t="s">
        <v>90</v>
      </c>
      <c r="T818" s="2" t="s">
        <v>2551</v>
      </c>
      <c r="U818" s="2">
        <v>5.3440000000000003</v>
      </c>
      <c r="V818" s="2">
        <v>1</v>
      </c>
      <c r="W818" s="2">
        <v>0.2</v>
      </c>
      <c r="X818" s="20">
        <v>7</v>
      </c>
      <c r="Y818" s="18">
        <v>2711.4183673469001</v>
      </c>
      <c r="Z818" s="2">
        <v>1.8703999999999998</v>
      </c>
    </row>
    <row r="819" spans="1:26" x14ac:dyDescent="0.3">
      <c r="A819" s="2">
        <v>818</v>
      </c>
      <c r="B819" s="2" t="s">
        <v>2552</v>
      </c>
      <c r="C819" s="2">
        <f>YEAR([1]Data!$D819)</f>
        <v>2011</v>
      </c>
      <c r="D819" s="3">
        <v>40722</v>
      </c>
      <c r="E819" s="3" t="str">
        <f>TEXT(Table1[[#This Row],[Order Date]],"mmm")</f>
        <v>Jun</v>
      </c>
      <c r="F819" s="3">
        <v>40726</v>
      </c>
      <c r="G819" s="8">
        <f>Table1[[#This Row],[Ship Date]]-Table1[[#This Row],[Order Date]]</f>
        <v>4</v>
      </c>
      <c r="H819" s="2" t="s">
        <v>50</v>
      </c>
      <c r="I819" s="2" t="s">
        <v>1906</v>
      </c>
      <c r="J819" s="2" t="s">
        <v>1907</v>
      </c>
      <c r="K819" s="2" t="s">
        <v>26</v>
      </c>
      <c r="L819" s="2" t="s">
        <v>27</v>
      </c>
      <c r="M819" s="2" t="s">
        <v>146</v>
      </c>
      <c r="N819" s="2" t="s">
        <v>147</v>
      </c>
      <c r="O819" s="2">
        <v>19140</v>
      </c>
      <c r="P819" s="2" t="s">
        <v>148</v>
      </c>
      <c r="Q819" s="2" t="s">
        <v>404</v>
      </c>
      <c r="R819" s="2" t="s">
        <v>46</v>
      </c>
      <c r="S819" s="2" t="s">
        <v>90</v>
      </c>
      <c r="T819" s="2" t="s">
        <v>405</v>
      </c>
      <c r="U819" s="2">
        <v>41.472000000000008</v>
      </c>
      <c r="V819" s="2">
        <v>8</v>
      </c>
      <c r="W819" s="2">
        <v>0.2</v>
      </c>
      <c r="X819" s="20">
        <v>7</v>
      </c>
      <c r="Y819" s="18">
        <v>2749.5637755101602</v>
      </c>
      <c r="Z819" s="2">
        <v>14.5152</v>
      </c>
    </row>
    <row r="820" spans="1:26" x14ac:dyDescent="0.3">
      <c r="A820" s="2">
        <v>819</v>
      </c>
      <c r="B820" s="2" t="s">
        <v>2552</v>
      </c>
      <c r="C820" s="2">
        <f>YEAR([1]Data!$D820)</f>
        <v>2011</v>
      </c>
      <c r="D820" s="3">
        <v>40722</v>
      </c>
      <c r="E820" s="3" t="str">
        <f>TEXT(Table1[[#This Row],[Order Date]],"mmm")</f>
        <v>Jun</v>
      </c>
      <c r="F820" s="3">
        <v>40726</v>
      </c>
      <c r="G820" s="8">
        <f>Table1[[#This Row],[Ship Date]]-Table1[[#This Row],[Order Date]]</f>
        <v>4</v>
      </c>
      <c r="H820" s="2" t="s">
        <v>50</v>
      </c>
      <c r="I820" s="2" t="s">
        <v>1906</v>
      </c>
      <c r="J820" s="2" t="s">
        <v>1907</v>
      </c>
      <c r="K820" s="2" t="s">
        <v>26</v>
      </c>
      <c r="L820" s="2" t="s">
        <v>27</v>
      </c>
      <c r="M820" s="2" t="s">
        <v>146</v>
      </c>
      <c r="N820" s="2" t="s">
        <v>147</v>
      </c>
      <c r="O820" s="2">
        <v>19140</v>
      </c>
      <c r="P820" s="2" t="s">
        <v>148</v>
      </c>
      <c r="Q820" s="2" t="s">
        <v>2553</v>
      </c>
      <c r="R820" s="2" t="s">
        <v>46</v>
      </c>
      <c r="S820" s="2" t="s">
        <v>75</v>
      </c>
      <c r="T820" s="2" t="s">
        <v>2554</v>
      </c>
      <c r="U820" s="2">
        <v>3.168000000000001</v>
      </c>
      <c r="V820" s="2">
        <v>3</v>
      </c>
      <c r="W820" s="2">
        <v>0.7</v>
      </c>
      <c r="X820" s="20">
        <v>7</v>
      </c>
      <c r="Y820" s="18">
        <v>2787.7091836734298</v>
      </c>
      <c r="Z820" s="2">
        <v>-2.4287999999999998</v>
      </c>
    </row>
    <row r="821" spans="1:26" x14ac:dyDescent="0.3">
      <c r="A821" s="2">
        <v>820</v>
      </c>
      <c r="B821" s="2" t="s">
        <v>2552</v>
      </c>
      <c r="C821" s="2">
        <f>YEAR([1]Data!$D821)</f>
        <v>2011</v>
      </c>
      <c r="D821" s="3">
        <v>40722</v>
      </c>
      <c r="E821" s="3" t="str">
        <f>TEXT(Table1[[#This Row],[Order Date]],"mmm")</f>
        <v>Jun</v>
      </c>
      <c r="F821" s="3">
        <v>40726</v>
      </c>
      <c r="G821" s="8">
        <f>Table1[[#This Row],[Ship Date]]-Table1[[#This Row],[Order Date]]</f>
        <v>4</v>
      </c>
      <c r="H821" s="2" t="s">
        <v>50</v>
      </c>
      <c r="I821" s="2" t="s">
        <v>1906</v>
      </c>
      <c r="J821" s="2" t="s">
        <v>1907</v>
      </c>
      <c r="K821" s="2" t="s">
        <v>26</v>
      </c>
      <c r="L821" s="2" t="s">
        <v>27</v>
      </c>
      <c r="M821" s="2" t="s">
        <v>146</v>
      </c>
      <c r="N821" s="2" t="s">
        <v>147</v>
      </c>
      <c r="O821" s="2">
        <v>19140</v>
      </c>
      <c r="P821" s="2" t="s">
        <v>148</v>
      </c>
      <c r="Q821" s="2" t="s">
        <v>2555</v>
      </c>
      <c r="R821" s="2" t="s">
        <v>32</v>
      </c>
      <c r="S821" s="2" t="s">
        <v>36</v>
      </c>
      <c r="T821" s="2" t="s">
        <v>2556</v>
      </c>
      <c r="U821" s="2">
        <v>1228.4649999999999</v>
      </c>
      <c r="V821" s="2">
        <v>5</v>
      </c>
      <c r="W821" s="2">
        <v>0.3</v>
      </c>
      <c r="X821" s="20">
        <v>7</v>
      </c>
      <c r="Y821" s="18">
        <v>2825.8545918366899</v>
      </c>
      <c r="Z821" s="2">
        <v>0</v>
      </c>
    </row>
    <row r="822" spans="1:26" x14ac:dyDescent="0.3">
      <c r="A822" s="2">
        <v>821</v>
      </c>
      <c r="B822" s="2" t="s">
        <v>2552</v>
      </c>
      <c r="C822" s="2">
        <f>YEAR([1]Data!$D822)</f>
        <v>2011</v>
      </c>
      <c r="D822" s="3">
        <v>40722</v>
      </c>
      <c r="E822" s="3" t="str">
        <f>TEXT(Table1[[#This Row],[Order Date]],"mmm")</f>
        <v>Jun</v>
      </c>
      <c r="F822" s="3">
        <v>40726</v>
      </c>
      <c r="G822" s="8">
        <f>Table1[[#This Row],[Ship Date]]-Table1[[#This Row],[Order Date]]</f>
        <v>4</v>
      </c>
      <c r="H822" s="2" t="s">
        <v>50</v>
      </c>
      <c r="I822" s="2" t="s">
        <v>1906</v>
      </c>
      <c r="J822" s="2" t="s">
        <v>1907</v>
      </c>
      <c r="K822" s="2" t="s">
        <v>26</v>
      </c>
      <c r="L822" s="2" t="s">
        <v>27</v>
      </c>
      <c r="M822" s="2" t="s">
        <v>146</v>
      </c>
      <c r="N822" s="2" t="s">
        <v>147</v>
      </c>
      <c r="O822" s="2">
        <v>19140</v>
      </c>
      <c r="P822" s="2" t="s">
        <v>148</v>
      </c>
      <c r="Q822" s="2" t="s">
        <v>2557</v>
      </c>
      <c r="R822" s="2" t="s">
        <v>46</v>
      </c>
      <c r="S822" s="2" t="s">
        <v>75</v>
      </c>
      <c r="T822" s="2" t="s">
        <v>2558</v>
      </c>
      <c r="U822" s="2">
        <v>31.086000000000006</v>
      </c>
      <c r="V822" s="2">
        <v>3</v>
      </c>
      <c r="W822" s="2">
        <v>0.7</v>
      </c>
      <c r="X822" s="20">
        <v>7</v>
      </c>
      <c r="Y822" s="18">
        <v>2863.99999999996</v>
      </c>
      <c r="Z822" s="2">
        <v>-22.796399999999991</v>
      </c>
    </row>
    <row r="823" spans="1:26" x14ac:dyDescent="0.3">
      <c r="A823" s="2">
        <v>822</v>
      </c>
      <c r="B823" s="2" t="s">
        <v>2552</v>
      </c>
      <c r="C823" s="2">
        <f>YEAR([1]Data!$D823)</f>
        <v>2011</v>
      </c>
      <c r="D823" s="3">
        <v>40722</v>
      </c>
      <c r="E823" s="3" t="str">
        <f>TEXT(Table1[[#This Row],[Order Date]],"mmm")</f>
        <v>Jun</v>
      </c>
      <c r="F823" s="3">
        <v>40726</v>
      </c>
      <c r="G823" s="8">
        <f>Table1[[#This Row],[Ship Date]]-Table1[[#This Row],[Order Date]]</f>
        <v>4</v>
      </c>
      <c r="H823" s="2" t="s">
        <v>50</v>
      </c>
      <c r="I823" s="2" t="s">
        <v>1906</v>
      </c>
      <c r="J823" s="2" t="s">
        <v>1907</v>
      </c>
      <c r="K823" s="2" t="s">
        <v>26</v>
      </c>
      <c r="L823" s="2" t="s">
        <v>27</v>
      </c>
      <c r="M823" s="2" t="s">
        <v>146</v>
      </c>
      <c r="N823" s="2" t="s">
        <v>147</v>
      </c>
      <c r="O823" s="2">
        <v>19140</v>
      </c>
      <c r="P823" s="2" t="s">
        <v>148</v>
      </c>
      <c r="Q823" s="2" t="s">
        <v>2559</v>
      </c>
      <c r="R823" s="2" t="s">
        <v>46</v>
      </c>
      <c r="S823" s="2" t="s">
        <v>90</v>
      </c>
      <c r="T823" s="2" t="s">
        <v>2560</v>
      </c>
      <c r="U823" s="2">
        <v>335.52</v>
      </c>
      <c r="V823" s="2">
        <v>4</v>
      </c>
      <c r="W823" s="2">
        <v>0.2</v>
      </c>
      <c r="X823" s="20">
        <v>7</v>
      </c>
      <c r="Y823" s="18">
        <v>2902.1454081632201</v>
      </c>
      <c r="Z823" s="2">
        <v>117.43199999999999</v>
      </c>
    </row>
    <row r="824" spans="1:26" x14ac:dyDescent="0.3">
      <c r="A824" s="2">
        <v>823</v>
      </c>
      <c r="B824" s="2" t="s">
        <v>2561</v>
      </c>
      <c r="C824" s="2">
        <f>YEAR([1]Data!$D824)</f>
        <v>2014</v>
      </c>
      <c r="D824" s="3">
        <v>41811</v>
      </c>
      <c r="E824" s="3" t="str">
        <f>TEXT(Table1[[#This Row],[Order Date]],"mmm")</f>
        <v>Jun</v>
      </c>
      <c r="F824" s="3">
        <v>41818</v>
      </c>
      <c r="G824" s="8">
        <f>Table1[[#This Row],[Ship Date]]-Table1[[#This Row],[Order Date]]</f>
        <v>7</v>
      </c>
      <c r="H824" s="2" t="s">
        <v>50</v>
      </c>
      <c r="I824" s="2" t="s">
        <v>2562</v>
      </c>
      <c r="J824" s="2" t="s">
        <v>2563</v>
      </c>
      <c r="K824" s="2" t="s">
        <v>26</v>
      </c>
      <c r="L824" s="2" t="s">
        <v>27</v>
      </c>
      <c r="M824" s="2" t="s">
        <v>1093</v>
      </c>
      <c r="N824" s="2" t="s">
        <v>788</v>
      </c>
      <c r="O824" s="2">
        <v>7109</v>
      </c>
      <c r="P824" s="2" t="s">
        <v>148</v>
      </c>
      <c r="Q824" s="2" t="s">
        <v>2564</v>
      </c>
      <c r="R824" s="2" t="s">
        <v>71</v>
      </c>
      <c r="S824" s="2" t="s">
        <v>161</v>
      </c>
      <c r="T824" s="2" t="s">
        <v>2565</v>
      </c>
      <c r="U824" s="2">
        <v>239.96999999999997</v>
      </c>
      <c r="V824" s="2">
        <v>3</v>
      </c>
      <c r="W824" s="2">
        <v>0</v>
      </c>
      <c r="X824" s="20">
        <v>7</v>
      </c>
      <c r="Y824" s="18">
        <v>2940.2908163264901</v>
      </c>
      <c r="Z824" s="2">
        <v>71.990999999999985</v>
      </c>
    </row>
    <row r="825" spans="1:26" x14ac:dyDescent="0.3">
      <c r="A825" s="2">
        <v>824</v>
      </c>
      <c r="B825" s="2" t="s">
        <v>2561</v>
      </c>
      <c r="C825" s="2">
        <f>YEAR([1]Data!$D825)</f>
        <v>2014</v>
      </c>
      <c r="D825" s="3">
        <v>41811</v>
      </c>
      <c r="E825" s="3" t="str">
        <f>TEXT(Table1[[#This Row],[Order Date]],"mmm")</f>
        <v>Jun</v>
      </c>
      <c r="F825" s="3">
        <v>41818</v>
      </c>
      <c r="G825" s="8">
        <f>Table1[[#This Row],[Ship Date]]-Table1[[#This Row],[Order Date]]</f>
        <v>7</v>
      </c>
      <c r="H825" s="2" t="s">
        <v>50</v>
      </c>
      <c r="I825" s="2" t="s">
        <v>2562</v>
      </c>
      <c r="J825" s="2" t="s">
        <v>2563</v>
      </c>
      <c r="K825" s="2" t="s">
        <v>26</v>
      </c>
      <c r="L825" s="2" t="s">
        <v>27</v>
      </c>
      <c r="M825" s="2" t="s">
        <v>1093</v>
      </c>
      <c r="N825" s="2" t="s">
        <v>788</v>
      </c>
      <c r="O825" s="2">
        <v>7109</v>
      </c>
      <c r="P825" s="2" t="s">
        <v>148</v>
      </c>
      <c r="Q825" s="2" t="s">
        <v>2365</v>
      </c>
      <c r="R825" s="2" t="s">
        <v>46</v>
      </c>
      <c r="S825" s="2" t="s">
        <v>47</v>
      </c>
      <c r="T825" s="2" t="s">
        <v>2366</v>
      </c>
      <c r="U825" s="2">
        <v>9.82</v>
      </c>
      <c r="V825" s="2">
        <v>2</v>
      </c>
      <c r="W825" s="2">
        <v>0</v>
      </c>
      <c r="X825" s="20">
        <v>7</v>
      </c>
      <c r="Y825" s="18">
        <v>2978.4362244897502</v>
      </c>
      <c r="Z825" s="2">
        <v>4.8117999999999999</v>
      </c>
    </row>
    <row r="826" spans="1:26" x14ac:dyDescent="0.3">
      <c r="A826" s="2">
        <v>825</v>
      </c>
      <c r="B826" s="2" t="s">
        <v>2566</v>
      </c>
      <c r="C826" s="2">
        <f>YEAR([1]Data!$D826)</f>
        <v>2011</v>
      </c>
      <c r="D826" s="3">
        <v>40672</v>
      </c>
      <c r="E826" s="3" t="str">
        <f>TEXT(Table1[[#This Row],[Order Date]],"mmm")</f>
        <v>May</v>
      </c>
      <c r="F826" s="3">
        <v>40678</v>
      </c>
      <c r="G826" s="8">
        <f>Table1[[#This Row],[Ship Date]]-Table1[[#This Row],[Order Date]]</f>
        <v>6</v>
      </c>
      <c r="H826" s="2" t="s">
        <v>50</v>
      </c>
      <c r="I826" s="2" t="s">
        <v>2567</v>
      </c>
      <c r="J826" s="2" t="s">
        <v>2568</v>
      </c>
      <c r="K826" s="2" t="s">
        <v>26</v>
      </c>
      <c r="L826" s="2" t="s">
        <v>27</v>
      </c>
      <c r="M826" s="2" t="s">
        <v>127</v>
      </c>
      <c r="N826" s="2" t="s">
        <v>43</v>
      </c>
      <c r="O826" s="2">
        <v>94110</v>
      </c>
      <c r="P826" s="2" t="s">
        <v>44</v>
      </c>
      <c r="Q826" s="2" t="s">
        <v>2569</v>
      </c>
      <c r="R826" s="2" t="s">
        <v>71</v>
      </c>
      <c r="S826" s="2" t="s">
        <v>161</v>
      </c>
      <c r="T826" s="2" t="s">
        <v>2570</v>
      </c>
      <c r="U826" s="2">
        <v>67.8</v>
      </c>
      <c r="V826" s="2">
        <v>4</v>
      </c>
      <c r="W826" s="2">
        <v>0</v>
      </c>
      <c r="X826" s="20">
        <v>7</v>
      </c>
      <c r="Y826" s="18">
        <v>3016.5816326530198</v>
      </c>
      <c r="Z826" s="2">
        <v>4.0679999999999978</v>
      </c>
    </row>
    <row r="827" spans="1:26" x14ac:dyDescent="0.3">
      <c r="A827" s="2">
        <v>826</v>
      </c>
      <c r="B827" s="2" t="s">
        <v>2566</v>
      </c>
      <c r="C827" s="2">
        <f>YEAR([1]Data!$D827)</f>
        <v>2011</v>
      </c>
      <c r="D827" s="3">
        <v>40672</v>
      </c>
      <c r="E827" s="3" t="str">
        <f>TEXT(Table1[[#This Row],[Order Date]],"mmm")</f>
        <v>May</v>
      </c>
      <c r="F827" s="3">
        <v>40678</v>
      </c>
      <c r="G827" s="8">
        <f>Table1[[#This Row],[Ship Date]]-Table1[[#This Row],[Order Date]]</f>
        <v>6</v>
      </c>
      <c r="H827" s="2" t="s">
        <v>50</v>
      </c>
      <c r="I827" s="2" t="s">
        <v>2567</v>
      </c>
      <c r="J827" s="2" t="s">
        <v>2568</v>
      </c>
      <c r="K827" s="2" t="s">
        <v>26</v>
      </c>
      <c r="L827" s="2" t="s">
        <v>27</v>
      </c>
      <c r="M827" s="2" t="s">
        <v>127</v>
      </c>
      <c r="N827" s="2" t="s">
        <v>43</v>
      </c>
      <c r="O827" s="2">
        <v>94110</v>
      </c>
      <c r="P827" s="2" t="s">
        <v>44</v>
      </c>
      <c r="Q827" s="2" t="s">
        <v>856</v>
      </c>
      <c r="R827" s="2" t="s">
        <v>71</v>
      </c>
      <c r="S827" s="2" t="s">
        <v>161</v>
      </c>
      <c r="T827" s="2" t="s">
        <v>857</v>
      </c>
      <c r="U827" s="2">
        <v>167.97</v>
      </c>
      <c r="V827" s="2">
        <v>3</v>
      </c>
      <c r="W827" s="2">
        <v>0</v>
      </c>
      <c r="X827" s="20">
        <v>7</v>
      </c>
      <c r="Y827" s="18">
        <v>3054.7270408162799</v>
      </c>
      <c r="Z827" s="2">
        <v>40.31280000000001</v>
      </c>
    </row>
    <row r="828" spans="1:26" x14ac:dyDescent="0.3">
      <c r="A828" s="2">
        <v>827</v>
      </c>
      <c r="B828" s="2" t="s">
        <v>2571</v>
      </c>
      <c r="C828" s="2">
        <f>YEAR([1]Data!$D828)</f>
        <v>2014</v>
      </c>
      <c r="D828" s="3">
        <v>41873</v>
      </c>
      <c r="E828" s="3" t="str">
        <f>TEXT(Table1[[#This Row],[Order Date]],"mmm")</f>
        <v>Aug</v>
      </c>
      <c r="F828" s="3">
        <v>41880</v>
      </c>
      <c r="G828" s="8">
        <f>Table1[[#This Row],[Ship Date]]-Table1[[#This Row],[Order Date]]</f>
        <v>7</v>
      </c>
      <c r="H828" s="2" t="s">
        <v>50</v>
      </c>
      <c r="I828" s="2" t="s">
        <v>1878</v>
      </c>
      <c r="J828" s="2" t="s">
        <v>1879</v>
      </c>
      <c r="K828" s="2" t="s">
        <v>26</v>
      </c>
      <c r="L828" s="2" t="s">
        <v>27</v>
      </c>
      <c r="M828" s="2" t="s">
        <v>932</v>
      </c>
      <c r="N828" s="2" t="s">
        <v>229</v>
      </c>
      <c r="O828" s="2">
        <v>55044</v>
      </c>
      <c r="P828" s="2" t="s">
        <v>105</v>
      </c>
      <c r="Q828" s="2" t="s">
        <v>2572</v>
      </c>
      <c r="R828" s="2" t="s">
        <v>46</v>
      </c>
      <c r="S828" s="2" t="s">
        <v>269</v>
      </c>
      <c r="T828" s="2" t="s">
        <v>2573</v>
      </c>
      <c r="U828" s="2">
        <v>35</v>
      </c>
      <c r="V828" s="2">
        <v>7</v>
      </c>
      <c r="W828" s="2">
        <v>0</v>
      </c>
      <c r="X828" s="20">
        <v>7</v>
      </c>
      <c r="Y828" s="18">
        <v>3092.87244897955</v>
      </c>
      <c r="Z828" s="2">
        <v>16.8</v>
      </c>
    </row>
    <row r="829" spans="1:26" x14ac:dyDescent="0.3">
      <c r="A829" s="2">
        <v>828</v>
      </c>
      <c r="B829" s="2" t="s">
        <v>2571</v>
      </c>
      <c r="C829" s="2">
        <f>YEAR([1]Data!$D829)</f>
        <v>2014</v>
      </c>
      <c r="D829" s="3">
        <v>41873</v>
      </c>
      <c r="E829" s="3" t="str">
        <f>TEXT(Table1[[#This Row],[Order Date]],"mmm")</f>
        <v>Aug</v>
      </c>
      <c r="F829" s="3">
        <v>41880</v>
      </c>
      <c r="G829" s="8">
        <f>Table1[[#This Row],[Ship Date]]-Table1[[#This Row],[Order Date]]</f>
        <v>7</v>
      </c>
      <c r="H829" s="2" t="s">
        <v>50</v>
      </c>
      <c r="I829" s="2" t="s">
        <v>1878</v>
      </c>
      <c r="J829" s="2" t="s">
        <v>1879</v>
      </c>
      <c r="K829" s="2" t="s">
        <v>26</v>
      </c>
      <c r="L829" s="2" t="s">
        <v>27</v>
      </c>
      <c r="M829" s="2" t="s">
        <v>932</v>
      </c>
      <c r="N829" s="2" t="s">
        <v>229</v>
      </c>
      <c r="O829" s="2">
        <v>55044</v>
      </c>
      <c r="P829" s="2" t="s">
        <v>105</v>
      </c>
      <c r="Q829" s="2" t="s">
        <v>2574</v>
      </c>
      <c r="R829" s="2" t="s">
        <v>46</v>
      </c>
      <c r="S829" s="2" t="s">
        <v>578</v>
      </c>
      <c r="T829" s="2" t="s">
        <v>2575</v>
      </c>
      <c r="U829" s="2">
        <v>37.24</v>
      </c>
      <c r="V829" s="2">
        <v>4</v>
      </c>
      <c r="W829" s="2">
        <v>0</v>
      </c>
      <c r="X829" s="20">
        <v>7</v>
      </c>
      <c r="Y829" s="18">
        <v>3131.01785714281</v>
      </c>
      <c r="Z829" s="2">
        <v>10.799599999999998</v>
      </c>
    </row>
    <row r="830" spans="1:26" x14ac:dyDescent="0.3">
      <c r="A830" s="2">
        <v>829</v>
      </c>
      <c r="B830" s="2" t="s">
        <v>2571</v>
      </c>
      <c r="C830" s="2">
        <f>YEAR([1]Data!$D830)</f>
        <v>2014</v>
      </c>
      <c r="D830" s="3">
        <v>41873</v>
      </c>
      <c r="E830" s="3" t="str">
        <f>TEXT(Table1[[#This Row],[Order Date]],"mmm")</f>
        <v>Aug</v>
      </c>
      <c r="F830" s="3">
        <v>41880</v>
      </c>
      <c r="G830" s="8">
        <f>Table1[[#This Row],[Ship Date]]-Table1[[#This Row],[Order Date]]</f>
        <v>7</v>
      </c>
      <c r="H830" s="2" t="s">
        <v>50</v>
      </c>
      <c r="I830" s="2" t="s">
        <v>1878</v>
      </c>
      <c r="J830" s="2" t="s">
        <v>1879</v>
      </c>
      <c r="K830" s="2" t="s">
        <v>26</v>
      </c>
      <c r="L830" s="2" t="s">
        <v>27</v>
      </c>
      <c r="M830" s="2" t="s">
        <v>932</v>
      </c>
      <c r="N830" s="2" t="s">
        <v>229</v>
      </c>
      <c r="O830" s="2">
        <v>55044</v>
      </c>
      <c r="P830" s="2" t="s">
        <v>105</v>
      </c>
      <c r="Q830" s="2" t="s">
        <v>2576</v>
      </c>
      <c r="R830" s="2" t="s">
        <v>46</v>
      </c>
      <c r="S830" s="2" t="s">
        <v>173</v>
      </c>
      <c r="T830" s="2" t="s">
        <v>2577</v>
      </c>
      <c r="U830" s="2">
        <v>15.28</v>
      </c>
      <c r="V830" s="2">
        <v>2</v>
      </c>
      <c r="W830" s="2">
        <v>0</v>
      </c>
      <c r="X830" s="20">
        <v>7</v>
      </c>
      <c r="Y830" s="18">
        <v>3169.1632653060801</v>
      </c>
      <c r="Z830" s="2">
        <v>7.4871999999999996</v>
      </c>
    </row>
    <row r="831" spans="1:26" x14ac:dyDescent="0.3">
      <c r="A831" s="2">
        <v>830</v>
      </c>
      <c r="B831" s="2" t="s">
        <v>2578</v>
      </c>
      <c r="C831" s="2">
        <f>YEAR([1]Data!$D831)</f>
        <v>2014</v>
      </c>
      <c r="D831" s="3">
        <v>41807</v>
      </c>
      <c r="E831" s="3" t="str">
        <f>TEXT(Table1[[#This Row],[Order Date]],"mmm")</f>
        <v>Jun</v>
      </c>
      <c r="F831" s="3">
        <v>41812</v>
      </c>
      <c r="G831" s="8">
        <f>Table1[[#This Row],[Ship Date]]-Table1[[#This Row],[Order Date]]</f>
        <v>5</v>
      </c>
      <c r="H831" s="2" t="s">
        <v>23</v>
      </c>
      <c r="I831" s="2" t="s">
        <v>332</v>
      </c>
      <c r="J831" s="2" t="s">
        <v>333</v>
      </c>
      <c r="K831" s="2" t="s">
        <v>26</v>
      </c>
      <c r="L831" s="2" t="s">
        <v>27</v>
      </c>
      <c r="M831" s="2" t="s">
        <v>2579</v>
      </c>
      <c r="N831" s="2" t="s">
        <v>29</v>
      </c>
      <c r="O831" s="2">
        <v>41042</v>
      </c>
      <c r="P831" s="2" t="s">
        <v>30</v>
      </c>
      <c r="Q831" s="2" t="s">
        <v>2580</v>
      </c>
      <c r="R831" s="2" t="s">
        <v>32</v>
      </c>
      <c r="S831" s="2" t="s">
        <v>36</v>
      </c>
      <c r="T831" s="2" t="s">
        <v>2581</v>
      </c>
      <c r="U831" s="2">
        <v>301.95999999999998</v>
      </c>
      <c r="V831" s="2">
        <v>2</v>
      </c>
      <c r="W831" s="2">
        <v>0</v>
      </c>
      <c r="X831" s="20">
        <v>7</v>
      </c>
      <c r="Y831" s="18">
        <v>3207.3086734693402</v>
      </c>
      <c r="Z831" s="2">
        <v>90.587999999999965</v>
      </c>
    </row>
    <row r="832" spans="1:26" x14ac:dyDescent="0.3">
      <c r="A832" s="2">
        <v>831</v>
      </c>
      <c r="B832" s="2" t="s">
        <v>2578</v>
      </c>
      <c r="C832" s="2">
        <f>YEAR([1]Data!$D832)</f>
        <v>2014</v>
      </c>
      <c r="D832" s="3">
        <v>41807</v>
      </c>
      <c r="E832" s="3" t="str">
        <f>TEXT(Table1[[#This Row],[Order Date]],"mmm")</f>
        <v>Jun</v>
      </c>
      <c r="F832" s="3">
        <v>41812</v>
      </c>
      <c r="G832" s="8">
        <f>Table1[[#This Row],[Ship Date]]-Table1[[#This Row],[Order Date]]</f>
        <v>5</v>
      </c>
      <c r="H832" s="2" t="s">
        <v>23</v>
      </c>
      <c r="I832" s="2" t="s">
        <v>332</v>
      </c>
      <c r="J832" s="2" t="s">
        <v>333</v>
      </c>
      <c r="K832" s="2" t="s">
        <v>26</v>
      </c>
      <c r="L832" s="2" t="s">
        <v>27</v>
      </c>
      <c r="M832" s="2" t="s">
        <v>2579</v>
      </c>
      <c r="N832" s="2" t="s">
        <v>29</v>
      </c>
      <c r="O832" s="2">
        <v>41042</v>
      </c>
      <c r="P832" s="2" t="s">
        <v>30</v>
      </c>
      <c r="Q832" s="2" t="s">
        <v>2582</v>
      </c>
      <c r="R832" s="2" t="s">
        <v>46</v>
      </c>
      <c r="S832" s="2" t="s">
        <v>78</v>
      </c>
      <c r="T832" s="2" t="s">
        <v>2583</v>
      </c>
      <c r="U832" s="2">
        <v>180.66</v>
      </c>
      <c r="V832" s="2">
        <v>3</v>
      </c>
      <c r="W832" s="2">
        <v>0</v>
      </c>
      <c r="X832" s="20">
        <v>7</v>
      </c>
      <c r="Y832" s="18">
        <v>3245.4540816326098</v>
      </c>
      <c r="Z832" s="2">
        <v>50.584800000000008</v>
      </c>
    </row>
    <row r="833" spans="1:26" x14ac:dyDescent="0.3">
      <c r="A833" s="2">
        <v>832</v>
      </c>
      <c r="B833" s="2" t="s">
        <v>2578</v>
      </c>
      <c r="C833" s="2">
        <f>YEAR([1]Data!$D833)</f>
        <v>2014</v>
      </c>
      <c r="D833" s="3">
        <v>41807</v>
      </c>
      <c r="E833" s="3" t="str">
        <f>TEXT(Table1[[#This Row],[Order Date]],"mmm")</f>
        <v>Jun</v>
      </c>
      <c r="F833" s="3">
        <v>41812</v>
      </c>
      <c r="G833" s="8">
        <f>Table1[[#This Row],[Ship Date]]-Table1[[#This Row],[Order Date]]</f>
        <v>5</v>
      </c>
      <c r="H833" s="2" t="s">
        <v>23</v>
      </c>
      <c r="I833" s="2" t="s">
        <v>332</v>
      </c>
      <c r="J833" s="2" t="s">
        <v>333</v>
      </c>
      <c r="K833" s="2" t="s">
        <v>26</v>
      </c>
      <c r="L833" s="2" t="s">
        <v>27</v>
      </c>
      <c r="M833" s="2" t="s">
        <v>2579</v>
      </c>
      <c r="N833" s="2" t="s">
        <v>29</v>
      </c>
      <c r="O833" s="2">
        <v>41042</v>
      </c>
      <c r="P833" s="2" t="s">
        <v>30</v>
      </c>
      <c r="Q833" s="2" t="s">
        <v>2584</v>
      </c>
      <c r="R833" s="2" t="s">
        <v>71</v>
      </c>
      <c r="S833" s="2" t="s">
        <v>72</v>
      </c>
      <c r="T833" s="2" t="s">
        <v>2585</v>
      </c>
      <c r="U833" s="2">
        <v>191.98</v>
      </c>
      <c r="V833" s="2">
        <v>2</v>
      </c>
      <c r="W833" s="2">
        <v>0</v>
      </c>
      <c r="X833" s="20">
        <v>7</v>
      </c>
      <c r="Y833" s="18">
        <v>3283.5994897958699</v>
      </c>
      <c r="Z833" s="2">
        <v>51.834599999999995</v>
      </c>
    </row>
    <row r="834" spans="1:26" x14ac:dyDescent="0.3">
      <c r="A834" s="2">
        <v>833</v>
      </c>
      <c r="B834" s="2" t="s">
        <v>2578</v>
      </c>
      <c r="C834" s="2">
        <f>YEAR([1]Data!$D834)</f>
        <v>2014</v>
      </c>
      <c r="D834" s="3">
        <v>41807</v>
      </c>
      <c r="E834" s="3" t="str">
        <f>TEXT(Table1[[#This Row],[Order Date]],"mmm")</f>
        <v>Jun</v>
      </c>
      <c r="F834" s="3">
        <v>41812</v>
      </c>
      <c r="G834" s="8">
        <f>Table1[[#This Row],[Ship Date]]-Table1[[#This Row],[Order Date]]</f>
        <v>5</v>
      </c>
      <c r="H834" s="2" t="s">
        <v>23</v>
      </c>
      <c r="I834" s="2" t="s">
        <v>332</v>
      </c>
      <c r="J834" s="2" t="s">
        <v>333</v>
      </c>
      <c r="K834" s="2" t="s">
        <v>26</v>
      </c>
      <c r="L834" s="2" t="s">
        <v>27</v>
      </c>
      <c r="M834" s="2" t="s">
        <v>2579</v>
      </c>
      <c r="N834" s="2" t="s">
        <v>29</v>
      </c>
      <c r="O834" s="2">
        <v>41042</v>
      </c>
      <c r="P834" s="2" t="s">
        <v>30</v>
      </c>
      <c r="Q834" s="2" t="s">
        <v>2586</v>
      </c>
      <c r="R834" s="2" t="s">
        <v>71</v>
      </c>
      <c r="S834" s="2" t="s">
        <v>72</v>
      </c>
      <c r="T834" s="2" t="s">
        <v>2587</v>
      </c>
      <c r="U834" s="2">
        <v>65.989999999999995</v>
      </c>
      <c r="V834" s="2">
        <v>1</v>
      </c>
      <c r="W834" s="2">
        <v>0</v>
      </c>
      <c r="X834" s="20">
        <v>7</v>
      </c>
      <c r="Y834" s="18">
        <v>3321.74489795913</v>
      </c>
      <c r="Z834" s="2">
        <v>17.157400000000003</v>
      </c>
    </row>
    <row r="835" spans="1:26" x14ac:dyDescent="0.3">
      <c r="A835" s="2">
        <v>834</v>
      </c>
      <c r="B835" s="2" t="s">
        <v>2588</v>
      </c>
      <c r="C835" s="2">
        <f>YEAR([1]Data!$D835)</f>
        <v>2013</v>
      </c>
      <c r="D835" s="3">
        <v>41479</v>
      </c>
      <c r="E835" s="3" t="str">
        <f>TEXT(Table1[[#This Row],[Order Date]],"mmm")</f>
        <v>Jul</v>
      </c>
      <c r="F835" s="3">
        <v>41483</v>
      </c>
      <c r="G835" s="8">
        <f>Table1[[#This Row],[Ship Date]]-Table1[[#This Row],[Order Date]]</f>
        <v>4</v>
      </c>
      <c r="H835" s="2" t="s">
        <v>50</v>
      </c>
      <c r="I835" s="2" t="s">
        <v>704</v>
      </c>
      <c r="J835" s="2" t="s">
        <v>705</v>
      </c>
      <c r="K835" s="2" t="s">
        <v>41</v>
      </c>
      <c r="L835" s="2" t="s">
        <v>27</v>
      </c>
      <c r="M835" s="2" t="s">
        <v>900</v>
      </c>
      <c r="N835" s="2" t="s">
        <v>54</v>
      </c>
      <c r="O835" s="2">
        <v>33614</v>
      </c>
      <c r="P835" s="2" t="s">
        <v>30</v>
      </c>
      <c r="Q835" s="2" t="s">
        <v>2589</v>
      </c>
      <c r="R835" s="2" t="s">
        <v>46</v>
      </c>
      <c r="S835" s="2" t="s">
        <v>68</v>
      </c>
      <c r="T835" s="2" t="s">
        <v>2590</v>
      </c>
      <c r="U835" s="2">
        <v>35.216000000000001</v>
      </c>
      <c r="V835" s="2">
        <v>2</v>
      </c>
      <c r="W835" s="2">
        <v>0.2</v>
      </c>
      <c r="X835" s="20">
        <v>7</v>
      </c>
      <c r="Y835" s="18">
        <v>3359.8903061224</v>
      </c>
      <c r="Z835" s="2">
        <v>2.6411999999999995</v>
      </c>
    </row>
    <row r="836" spans="1:26" x14ac:dyDescent="0.3">
      <c r="A836" s="2">
        <v>835</v>
      </c>
      <c r="B836" s="2" t="s">
        <v>2588</v>
      </c>
      <c r="C836" s="2">
        <f>YEAR([1]Data!$D836)</f>
        <v>2013</v>
      </c>
      <c r="D836" s="3">
        <v>41479</v>
      </c>
      <c r="E836" s="3" t="str">
        <f>TEXT(Table1[[#This Row],[Order Date]],"mmm")</f>
        <v>Jul</v>
      </c>
      <c r="F836" s="3">
        <v>41483</v>
      </c>
      <c r="G836" s="8">
        <f>Table1[[#This Row],[Ship Date]]-Table1[[#This Row],[Order Date]]</f>
        <v>4</v>
      </c>
      <c r="H836" s="2" t="s">
        <v>50</v>
      </c>
      <c r="I836" s="2" t="s">
        <v>704</v>
      </c>
      <c r="J836" s="2" t="s">
        <v>705</v>
      </c>
      <c r="K836" s="2" t="s">
        <v>41</v>
      </c>
      <c r="L836" s="2" t="s">
        <v>27</v>
      </c>
      <c r="M836" s="2" t="s">
        <v>900</v>
      </c>
      <c r="N836" s="2" t="s">
        <v>54</v>
      </c>
      <c r="O836" s="2">
        <v>33614</v>
      </c>
      <c r="P836" s="2" t="s">
        <v>30</v>
      </c>
      <c r="Q836" s="2" t="s">
        <v>2591</v>
      </c>
      <c r="R836" s="2" t="s">
        <v>46</v>
      </c>
      <c r="S836" s="2" t="s">
        <v>78</v>
      </c>
      <c r="T836" s="2" t="s">
        <v>2592</v>
      </c>
      <c r="U836" s="2">
        <v>23.696000000000002</v>
      </c>
      <c r="V836" s="2">
        <v>2</v>
      </c>
      <c r="W836" s="2">
        <v>0.2</v>
      </c>
      <c r="X836" s="20">
        <v>7</v>
      </c>
      <c r="Y836" s="18">
        <v>3398.0357142856601</v>
      </c>
      <c r="Z836" s="2">
        <v>6.5164</v>
      </c>
    </row>
    <row r="837" spans="1:26" x14ac:dyDescent="0.3">
      <c r="A837" s="2">
        <v>836</v>
      </c>
      <c r="B837" s="2" t="s">
        <v>2588</v>
      </c>
      <c r="C837" s="2">
        <f>YEAR([1]Data!$D837)</f>
        <v>2013</v>
      </c>
      <c r="D837" s="3">
        <v>41479</v>
      </c>
      <c r="E837" s="3" t="str">
        <f>TEXT(Table1[[#This Row],[Order Date]],"mmm")</f>
        <v>Jul</v>
      </c>
      <c r="F837" s="3">
        <v>41483</v>
      </c>
      <c r="G837" s="8">
        <f>Table1[[#This Row],[Ship Date]]-Table1[[#This Row],[Order Date]]</f>
        <v>4</v>
      </c>
      <c r="H837" s="2" t="s">
        <v>50</v>
      </c>
      <c r="I837" s="2" t="s">
        <v>704</v>
      </c>
      <c r="J837" s="2" t="s">
        <v>705</v>
      </c>
      <c r="K837" s="2" t="s">
        <v>41</v>
      </c>
      <c r="L837" s="2" t="s">
        <v>27</v>
      </c>
      <c r="M837" s="2" t="s">
        <v>900</v>
      </c>
      <c r="N837" s="2" t="s">
        <v>54</v>
      </c>
      <c r="O837" s="2">
        <v>33614</v>
      </c>
      <c r="P837" s="2" t="s">
        <v>30</v>
      </c>
      <c r="Q837" s="2" t="s">
        <v>2593</v>
      </c>
      <c r="R837" s="2" t="s">
        <v>71</v>
      </c>
      <c r="S837" s="2" t="s">
        <v>682</v>
      </c>
      <c r="T837" s="2" t="s">
        <v>2594</v>
      </c>
      <c r="U837" s="2">
        <v>265.47500000000002</v>
      </c>
      <c r="V837" s="2">
        <v>1</v>
      </c>
      <c r="W837" s="2">
        <v>0.5</v>
      </c>
      <c r="X837" s="20">
        <v>7</v>
      </c>
      <c r="Y837" s="18">
        <v>3436.1811224489302</v>
      </c>
      <c r="Z837" s="2">
        <v>-111.49950000000007</v>
      </c>
    </row>
    <row r="838" spans="1:26" x14ac:dyDescent="0.3">
      <c r="A838" s="2">
        <v>837</v>
      </c>
      <c r="B838" s="2" t="s">
        <v>2595</v>
      </c>
      <c r="C838" s="2">
        <f>YEAR([1]Data!$D838)</f>
        <v>2011</v>
      </c>
      <c r="D838" s="3">
        <v>40794</v>
      </c>
      <c r="E838" s="3" t="str">
        <f>TEXT(Table1[[#This Row],[Order Date]],"mmm")</f>
        <v>Sep</v>
      </c>
      <c r="F838" s="3">
        <v>40799</v>
      </c>
      <c r="G838" s="8">
        <f>Table1[[#This Row],[Ship Date]]-Table1[[#This Row],[Order Date]]</f>
        <v>5</v>
      </c>
      <c r="H838" s="2" t="s">
        <v>23</v>
      </c>
      <c r="I838" s="2" t="s">
        <v>2417</v>
      </c>
      <c r="J838" s="2" t="s">
        <v>2418</v>
      </c>
      <c r="K838" s="2" t="s">
        <v>26</v>
      </c>
      <c r="L838" s="2" t="s">
        <v>27</v>
      </c>
      <c r="M838" s="2" t="s">
        <v>2202</v>
      </c>
      <c r="N838" s="2" t="s">
        <v>104</v>
      </c>
      <c r="O838" s="2">
        <v>75701</v>
      </c>
      <c r="P838" s="2" t="s">
        <v>105</v>
      </c>
      <c r="Q838" s="2" t="s">
        <v>2596</v>
      </c>
      <c r="R838" s="2" t="s">
        <v>46</v>
      </c>
      <c r="S838" s="2" t="s">
        <v>75</v>
      </c>
      <c r="T838" s="2" t="s">
        <v>2597</v>
      </c>
      <c r="U838" s="2">
        <v>51.183999999999983</v>
      </c>
      <c r="V838" s="2">
        <v>4</v>
      </c>
      <c r="W838" s="2">
        <v>0.8</v>
      </c>
      <c r="X838" s="20">
        <v>7</v>
      </c>
      <c r="Y838" s="18">
        <v>3474.3265306121898</v>
      </c>
      <c r="Z838" s="2">
        <v>-79.335199999999986</v>
      </c>
    </row>
    <row r="839" spans="1:26" x14ac:dyDescent="0.3">
      <c r="A839" s="2">
        <v>838</v>
      </c>
      <c r="B839" s="2" t="s">
        <v>2598</v>
      </c>
      <c r="C839" s="2">
        <f>YEAR([1]Data!$D839)</f>
        <v>2014</v>
      </c>
      <c r="D839" s="3">
        <v>41948</v>
      </c>
      <c r="E839" s="3" t="str">
        <f>TEXT(Table1[[#This Row],[Order Date]],"mmm")</f>
        <v>Nov</v>
      </c>
      <c r="F839" s="3">
        <v>41955</v>
      </c>
      <c r="G839" s="8">
        <f>Table1[[#This Row],[Ship Date]]-Table1[[#This Row],[Order Date]]</f>
        <v>7</v>
      </c>
      <c r="H839" s="2" t="s">
        <v>50</v>
      </c>
      <c r="I839" s="2" t="s">
        <v>2599</v>
      </c>
      <c r="J839" s="2" t="s">
        <v>2600</v>
      </c>
      <c r="K839" s="2" t="s">
        <v>102</v>
      </c>
      <c r="L839" s="2" t="s">
        <v>27</v>
      </c>
      <c r="M839" s="2" t="s">
        <v>382</v>
      </c>
      <c r="N839" s="2" t="s">
        <v>335</v>
      </c>
      <c r="O839" s="2">
        <v>38401</v>
      </c>
      <c r="P839" s="2" t="s">
        <v>30</v>
      </c>
      <c r="Q839" s="2" t="s">
        <v>2601</v>
      </c>
      <c r="R839" s="2" t="s">
        <v>46</v>
      </c>
      <c r="S839" s="2" t="s">
        <v>90</v>
      </c>
      <c r="T839" s="2" t="s">
        <v>2602</v>
      </c>
      <c r="U839" s="2">
        <v>9.6640000000000015</v>
      </c>
      <c r="V839" s="2">
        <v>2</v>
      </c>
      <c r="W839" s="2">
        <v>0.2</v>
      </c>
      <c r="X839" s="20">
        <v>7</v>
      </c>
      <c r="Y839" s="18">
        <v>3512.4719387754599</v>
      </c>
      <c r="Z839" s="2">
        <v>3.2615999999999996</v>
      </c>
    </row>
    <row r="840" spans="1:26" x14ac:dyDescent="0.3">
      <c r="A840" s="2">
        <v>839</v>
      </c>
      <c r="B840" s="2" t="s">
        <v>2603</v>
      </c>
      <c r="C840" s="2">
        <f>YEAR([1]Data!$D840)</f>
        <v>2013</v>
      </c>
      <c r="D840" s="3">
        <v>41341</v>
      </c>
      <c r="E840" s="3" t="str">
        <f>TEXT(Table1[[#This Row],[Order Date]],"mmm")</f>
        <v>Mar</v>
      </c>
      <c r="F840" s="3">
        <v>41346</v>
      </c>
      <c r="G840" s="8">
        <f>Table1[[#This Row],[Ship Date]]-Table1[[#This Row],[Order Date]]</f>
        <v>5</v>
      </c>
      <c r="H840" s="2" t="s">
        <v>50</v>
      </c>
      <c r="I840" s="2" t="s">
        <v>1574</v>
      </c>
      <c r="J840" s="2" t="s">
        <v>1575</v>
      </c>
      <c r="K840" s="2" t="s">
        <v>41</v>
      </c>
      <c r="L840" s="2" t="s">
        <v>27</v>
      </c>
      <c r="M840" s="2" t="s">
        <v>103</v>
      </c>
      <c r="N840" s="2" t="s">
        <v>104</v>
      </c>
      <c r="O840" s="2">
        <v>76106</v>
      </c>
      <c r="P840" s="2" t="s">
        <v>105</v>
      </c>
      <c r="Q840" s="2" t="s">
        <v>1571</v>
      </c>
      <c r="R840" s="2" t="s">
        <v>71</v>
      </c>
      <c r="S840" s="2" t="s">
        <v>72</v>
      </c>
      <c r="T840" s="2" t="s">
        <v>1572</v>
      </c>
      <c r="U840" s="2">
        <v>21.071999999999999</v>
      </c>
      <c r="V840" s="2">
        <v>3</v>
      </c>
      <c r="W840" s="2">
        <v>0.2</v>
      </c>
      <c r="X840" s="20">
        <v>7</v>
      </c>
      <c r="Y840" s="18">
        <v>3550.6173469387199</v>
      </c>
      <c r="Z840" s="2">
        <v>1.5804</v>
      </c>
    </row>
    <row r="841" spans="1:26" x14ac:dyDescent="0.3">
      <c r="A841" s="2">
        <v>840</v>
      </c>
      <c r="B841" s="2" t="s">
        <v>2604</v>
      </c>
      <c r="C841" s="2">
        <f>YEAR([1]Data!$D841)</f>
        <v>2012</v>
      </c>
      <c r="D841" s="3">
        <v>41233</v>
      </c>
      <c r="E841" s="3" t="str">
        <f>TEXT(Table1[[#This Row],[Order Date]],"mmm")</f>
        <v>Nov</v>
      </c>
      <c r="F841" s="3">
        <v>41238</v>
      </c>
      <c r="G841" s="8">
        <f>Table1[[#This Row],[Ship Date]]-Table1[[#This Row],[Order Date]]</f>
        <v>5</v>
      </c>
      <c r="H841" s="2" t="s">
        <v>50</v>
      </c>
      <c r="I841" s="2" t="s">
        <v>2605</v>
      </c>
      <c r="J841" s="2" t="s">
        <v>2606</v>
      </c>
      <c r="K841" s="2" t="s">
        <v>41</v>
      </c>
      <c r="L841" s="2" t="s">
        <v>27</v>
      </c>
      <c r="M841" s="2" t="s">
        <v>266</v>
      </c>
      <c r="N841" s="2" t="s">
        <v>267</v>
      </c>
      <c r="O841" s="2">
        <v>10035</v>
      </c>
      <c r="P841" s="2" t="s">
        <v>148</v>
      </c>
      <c r="Q841" s="2" t="s">
        <v>2445</v>
      </c>
      <c r="R841" s="2" t="s">
        <v>46</v>
      </c>
      <c r="S841" s="2" t="s">
        <v>68</v>
      </c>
      <c r="T841" s="2" t="s">
        <v>2446</v>
      </c>
      <c r="U841" s="2">
        <v>60.449999999999996</v>
      </c>
      <c r="V841" s="2">
        <v>3</v>
      </c>
      <c r="W841" s="2">
        <v>0</v>
      </c>
      <c r="X841" s="20">
        <v>7</v>
      </c>
      <c r="Y841" s="18">
        <v>3588.76275510199</v>
      </c>
      <c r="Z841" s="2">
        <v>16.3215</v>
      </c>
    </row>
    <row r="842" spans="1:26" x14ac:dyDescent="0.3">
      <c r="A842" s="2">
        <v>841</v>
      </c>
      <c r="B842" s="2" t="s">
        <v>2604</v>
      </c>
      <c r="C842" s="2">
        <f>YEAR([1]Data!$D842)</f>
        <v>2012</v>
      </c>
      <c r="D842" s="3">
        <v>41233</v>
      </c>
      <c r="E842" s="3" t="str">
        <f>TEXT(Table1[[#This Row],[Order Date]],"mmm")</f>
        <v>Nov</v>
      </c>
      <c r="F842" s="3">
        <v>41238</v>
      </c>
      <c r="G842" s="8">
        <f>Table1[[#This Row],[Ship Date]]-Table1[[#This Row],[Order Date]]</f>
        <v>5</v>
      </c>
      <c r="H842" s="2" t="s">
        <v>50</v>
      </c>
      <c r="I842" s="2" t="s">
        <v>2605</v>
      </c>
      <c r="J842" s="2" t="s">
        <v>2606</v>
      </c>
      <c r="K842" s="2" t="s">
        <v>41</v>
      </c>
      <c r="L842" s="2" t="s">
        <v>27</v>
      </c>
      <c r="M842" s="2" t="s">
        <v>266</v>
      </c>
      <c r="N842" s="2" t="s">
        <v>267</v>
      </c>
      <c r="O842" s="2">
        <v>10035</v>
      </c>
      <c r="P842" s="2" t="s">
        <v>148</v>
      </c>
      <c r="Q842" s="2" t="s">
        <v>2607</v>
      </c>
      <c r="R842" s="2" t="s">
        <v>46</v>
      </c>
      <c r="S842" s="2" t="s">
        <v>68</v>
      </c>
      <c r="T842" s="2" t="s">
        <v>2608</v>
      </c>
      <c r="U842" s="2">
        <v>11.52</v>
      </c>
      <c r="V842" s="2">
        <v>4</v>
      </c>
      <c r="W842" s="2">
        <v>0</v>
      </c>
      <c r="X842" s="20">
        <v>7</v>
      </c>
      <c r="Y842" s="18">
        <v>3626.9081632652501</v>
      </c>
      <c r="Z842" s="2">
        <v>3.3407999999999998</v>
      </c>
    </row>
    <row r="843" spans="1:26" x14ac:dyDescent="0.3">
      <c r="A843" s="2">
        <v>842</v>
      </c>
      <c r="B843" s="2" t="s">
        <v>2604</v>
      </c>
      <c r="C843" s="2">
        <f>YEAR([1]Data!$D843)</f>
        <v>2012</v>
      </c>
      <c r="D843" s="3">
        <v>41233</v>
      </c>
      <c r="E843" s="3" t="str">
        <f>TEXT(Table1[[#This Row],[Order Date]],"mmm")</f>
        <v>Nov</v>
      </c>
      <c r="F843" s="3">
        <v>41238</v>
      </c>
      <c r="G843" s="8">
        <f>Table1[[#This Row],[Ship Date]]-Table1[[#This Row],[Order Date]]</f>
        <v>5</v>
      </c>
      <c r="H843" s="2" t="s">
        <v>50</v>
      </c>
      <c r="I843" s="2" t="s">
        <v>2605</v>
      </c>
      <c r="J843" s="2" t="s">
        <v>2606</v>
      </c>
      <c r="K843" s="2" t="s">
        <v>41</v>
      </c>
      <c r="L843" s="2" t="s">
        <v>27</v>
      </c>
      <c r="M843" s="2" t="s">
        <v>266</v>
      </c>
      <c r="N843" s="2" t="s">
        <v>267</v>
      </c>
      <c r="O843" s="2">
        <v>10035</v>
      </c>
      <c r="P843" s="2" t="s">
        <v>148</v>
      </c>
      <c r="Q843" s="2" t="s">
        <v>2609</v>
      </c>
      <c r="R843" s="2" t="s">
        <v>32</v>
      </c>
      <c r="S843" s="2" t="s">
        <v>33</v>
      </c>
      <c r="T843" s="2" t="s">
        <v>2610</v>
      </c>
      <c r="U843" s="2">
        <v>186.048</v>
      </c>
      <c r="V843" s="2">
        <v>4</v>
      </c>
      <c r="W843" s="2">
        <v>0.2</v>
      </c>
      <c r="X843" s="20">
        <v>7</v>
      </c>
      <c r="Y843" s="18">
        <v>3665.0535714285202</v>
      </c>
      <c r="Z843" s="2">
        <v>9.3024000000000058</v>
      </c>
    </row>
    <row r="844" spans="1:26" x14ac:dyDescent="0.3">
      <c r="A844" s="2">
        <v>843</v>
      </c>
      <c r="B844" s="2" t="s">
        <v>2611</v>
      </c>
      <c r="C844" s="2">
        <f>YEAR([1]Data!$D844)</f>
        <v>2013</v>
      </c>
      <c r="D844" s="3">
        <v>41586</v>
      </c>
      <c r="E844" s="3" t="str">
        <f>TEXT(Table1[[#This Row],[Order Date]],"mmm")</f>
        <v>Nov</v>
      </c>
      <c r="F844" s="3">
        <v>41588</v>
      </c>
      <c r="G844" s="8">
        <f>Table1[[#This Row],[Ship Date]]-Table1[[#This Row],[Order Date]]</f>
        <v>2</v>
      </c>
      <c r="H844" s="2" t="s">
        <v>188</v>
      </c>
      <c r="I844" s="2" t="s">
        <v>2612</v>
      </c>
      <c r="J844" s="2" t="s">
        <v>2613</v>
      </c>
      <c r="K844" s="2" t="s">
        <v>41</v>
      </c>
      <c r="L844" s="2" t="s">
        <v>27</v>
      </c>
      <c r="M844" s="2" t="s">
        <v>42</v>
      </c>
      <c r="N844" s="2" t="s">
        <v>43</v>
      </c>
      <c r="O844" s="2">
        <v>90036</v>
      </c>
      <c r="P844" s="2" t="s">
        <v>44</v>
      </c>
      <c r="Q844" s="2" t="s">
        <v>2614</v>
      </c>
      <c r="R844" s="2" t="s">
        <v>46</v>
      </c>
      <c r="S844" s="2" t="s">
        <v>75</v>
      </c>
      <c r="T844" s="2" t="s">
        <v>2615</v>
      </c>
      <c r="U844" s="2">
        <v>37.44</v>
      </c>
      <c r="V844" s="2">
        <v>4</v>
      </c>
      <c r="W844" s="2">
        <v>0.2</v>
      </c>
      <c r="X844" s="20">
        <v>7</v>
      </c>
      <c r="Y844" s="18">
        <v>3703.1989795917798</v>
      </c>
      <c r="Z844" s="2">
        <v>11.699999999999996</v>
      </c>
    </row>
    <row r="845" spans="1:26" x14ac:dyDescent="0.3">
      <c r="A845" s="2">
        <v>844</v>
      </c>
      <c r="B845" s="2" t="s">
        <v>2611</v>
      </c>
      <c r="C845" s="2">
        <f>YEAR([1]Data!$D845)</f>
        <v>2013</v>
      </c>
      <c r="D845" s="3">
        <v>41586</v>
      </c>
      <c r="E845" s="3" t="str">
        <f>TEXT(Table1[[#This Row],[Order Date]],"mmm")</f>
        <v>Nov</v>
      </c>
      <c r="F845" s="3">
        <v>41588</v>
      </c>
      <c r="G845" s="8">
        <f>Table1[[#This Row],[Ship Date]]-Table1[[#This Row],[Order Date]]</f>
        <v>2</v>
      </c>
      <c r="H845" s="2" t="s">
        <v>188</v>
      </c>
      <c r="I845" s="2" t="s">
        <v>2612</v>
      </c>
      <c r="J845" s="2" t="s">
        <v>2613</v>
      </c>
      <c r="K845" s="2" t="s">
        <v>41</v>
      </c>
      <c r="L845" s="2" t="s">
        <v>27</v>
      </c>
      <c r="M845" s="2" t="s">
        <v>42</v>
      </c>
      <c r="N845" s="2" t="s">
        <v>43</v>
      </c>
      <c r="O845" s="2">
        <v>90036</v>
      </c>
      <c r="P845" s="2" t="s">
        <v>44</v>
      </c>
      <c r="Q845" s="2" t="s">
        <v>2616</v>
      </c>
      <c r="R845" s="2" t="s">
        <v>46</v>
      </c>
      <c r="S845" s="2" t="s">
        <v>75</v>
      </c>
      <c r="T845" s="2" t="s">
        <v>2617</v>
      </c>
      <c r="U845" s="2">
        <v>26.975999999999999</v>
      </c>
      <c r="V845" s="2">
        <v>4</v>
      </c>
      <c r="W845" s="2">
        <v>0.2</v>
      </c>
      <c r="X845" s="20">
        <v>7</v>
      </c>
      <c r="Y845" s="18">
        <v>3741.3443877550499</v>
      </c>
      <c r="Z845" s="2">
        <v>8.767199999999999</v>
      </c>
    </row>
    <row r="846" spans="1:26" x14ac:dyDescent="0.3">
      <c r="A846" s="2">
        <v>845</v>
      </c>
      <c r="B846" s="2" t="s">
        <v>2611</v>
      </c>
      <c r="C846" s="2">
        <f>YEAR([1]Data!$D846)</f>
        <v>2013</v>
      </c>
      <c r="D846" s="3">
        <v>41586</v>
      </c>
      <c r="E846" s="3" t="str">
        <f>TEXT(Table1[[#This Row],[Order Date]],"mmm")</f>
        <v>Nov</v>
      </c>
      <c r="F846" s="3">
        <v>41588</v>
      </c>
      <c r="G846" s="8">
        <f>Table1[[#This Row],[Ship Date]]-Table1[[#This Row],[Order Date]]</f>
        <v>2</v>
      </c>
      <c r="H846" s="2" t="s">
        <v>188</v>
      </c>
      <c r="I846" s="2" t="s">
        <v>2612</v>
      </c>
      <c r="J846" s="2" t="s">
        <v>2613</v>
      </c>
      <c r="K846" s="2" t="s">
        <v>41</v>
      </c>
      <c r="L846" s="2" t="s">
        <v>27</v>
      </c>
      <c r="M846" s="2" t="s">
        <v>42</v>
      </c>
      <c r="N846" s="2" t="s">
        <v>43</v>
      </c>
      <c r="O846" s="2">
        <v>90036</v>
      </c>
      <c r="P846" s="2" t="s">
        <v>44</v>
      </c>
      <c r="Q846" s="2" t="s">
        <v>2618</v>
      </c>
      <c r="R846" s="2" t="s">
        <v>46</v>
      </c>
      <c r="S846" s="2" t="s">
        <v>578</v>
      </c>
      <c r="T846" s="2" t="s">
        <v>2619</v>
      </c>
      <c r="U846" s="2">
        <v>11.36</v>
      </c>
      <c r="V846" s="2">
        <v>2</v>
      </c>
      <c r="W846" s="2">
        <v>0</v>
      </c>
      <c r="X846" s="20">
        <v>7</v>
      </c>
      <c r="Y846" s="18">
        <v>3779.4897959183099</v>
      </c>
      <c r="Z846" s="2">
        <v>3.2943999999999996</v>
      </c>
    </row>
    <row r="847" spans="1:26" x14ac:dyDescent="0.3">
      <c r="A847" s="2">
        <v>846</v>
      </c>
      <c r="B847" s="2" t="s">
        <v>2611</v>
      </c>
      <c r="C847" s="2">
        <f>YEAR([1]Data!$D847)</f>
        <v>2013</v>
      </c>
      <c r="D847" s="3">
        <v>41586</v>
      </c>
      <c r="E847" s="3" t="str">
        <f>TEXT(Table1[[#This Row],[Order Date]],"mmm")</f>
        <v>Nov</v>
      </c>
      <c r="F847" s="3">
        <v>41588</v>
      </c>
      <c r="G847" s="8">
        <f>Table1[[#This Row],[Ship Date]]-Table1[[#This Row],[Order Date]]</f>
        <v>2</v>
      </c>
      <c r="H847" s="2" t="s">
        <v>188</v>
      </c>
      <c r="I847" s="2" t="s">
        <v>2612</v>
      </c>
      <c r="J847" s="2" t="s">
        <v>2613</v>
      </c>
      <c r="K847" s="2" t="s">
        <v>41</v>
      </c>
      <c r="L847" s="2" t="s">
        <v>27</v>
      </c>
      <c r="M847" s="2" t="s">
        <v>42</v>
      </c>
      <c r="N847" s="2" t="s">
        <v>43</v>
      </c>
      <c r="O847" s="2">
        <v>90036</v>
      </c>
      <c r="P847" s="2" t="s">
        <v>44</v>
      </c>
      <c r="Q847" s="2" t="s">
        <v>2620</v>
      </c>
      <c r="R847" s="2" t="s">
        <v>46</v>
      </c>
      <c r="S847" s="2" t="s">
        <v>47</v>
      </c>
      <c r="T847" s="2" t="s">
        <v>2621</v>
      </c>
      <c r="U847" s="2">
        <v>14.62</v>
      </c>
      <c r="V847" s="2">
        <v>2</v>
      </c>
      <c r="W847" s="2">
        <v>0</v>
      </c>
      <c r="X847" s="20">
        <v>7</v>
      </c>
      <c r="Y847" s="18">
        <v>3817.63520408157</v>
      </c>
      <c r="Z847" s="2">
        <v>6.8713999999999995</v>
      </c>
    </row>
    <row r="848" spans="1:26" x14ac:dyDescent="0.3">
      <c r="A848" s="2">
        <v>847</v>
      </c>
      <c r="B848" s="2" t="s">
        <v>2622</v>
      </c>
      <c r="C848" s="2">
        <f>YEAR([1]Data!$D848)</f>
        <v>2012</v>
      </c>
      <c r="D848" s="3">
        <v>41195</v>
      </c>
      <c r="E848" s="3" t="str">
        <f>TEXT(Table1[[#This Row],[Order Date]],"mmm")</f>
        <v>Oct</v>
      </c>
      <c r="F848" s="3">
        <v>41199</v>
      </c>
      <c r="G848" s="8">
        <f>Table1[[#This Row],[Ship Date]]-Table1[[#This Row],[Order Date]]</f>
        <v>4</v>
      </c>
      <c r="H848" s="2" t="s">
        <v>50</v>
      </c>
      <c r="I848" s="2" t="s">
        <v>2623</v>
      </c>
      <c r="J848" s="2" t="s">
        <v>2624</v>
      </c>
      <c r="K848" s="2" t="s">
        <v>26</v>
      </c>
      <c r="L848" s="2" t="s">
        <v>27</v>
      </c>
      <c r="M848" s="2" t="s">
        <v>1473</v>
      </c>
      <c r="N848" s="2" t="s">
        <v>29</v>
      </c>
      <c r="O848" s="2">
        <v>40214</v>
      </c>
      <c r="P848" s="2" t="s">
        <v>30</v>
      </c>
      <c r="Q848" s="2" t="s">
        <v>766</v>
      </c>
      <c r="R848" s="2" t="s">
        <v>71</v>
      </c>
      <c r="S848" s="2" t="s">
        <v>72</v>
      </c>
      <c r="T848" s="2" t="s">
        <v>767</v>
      </c>
      <c r="U848" s="2">
        <v>83.72</v>
      </c>
      <c r="V848" s="2">
        <v>7</v>
      </c>
      <c r="W848" s="2">
        <v>0</v>
      </c>
      <c r="X848" s="20">
        <v>7</v>
      </c>
      <c r="Y848" s="18">
        <v>3855.7806122448401</v>
      </c>
      <c r="Z848" s="2">
        <v>23.441600000000005</v>
      </c>
    </row>
    <row r="849" spans="1:26" x14ac:dyDescent="0.3">
      <c r="A849" s="2">
        <v>848</v>
      </c>
      <c r="B849" s="2" t="s">
        <v>2622</v>
      </c>
      <c r="C849" s="2">
        <f>YEAR([1]Data!$D849)</f>
        <v>2012</v>
      </c>
      <c r="D849" s="3">
        <v>41195</v>
      </c>
      <c r="E849" s="3" t="str">
        <f>TEXT(Table1[[#This Row],[Order Date]],"mmm")</f>
        <v>Oct</v>
      </c>
      <c r="F849" s="3">
        <v>41199</v>
      </c>
      <c r="G849" s="8">
        <f>Table1[[#This Row],[Ship Date]]-Table1[[#This Row],[Order Date]]</f>
        <v>4</v>
      </c>
      <c r="H849" s="2" t="s">
        <v>50</v>
      </c>
      <c r="I849" s="2" t="s">
        <v>2623</v>
      </c>
      <c r="J849" s="2" t="s">
        <v>2624</v>
      </c>
      <c r="K849" s="2" t="s">
        <v>26</v>
      </c>
      <c r="L849" s="2" t="s">
        <v>27</v>
      </c>
      <c r="M849" s="2" t="s">
        <v>1473</v>
      </c>
      <c r="N849" s="2" t="s">
        <v>29</v>
      </c>
      <c r="O849" s="2">
        <v>40214</v>
      </c>
      <c r="P849" s="2" t="s">
        <v>30</v>
      </c>
      <c r="Q849" s="2" t="s">
        <v>1084</v>
      </c>
      <c r="R849" s="2" t="s">
        <v>32</v>
      </c>
      <c r="S849" s="2" t="s">
        <v>36</v>
      </c>
      <c r="T849" s="2" t="s">
        <v>1085</v>
      </c>
      <c r="U849" s="2">
        <v>287.94</v>
      </c>
      <c r="V849" s="2">
        <v>3</v>
      </c>
      <c r="W849" s="2">
        <v>0</v>
      </c>
      <c r="X849" s="20">
        <v>7</v>
      </c>
      <c r="Y849" s="18">
        <v>3893.9260204081002</v>
      </c>
      <c r="Z849" s="2">
        <v>77.743800000000022</v>
      </c>
    </row>
    <row r="850" spans="1:26" x14ac:dyDescent="0.3">
      <c r="A850" s="2">
        <v>849</v>
      </c>
      <c r="B850" s="2" t="s">
        <v>2625</v>
      </c>
      <c r="C850" s="2">
        <f>YEAR([1]Data!$D850)</f>
        <v>2014</v>
      </c>
      <c r="D850" s="3">
        <v>41641</v>
      </c>
      <c r="E850" s="3" t="str">
        <f>TEXT(Table1[[#This Row],[Order Date]],"mmm")</f>
        <v>Jan</v>
      </c>
      <c r="F850" s="3">
        <v>41646</v>
      </c>
      <c r="G850" s="8">
        <f>Table1[[#This Row],[Ship Date]]-Table1[[#This Row],[Order Date]]</f>
        <v>5</v>
      </c>
      <c r="H850" s="2" t="s">
        <v>50</v>
      </c>
      <c r="I850" s="2" t="s">
        <v>2626</v>
      </c>
      <c r="J850" s="2" t="s">
        <v>2627</v>
      </c>
      <c r="K850" s="2" t="s">
        <v>26</v>
      </c>
      <c r="L850" s="2" t="s">
        <v>27</v>
      </c>
      <c r="M850" s="2" t="s">
        <v>2628</v>
      </c>
      <c r="N850" s="2" t="s">
        <v>498</v>
      </c>
      <c r="O850" s="2">
        <v>44052</v>
      </c>
      <c r="P850" s="2" t="s">
        <v>148</v>
      </c>
      <c r="Q850" s="2" t="s">
        <v>2629</v>
      </c>
      <c r="R850" s="2" t="s">
        <v>32</v>
      </c>
      <c r="S850" s="2" t="s">
        <v>65</v>
      </c>
      <c r="T850" s="2" t="s">
        <v>2630</v>
      </c>
      <c r="U850" s="2">
        <v>48.896000000000001</v>
      </c>
      <c r="V850" s="2">
        <v>4</v>
      </c>
      <c r="W850" s="2">
        <v>0.2</v>
      </c>
      <c r="X850" s="20">
        <v>7</v>
      </c>
      <c r="Y850" s="18">
        <v>3932.0714285713698</v>
      </c>
      <c r="Z850" s="2">
        <v>8.5567999999999991</v>
      </c>
    </row>
    <row r="851" spans="1:26" x14ac:dyDescent="0.3">
      <c r="A851" s="2">
        <v>850</v>
      </c>
      <c r="B851" s="2" t="s">
        <v>2631</v>
      </c>
      <c r="C851" s="2">
        <f>YEAR([1]Data!$D851)</f>
        <v>2011</v>
      </c>
      <c r="D851" s="3">
        <v>40582</v>
      </c>
      <c r="E851" s="3" t="str">
        <f>TEXT(Table1[[#This Row],[Order Date]],"mmm")</f>
        <v>Feb</v>
      </c>
      <c r="F851" s="3">
        <v>40587</v>
      </c>
      <c r="G851" s="8">
        <f>Table1[[#This Row],[Ship Date]]-Table1[[#This Row],[Order Date]]</f>
        <v>5</v>
      </c>
      <c r="H851" s="2" t="s">
        <v>50</v>
      </c>
      <c r="I851" s="2" t="s">
        <v>2632</v>
      </c>
      <c r="J851" s="2" t="s">
        <v>2633</v>
      </c>
      <c r="K851" s="2" t="s">
        <v>41</v>
      </c>
      <c r="L851" s="2" t="s">
        <v>27</v>
      </c>
      <c r="M851" s="2" t="s">
        <v>2634</v>
      </c>
      <c r="N851" s="2" t="s">
        <v>788</v>
      </c>
      <c r="O851" s="2">
        <v>7036</v>
      </c>
      <c r="P851" s="2" t="s">
        <v>148</v>
      </c>
      <c r="Q851" s="2" t="s">
        <v>2635</v>
      </c>
      <c r="R851" s="2" t="s">
        <v>71</v>
      </c>
      <c r="S851" s="2" t="s">
        <v>161</v>
      </c>
      <c r="T851" s="2" t="s">
        <v>2636</v>
      </c>
      <c r="U851" s="2">
        <v>115.36</v>
      </c>
      <c r="V851" s="2">
        <v>7</v>
      </c>
      <c r="W851" s="2">
        <v>0</v>
      </c>
      <c r="X851" s="20">
        <v>7</v>
      </c>
      <c r="Y851" s="18">
        <v>3970.2168367346299</v>
      </c>
      <c r="Z851" s="2">
        <v>49.604800000000012</v>
      </c>
    </row>
    <row r="852" spans="1:26" x14ac:dyDescent="0.3">
      <c r="A852" s="2">
        <v>851</v>
      </c>
      <c r="B852" s="2" t="s">
        <v>2637</v>
      </c>
      <c r="C852" s="2">
        <f>YEAR([1]Data!$D852)</f>
        <v>2013</v>
      </c>
      <c r="D852" s="3">
        <v>41446</v>
      </c>
      <c r="E852" s="3" t="str">
        <f>TEXT(Table1[[#This Row],[Order Date]],"mmm")</f>
        <v>Jun</v>
      </c>
      <c r="F852" s="3">
        <v>41451</v>
      </c>
      <c r="G852" s="8">
        <f>Table1[[#This Row],[Ship Date]]-Table1[[#This Row],[Order Date]]</f>
        <v>5</v>
      </c>
      <c r="H852" s="2" t="s">
        <v>23</v>
      </c>
      <c r="I852" s="2" t="s">
        <v>2638</v>
      </c>
      <c r="J852" s="2" t="s">
        <v>2639</v>
      </c>
      <c r="K852" s="2" t="s">
        <v>41</v>
      </c>
      <c r="L852" s="2" t="s">
        <v>27</v>
      </c>
      <c r="M852" s="2" t="s">
        <v>2640</v>
      </c>
      <c r="N852" s="2" t="s">
        <v>43</v>
      </c>
      <c r="O852" s="2">
        <v>93905</v>
      </c>
      <c r="P852" s="2" t="s">
        <v>44</v>
      </c>
      <c r="Q852" s="2" t="s">
        <v>2641</v>
      </c>
      <c r="R852" s="2" t="s">
        <v>46</v>
      </c>
      <c r="S852" s="2" t="s">
        <v>68</v>
      </c>
      <c r="T852" s="2" t="s">
        <v>2642</v>
      </c>
      <c r="U852" s="2">
        <v>5.16</v>
      </c>
      <c r="V852" s="2">
        <v>2</v>
      </c>
      <c r="W852" s="2">
        <v>0</v>
      </c>
      <c r="X852" s="20">
        <v>7</v>
      </c>
      <c r="Y852" s="18">
        <v>4008.3622448978999</v>
      </c>
      <c r="Z852" s="2">
        <v>1.3416000000000001</v>
      </c>
    </row>
    <row r="853" spans="1:26" x14ac:dyDescent="0.3">
      <c r="A853" s="2">
        <v>852</v>
      </c>
      <c r="B853" s="2" t="s">
        <v>2637</v>
      </c>
      <c r="C853" s="2">
        <f>YEAR([1]Data!$D853)</f>
        <v>2013</v>
      </c>
      <c r="D853" s="3">
        <v>41446</v>
      </c>
      <c r="E853" s="3" t="str">
        <f>TEXT(Table1[[#This Row],[Order Date]],"mmm")</f>
        <v>Jun</v>
      </c>
      <c r="F853" s="3">
        <v>41451</v>
      </c>
      <c r="G853" s="8">
        <f>Table1[[#This Row],[Ship Date]]-Table1[[#This Row],[Order Date]]</f>
        <v>5</v>
      </c>
      <c r="H853" s="2" t="s">
        <v>23</v>
      </c>
      <c r="I853" s="2" t="s">
        <v>2638</v>
      </c>
      <c r="J853" s="2" t="s">
        <v>2639</v>
      </c>
      <c r="K853" s="2" t="s">
        <v>41</v>
      </c>
      <c r="L853" s="2" t="s">
        <v>27</v>
      </c>
      <c r="M853" s="2" t="s">
        <v>2640</v>
      </c>
      <c r="N853" s="2" t="s">
        <v>43</v>
      </c>
      <c r="O853" s="2">
        <v>93905</v>
      </c>
      <c r="P853" s="2" t="s">
        <v>44</v>
      </c>
      <c r="Q853" s="2" t="s">
        <v>2643</v>
      </c>
      <c r="R853" s="2" t="s">
        <v>46</v>
      </c>
      <c r="S853" s="2" t="s">
        <v>90</v>
      </c>
      <c r="T853" s="2" t="s">
        <v>2644</v>
      </c>
      <c r="U853" s="2">
        <v>38.880000000000003</v>
      </c>
      <c r="V853" s="2">
        <v>6</v>
      </c>
      <c r="W853" s="2">
        <v>0</v>
      </c>
      <c r="X853" s="20">
        <v>7</v>
      </c>
      <c r="Y853" s="18">
        <v>4046.50765306116</v>
      </c>
      <c r="Z853" s="2">
        <v>18.662400000000002</v>
      </c>
    </row>
    <row r="854" spans="1:26" x14ac:dyDescent="0.3">
      <c r="A854" s="2">
        <v>853</v>
      </c>
      <c r="B854" s="2" t="s">
        <v>2645</v>
      </c>
      <c r="C854" s="2">
        <f>YEAR([1]Data!$D854)</f>
        <v>2013</v>
      </c>
      <c r="D854" s="3">
        <v>41423</v>
      </c>
      <c r="E854" s="3" t="str">
        <f>TEXT(Table1[[#This Row],[Order Date]],"mmm")</f>
        <v>May</v>
      </c>
      <c r="F854" s="3">
        <v>41430</v>
      </c>
      <c r="G854" s="8">
        <f>Table1[[#This Row],[Ship Date]]-Table1[[#This Row],[Order Date]]</f>
        <v>7</v>
      </c>
      <c r="H854" s="2" t="s">
        <v>50</v>
      </c>
      <c r="I854" s="2" t="s">
        <v>888</v>
      </c>
      <c r="J854" s="2" t="s">
        <v>889</v>
      </c>
      <c r="K854" s="2" t="s">
        <v>26</v>
      </c>
      <c r="L854" s="2" t="s">
        <v>27</v>
      </c>
      <c r="M854" s="2" t="s">
        <v>328</v>
      </c>
      <c r="N854" s="2" t="s">
        <v>1487</v>
      </c>
      <c r="O854" s="2">
        <v>39212</v>
      </c>
      <c r="P854" s="2" t="s">
        <v>30</v>
      </c>
      <c r="Q854" s="2" t="s">
        <v>1159</v>
      </c>
      <c r="R854" s="2" t="s">
        <v>46</v>
      </c>
      <c r="S854" s="2" t="s">
        <v>68</v>
      </c>
      <c r="T854" s="2" t="s">
        <v>1160</v>
      </c>
      <c r="U854" s="2">
        <v>185.88</v>
      </c>
      <c r="V854" s="2">
        <v>6</v>
      </c>
      <c r="W854" s="2">
        <v>0</v>
      </c>
      <c r="X854" s="20">
        <v>7</v>
      </c>
      <c r="Y854" s="18">
        <v>4084.6530612244301</v>
      </c>
      <c r="Z854" s="2">
        <v>50.187599999999996</v>
      </c>
    </row>
    <row r="855" spans="1:26" x14ac:dyDescent="0.3">
      <c r="A855" s="2">
        <v>854</v>
      </c>
      <c r="B855" s="2" t="s">
        <v>2646</v>
      </c>
      <c r="C855" s="2">
        <f>YEAR([1]Data!$D855)</f>
        <v>2013</v>
      </c>
      <c r="D855" s="3">
        <v>41324</v>
      </c>
      <c r="E855" s="3" t="str">
        <f>TEXT(Table1[[#This Row],[Order Date]],"mmm")</f>
        <v>Feb</v>
      </c>
      <c r="F855" s="3">
        <v>41329</v>
      </c>
      <c r="G855" s="8">
        <f>Table1[[#This Row],[Ship Date]]-Table1[[#This Row],[Order Date]]</f>
        <v>5</v>
      </c>
      <c r="H855" s="2" t="s">
        <v>50</v>
      </c>
      <c r="I855" s="2" t="s">
        <v>1878</v>
      </c>
      <c r="J855" s="2" t="s">
        <v>1879</v>
      </c>
      <c r="K855" s="2" t="s">
        <v>26</v>
      </c>
      <c r="L855" s="2" t="s">
        <v>27</v>
      </c>
      <c r="M855" s="2" t="s">
        <v>266</v>
      </c>
      <c r="N855" s="2" t="s">
        <v>267</v>
      </c>
      <c r="O855" s="2">
        <v>10035</v>
      </c>
      <c r="P855" s="2" t="s">
        <v>148</v>
      </c>
      <c r="Q855" s="2" t="s">
        <v>2509</v>
      </c>
      <c r="R855" s="2" t="s">
        <v>32</v>
      </c>
      <c r="S855" s="2" t="s">
        <v>65</v>
      </c>
      <c r="T855" s="2" t="s">
        <v>2510</v>
      </c>
      <c r="U855" s="2">
        <v>44.46</v>
      </c>
      <c r="V855" s="2">
        <v>2</v>
      </c>
      <c r="W855" s="2">
        <v>0</v>
      </c>
      <c r="X855" s="20">
        <v>7</v>
      </c>
      <c r="Y855" s="18">
        <v>4122.7984693876897</v>
      </c>
      <c r="Z855" s="2">
        <v>14.671799999999998</v>
      </c>
    </row>
    <row r="856" spans="1:26" x14ac:dyDescent="0.3">
      <c r="A856" s="2">
        <v>855</v>
      </c>
      <c r="B856" s="2" t="s">
        <v>2646</v>
      </c>
      <c r="C856" s="2">
        <f>YEAR([1]Data!$D856)</f>
        <v>2013</v>
      </c>
      <c r="D856" s="3">
        <v>41324</v>
      </c>
      <c r="E856" s="3" t="str">
        <f>TEXT(Table1[[#This Row],[Order Date]],"mmm")</f>
        <v>Feb</v>
      </c>
      <c r="F856" s="3">
        <v>41329</v>
      </c>
      <c r="G856" s="8">
        <f>Table1[[#This Row],[Ship Date]]-Table1[[#This Row],[Order Date]]</f>
        <v>5</v>
      </c>
      <c r="H856" s="2" t="s">
        <v>50</v>
      </c>
      <c r="I856" s="2" t="s">
        <v>1878</v>
      </c>
      <c r="J856" s="2" t="s">
        <v>1879</v>
      </c>
      <c r="K856" s="2" t="s">
        <v>26</v>
      </c>
      <c r="L856" s="2" t="s">
        <v>27</v>
      </c>
      <c r="M856" s="2" t="s">
        <v>266</v>
      </c>
      <c r="N856" s="2" t="s">
        <v>267</v>
      </c>
      <c r="O856" s="2">
        <v>10035</v>
      </c>
      <c r="P856" s="2" t="s">
        <v>148</v>
      </c>
      <c r="Q856" s="2" t="s">
        <v>1774</v>
      </c>
      <c r="R856" s="2" t="s">
        <v>46</v>
      </c>
      <c r="S856" s="2" t="s">
        <v>59</v>
      </c>
      <c r="T856" s="2" t="s">
        <v>1775</v>
      </c>
      <c r="U856" s="2">
        <v>242.94</v>
      </c>
      <c r="V856" s="2">
        <v>3</v>
      </c>
      <c r="W856" s="2">
        <v>0</v>
      </c>
      <c r="X856" s="20">
        <v>7</v>
      </c>
      <c r="Y856" s="18">
        <v>4160.9438775509598</v>
      </c>
      <c r="Z856" s="2">
        <v>9.7175999999999902</v>
      </c>
    </row>
    <row r="857" spans="1:26" x14ac:dyDescent="0.3">
      <c r="A857" s="2">
        <v>856</v>
      </c>
      <c r="B857" s="2" t="s">
        <v>2647</v>
      </c>
      <c r="C857" s="2">
        <f>YEAR([1]Data!$D857)</f>
        <v>2011</v>
      </c>
      <c r="D857" s="3">
        <v>40758</v>
      </c>
      <c r="E857" s="3" t="str">
        <f>TEXT(Table1[[#This Row],[Order Date]],"mmm")</f>
        <v>Aug</v>
      </c>
      <c r="F857" s="3">
        <v>40763</v>
      </c>
      <c r="G857" s="8">
        <f>Table1[[#This Row],[Ship Date]]-Table1[[#This Row],[Order Date]]</f>
        <v>5</v>
      </c>
      <c r="H857" s="2" t="s">
        <v>50</v>
      </c>
      <c r="I857" s="2" t="s">
        <v>2648</v>
      </c>
      <c r="J857" s="2" t="s">
        <v>2649</v>
      </c>
      <c r="K857" s="2" t="s">
        <v>26</v>
      </c>
      <c r="L857" s="2" t="s">
        <v>27</v>
      </c>
      <c r="M857" s="2" t="s">
        <v>266</v>
      </c>
      <c r="N857" s="2" t="s">
        <v>267</v>
      </c>
      <c r="O857" s="2">
        <v>10035</v>
      </c>
      <c r="P857" s="2" t="s">
        <v>148</v>
      </c>
      <c r="Q857" s="2" t="s">
        <v>2650</v>
      </c>
      <c r="R857" s="2" t="s">
        <v>46</v>
      </c>
      <c r="S857" s="2" t="s">
        <v>90</v>
      </c>
      <c r="T857" s="2" t="s">
        <v>2651</v>
      </c>
      <c r="U857" s="2">
        <v>39.96</v>
      </c>
      <c r="V857" s="2">
        <v>2</v>
      </c>
      <c r="W857" s="2">
        <v>0</v>
      </c>
      <c r="X857" s="20">
        <v>7</v>
      </c>
      <c r="Y857" s="18">
        <v>4199.0892857142198</v>
      </c>
      <c r="Z857" s="2">
        <v>18.781199999999998</v>
      </c>
    </row>
    <row r="858" spans="1:26" x14ac:dyDescent="0.3">
      <c r="A858" s="2">
        <v>857</v>
      </c>
      <c r="B858" s="2" t="s">
        <v>2647</v>
      </c>
      <c r="C858" s="2">
        <f>YEAR([1]Data!$D858)</f>
        <v>2011</v>
      </c>
      <c r="D858" s="3">
        <v>40758</v>
      </c>
      <c r="E858" s="3" t="str">
        <f>TEXT(Table1[[#This Row],[Order Date]],"mmm")</f>
        <v>Aug</v>
      </c>
      <c r="F858" s="3">
        <v>40763</v>
      </c>
      <c r="G858" s="8">
        <f>Table1[[#This Row],[Ship Date]]-Table1[[#This Row],[Order Date]]</f>
        <v>5</v>
      </c>
      <c r="H858" s="2" t="s">
        <v>50</v>
      </c>
      <c r="I858" s="2" t="s">
        <v>2648</v>
      </c>
      <c r="J858" s="2" t="s">
        <v>2649</v>
      </c>
      <c r="K858" s="2" t="s">
        <v>26</v>
      </c>
      <c r="L858" s="2" t="s">
        <v>27</v>
      </c>
      <c r="M858" s="2" t="s">
        <v>266</v>
      </c>
      <c r="N858" s="2" t="s">
        <v>267</v>
      </c>
      <c r="O858" s="2">
        <v>10035</v>
      </c>
      <c r="P858" s="2" t="s">
        <v>148</v>
      </c>
      <c r="Q858" s="2" t="s">
        <v>2652</v>
      </c>
      <c r="R858" s="2" t="s">
        <v>46</v>
      </c>
      <c r="S858" s="2" t="s">
        <v>578</v>
      </c>
      <c r="T858" s="2" t="s">
        <v>2653</v>
      </c>
      <c r="U858" s="2">
        <v>102.30000000000001</v>
      </c>
      <c r="V858" s="2">
        <v>10</v>
      </c>
      <c r="W858" s="2">
        <v>0</v>
      </c>
      <c r="X858" s="20">
        <v>7</v>
      </c>
      <c r="Y858" s="18">
        <v>4237.2346938774899</v>
      </c>
      <c r="Z858" s="2">
        <v>26.598000000000006</v>
      </c>
    </row>
    <row r="859" spans="1:26" x14ac:dyDescent="0.3">
      <c r="A859" s="2">
        <v>858</v>
      </c>
      <c r="B859" s="2" t="s">
        <v>2647</v>
      </c>
      <c r="C859" s="2">
        <f>YEAR([1]Data!$D859)</f>
        <v>2011</v>
      </c>
      <c r="D859" s="3">
        <v>40758</v>
      </c>
      <c r="E859" s="3" t="str">
        <f>TEXT(Table1[[#This Row],[Order Date]],"mmm")</f>
        <v>Aug</v>
      </c>
      <c r="F859" s="3">
        <v>40763</v>
      </c>
      <c r="G859" s="8">
        <f>Table1[[#This Row],[Ship Date]]-Table1[[#This Row],[Order Date]]</f>
        <v>5</v>
      </c>
      <c r="H859" s="2" t="s">
        <v>50</v>
      </c>
      <c r="I859" s="2" t="s">
        <v>2648</v>
      </c>
      <c r="J859" s="2" t="s">
        <v>2649</v>
      </c>
      <c r="K859" s="2" t="s">
        <v>26</v>
      </c>
      <c r="L859" s="2" t="s">
        <v>27</v>
      </c>
      <c r="M859" s="2" t="s">
        <v>266</v>
      </c>
      <c r="N859" s="2" t="s">
        <v>267</v>
      </c>
      <c r="O859" s="2">
        <v>10035</v>
      </c>
      <c r="P859" s="2" t="s">
        <v>148</v>
      </c>
      <c r="Q859" s="2" t="s">
        <v>2654</v>
      </c>
      <c r="R859" s="2" t="s">
        <v>46</v>
      </c>
      <c r="S859" s="2" t="s">
        <v>59</v>
      </c>
      <c r="T859" s="2" t="s">
        <v>186</v>
      </c>
      <c r="U859" s="2">
        <v>21.36</v>
      </c>
      <c r="V859" s="2">
        <v>2</v>
      </c>
      <c r="W859" s="2">
        <v>0</v>
      </c>
      <c r="X859" s="20">
        <v>7</v>
      </c>
      <c r="Y859" s="18">
        <v>4275.38010204075</v>
      </c>
      <c r="Z859" s="2">
        <v>5.7672000000000008</v>
      </c>
    </row>
    <row r="860" spans="1:26" x14ac:dyDescent="0.3">
      <c r="A860" s="2">
        <v>859</v>
      </c>
      <c r="B860" s="2" t="s">
        <v>2655</v>
      </c>
      <c r="C860" s="2">
        <f>YEAR([1]Data!$D860)</f>
        <v>2014</v>
      </c>
      <c r="D860" s="3">
        <v>41740</v>
      </c>
      <c r="E860" s="3" t="str">
        <f>TEXT(Table1[[#This Row],[Order Date]],"mmm")</f>
        <v>Apr</v>
      </c>
      <c r="F860" s="3">
        <v>41745</v>
      </c>
      <c r="G860" s="8">
        <f>Table1[[#This Row],[Ship Date]]-Table1[[#This Row],[Order Date]]</f>
        <v>5</v>
      </c>
      <c r="H860" s="2" t="s">
        <v>50</v>
      </c>
      <c r="I860" s="2" t="s">
        <v>2656</v>
      </c>
      <c r="J860" s="2" t="s">
        <v>2657</v>
      </c>
      <c r="K860" s="2" t="s">
        <v>102</v>
      </c>
      <c r="L860" s="2" t="s">
        <v>27</v>
      </c>
      <c r="M860" s="2" t="s">
        <v>2658</v>
      </c>
      <c r="N860" s="2" t="s">
        <v>788</v>
      </c>
      <c r="O860" s="2">
        <v>8901</v>
      </c>
      <c r="P860" s="2" t="s">
        <v>148</v>
      </c>
      <c r="Q860" s="2" t="s">
        <v>948</v>
      </c>
      <c r="R860" s="2" t="s">
        <v>46</v>
      </c>
      <c r="S860" s="2" t="s">
        <v>90</v>
      </c>
      <c r="T860" s="2" t="s">
        <v>949</v>
      </c>
      <c r="U860" s="2">
        <v>7.61</v>
      </c>
      <c r="V860" s="2">
        <v>1</v>
      </c>
      <c r="W860" s="2">
        <v>0</v>
      </c>
      <c r="X860" s="20">
        <v>7</v>
      </c>
      <c r="Y860" s="18">
        <v>4313.5255102040101</v>
      </c>
      <c r="Z860" s="2">
        <v>3.5766999999999998</v>
      </c>
    </row>
    <row r="861" spans="1:26" x14ac:dyDescent="0.3">
      <c r="A861" s="2">
        <v>860</v>
      </c>
      <c r="B861" s="2" t="s">
        <v>2655</v>
      </c>
      <c r="C861" s="2">
        <f>YEAR([1]Data!$D861)</f>
        <v>2014</v>
      </c>
      <c r="D861" s="3">
        <v>41740</v>
      </c>
      <c r="E861" s="3" t="str">
        <f>TEXT(Table1[[#This Row],[Order Date]],"mmm")</f>
        <v>Apr</v>
      </c>
      <c r="F861" s="3">
        <v>41745</v>
      </c>
      <c r="G861" s="8">
        <f>Table1[[#This Row],[Ship Date]]-Table1[[#This Row],[Order Date]]</f>
        <v>5</v>
      </c>
      <c r="H861" s="2" t="s">
        <v>50</v>
      </c>
      <c r="I861" s="2" t="s">
        <v>2656</v>
      </c>
      <c r="J861" s="2" t="s">
        <v>2657</v>
      </c>
      <c r="K861" s="2" t="s">
        <v>102</v>
      </c>
      <c r="L861" s="2" t="s">
        <v>27</v>
      </c>
      <c r="M861" s="2" t="s">
        <v>2658</v>
      </c>
      <c r="N861" s="2" t="s">
        <v>788</v>
      </c>
      <c r="O861" s="2">
        <v>8901</v>
      </c>
      <c r="P861" s="2" t="s">
        <v>148</v>
      </c>
      <c r="Q861" s="2" t="s">
        <v>1174</v>
      </c>
      <c r="R861" s="2" t="s">
        <v>46</v>
      </c>
      <c r="S861" s="2" t="s">
        <v>269</v>
      </c>
      <c r="T861" s="2" t="s">
        <v>1175</v>
      </c>
      <c r="U861" s="2">
        <v>7.16</v>
      </c>
      <c r="V861" s="2">
        <v>2</v>
      </c>
      <c r="W861" s="2">
        <v>0</v>
      </c>
      <c r="X861" s="20">
        <v>7</v>
      </c>
      <c r="Y861" s="18">
        <v>4351.6709183672801</v>
      </c>
      <c r="Z861" s="2">
        <v>3.58</v>
      </c>
    </row>
    <row r="862" spans="1:26" x14ac:dyDescent="0.3">
      <c r="A862" s="2">
        <v>861</v>
      </c>
      <c r="B862" s="2" t="s">
        <v>2659</v>
      </c>
      <c r="C862" s="2">
        <f>YEAR([1]Data!$D862)</f>
        <v>2011</v>
      </c>
      <c r="D862" s="3">
        <v>40703</v>
      </c>
      <c r="E862" s="3" t="str">
        <f>TEXT(Table1[[#This Row],[Order Date]],"mmm")</f>
        <v>Jun</v>
      </c>
      <c r="F862" s="3">
        <v>40710</v>
      </c>
      <c r="G862" s="8">
        <f>Table1[[#This Row],[Ship Date]]-Table1[[#This Row],[Order Date]]</f>
        <v>7</v>
      </c>
      <c r="H862" s="2" t="s">
        <v>50</v>
      </c>
      <c r="I862" s="2" t="s">
        <v>2660</v>
      </c>
      <c r="J862" s="2" t="s">
        <v>2661</v>
      </c>
      <c r="K862" s="2" t="s">
        <v>26</v>
      </c>
      <c r="L862" s="2" t="s">
        <v>27</v>
      </c>
      <c r="M862" s="2" t="s">
        <v>127</v>
      </c>
      <c r="N862" s="2" t="s">
        <v>43</v>
      </c>
      <c r="O862" s="2">
        <v>94122</v>
      </c>
      <c r="P862" s="2" t="s">
        <v>44</v>
      </c>
      <c r="Q862" s="2" t="s">
        <v>1296</v>
      </c>
      <c r="R862" s="2" t="s">
        <v>46</v>
      </c>
      <c r="S862" s="2" t="s">
        <v>578</v>
      </c>
      <c r="T862" s="2" t="s">
        <v>186</v>
      </c>
      <c r="U862" s="2">
        <v>7.36</v>
      </c>
      <c r="V862" s="2">
        <v>2</v>
      </c>
      <c r="W862" s="2">
        <v>0</v>
      </c>
      <c r="X862" s="20">
        <v>7</v>
      </c>
      <c r="Y862" s="18">
        <v>4389.8163265305402</v>
      </c>
      <c r="Z862" s="2">
        <v>0.14719999999999978</v>
      </c>
    </row>
    <row r="863" spans="1:26" x14ac:dyDescent="0.3">
      <c r="A863" s="2">
        <v>862</v>
      </c>
      <c r="B863" s="2" t="s">
        <v>2659</v>
      </c>
      <c r="C863" s="2">
        <f>YEAR([1]Data!$D863)</f>
        <v>2011</v>
      </c>
      <c r="D863" s="3">
        <v>40703</v>
      </c>
      <c r="E863" s="3" t="str">
        <f>TEXT(Table1[[#This Row],[Order Date]],"mmm")</f>
        <v>Jun</v>
      </c>
      <c r="F863" s="3">
        <v>40710</v>
      </c>
      <c r="G863" s="8">
        <f>Table1[[#This Row],[Ship Date]]-Table1[[#This Row],[Order Date]]</f>
        <v>7</v>
      </c>
      <c r="H863" s="2" t="s">
        <v>50</v>
      </c>
      <c r="I863" s="2" t="s">
        <v>2660</v>
      </c>
      <c r="J863" s="2" t="s">
        <v>2661</v>
      </c>
      <c r="K863" s="2" t="s">
        <v>26</v>
      </c>
      <c r="L863" s="2" t="s">
        <v>27</v>
      </c>
      <c r="M863" s="2" t="s">
        <v>127</v>
      </c>
      <c r="N863" s="2" t="s">
        <v>43</v>
      </c>
      <c r="O863" s="2">
        <v>94122</v>
      </c>
      <c r="P863" s="2" t="s">
        <v>44</v>
      </c>
      <c r="Q863" s="2" t="s">
        <v>2662</v>
      </c>
      <c r="R863" s="2" t="s">
        <v>46</v>
      </c>
      <c r="S863" s="2" t="s">
        <v>68</v>
      </c>
      <c r="T863" s="2" t="s">
        <v>2663</v>
      </c>
      <c r="U863" s="2">
        <v>23.1</v>
      </c>
      <c r="V863" s="2">
        <v>2</v>
      </c>
      <c r="W863" s="2">
        <v>0</v>
      </c>
      <c r="X863" s="20">
        <v>7</v>
      </c>
      <c r="Y863" s="18">
        <v>4427.9617346938103</v>
      </c>
      <c r="Z863" s="2">
        <v>10.625999999999999</v>
      </c>
    </row>
    <row r="864" spans="1:26" x14ac:dyDescent="0.3">
      <c r="A864" s="2">
        <v>863</v>
      </c>
      <c r="B864" s="2" t="s">
        <v>2664</v>
      </c>
      <c r="C864" s="2">
        <f>YEAR([1]Data!$D864)</f>
        <v>2013</v>
      </c>
      <c r="D864" s="3">
        <v>41279</v>
      </c>
      <c r="E864" s="3" t="str">
        <f>TEXT(Table1[[#This Row],[Order Date]],"mmm")</f>
        <v>Jan</v>
      </c>
      <c r="F864" s="3">
        <v>41281</v>
      </c>
      <c r="G864" s="8">
        <f>Table1[[#This Row],[Ship Date]]-Table1[[#This Row],[Order Date]]</f>
        <v>2</v>
      </c>
      <c r="H864" s="2" t="s">
        <v>23</v>
      </c>
      <c r="I864" s="2" t="s">
        <v>2431</v>
      </c>
      <c r="J864" s="2" t="s">
        <v>2432</v>
      </c>
      <c r="K864" s="2" t="s">
        <v>41</v>
      </c>
      <c r="L864" s="2" t="s">
        <v>27</v>
      </c>
      <c r="M864" s="2" t="s">
        <v>1521</v>
      </c>
      <c r="N864" s="2" t="s">
        <v>54</v>
      </c>
      <c r="O864" s="2">
        <v>32216</v>
      </c>
      <c r="P864" s="2" t="s">
        <v>30</v>
      </c>
      <c r="Q864" s="2" t="s">
        <v>2665</v>
      </c>
      <c r="R864" s="2" t="s">
        <v>71</v>
      </c>
      <c r="S864" s="2" t="s">
        <v>161</v>
      </c>
      <c r="T864" s="2" t="s">
        <v>2666</v>
      </c>
      <c r="U864" s="2">
        <v>191.47200000000001</v>
      </c>
      <c r="V864" s="2">
        <v>6</v>
      </c>
      <c r="W864" s="2">
        <v>0.2</v>
      </c>
      <c r="X864" s="20">
        <v>7</v>
      </c>
      <c r="Y864" s="18">
        <v>4466.1071428570704</v>
      </c>
      <c r="Z864" s="2">
        <v>40.687800000000003</v>
      </c>
    </row>
    <row r="865" spans="1:26" x14ac:dyDescent="0.3">
      <c r="A865" s="2">
        <v>864</v>
      </c>
      <c r="B865" s="2" t="s">
        <v>2664</v>
      </c>
      <c r="C865" s="2">
        <f>YEAR([1]Data!$D865)</f>
        <v>2013</v>
      </c>
      <c r="D865" s="3">
        <v>41279</v>
      </c>
      <c r="E865" s="3" t="str">
        <f>TEXT(Table1[[#This Row],[Order Date]],"mmm")</f>
        <v>Jan</v>
      </c>
      <c r="F865" s="3">
        <v>41281</v>
      </c>
      <c r="G865" s="8">
        <f>Table1[[#This Row],[Ship Date]]-Table1[[#This Row],[Order Date]]</f>
        <v>2</v>
      </c>
      <c r="H865" s="2" t="s">
        <v>23</v>
      </c>
      <c r="I865" s="2" t="s">
        <v>2431</v>
      </c>
      <c r="J865" s="2" t="s">
        <v>2432</v>
      </c>
      <c r="K865" s="2" t="s">
        <v>41</v>
      </c>
      <c r="L865" s="2" t="s">
        <v>27</v>
      </c>
      <c r="M865" s="2" t="s">
        <v>1521</v>
      </c>
      <c r="N865" s="2" t="s">
        <v>54</v>
      </c>
      <c r="O865" s="2">
        <v>32216</v>
      </c>
      <c r="P865" s="2" t="s">
        <v>30</v>
      </c>
      <c r="Q865" s="2" t="s">
        <v>2667</v>
      </c>
      <c r="R865" s="2" t="s">
        <v>46</v>
      </c>
      <c r="S865" s="2" t="s">
        <v>68</v>
      </c>
      <c r="T865" s="2" t="s">
        <v>2668</v>
      </c>
      <c r="U865" s="2">
        <v>5.2480000000000002</v>
      </c>
      <c r="V865" s="2">
        <v>2</v>
      </c>
      <c r="W865" s="2">
        <v>0.2</v>
      </c>
      <c r="X865" s="20">
        <v>7</v>
      </c>
      <c r="Y865" s="18">
        <v>4504.2525510203404</v>
      </c>
      <c r="Z865" s="2">
        <v>0.59039999999999915</v>
      </c>
    </row>
    <row r="866" spans="1:26" x14ac:dyDescent="0.3">
      <c r="A866" s="2">
        <v>865</v>
      </c>
      <c r="B866" s="2" t="s">
        <v>2664</v>
      </c>
      <c r="C866" s="2">
        <f>YEAR([1]Data!$D866)</f>
        <v>2013</v>
      </c>
      <c r="D866" s="3">
        <v>41279</v>
      </c>
      <c r="E866" s="3" t="str">
        <f>TEXT(Table1[[#This Row],[Order Date]],"mmm")</f>
        <v>Jan</v>
      </c>
      <c r="F866" s="3">
        <v>41281</v>
      </c>
      <c r="G866" s="8">
        <f>Table1[[#This Row],[Ship Date]]-Table1[[#This Row],[Order Date]]</f>
        <v>2</v>
      </c>
      <c r="H866" s="2" t="s">
        <v>23</v>
      </c>
      <c r="I866" s="2" t="s">
        <v>2431</v>
      </c>
      <c r="J866" s="2" t="s">
        <v>2432</v>
      </c>
      <c r="K866" s="2" t="s">
        <v>41</v>
      </c>
      <c r="L866" s="2" t="s">
        <v>27</v>
      </c>
      <c r="M866" s="2" t="s">
        <v>1521</v>
      </c>
      <c r="N866" s="2" t="s">
        <v>54</v>
      </c>
      <c r="O866" s="2">
        <v>32216</v>
      </c>
      <c r="P866" s="2" t="s">
        <v>30</v>
      </c>
      <c r="Q866" s="2" t="s">
        <v>2669</v>
      </c>
      <c r="R866" s="2" t="s">
        <v>71</v>
      </c>
      <c r="S866" s="2" t="s">
        <v>72</v>
      </c>
      <c r="T866" s="2" t="s">
        <v>2670</v>
      </c>
      <c r="U866" s="2">
        <v>59.184000000000005</v>
      </c>
      <c r="V866" s="2">
        <v>2</v>
      </c>
      <c r="W866" s="2">
        <v>0.2</v>
      </c>
      <c r="X866" s="20">
        <v>7</v>
      </c>
      <c r="Y866" s="18">
        <v>4542.3979591835996</v>
      </c>
      <c r="Z866" s="2">
        <v>5.1786000000000012</v>
      </c>
    </row>
    <row r="867" spans="1:26" x14ac:dyDescent="0.3">
      <c r="A867" s="2">
        <v>866</v>
      </c>
      <c r="B867" s="2" t="s">
        <v>2671</v>
      </c>
      <c r="C867" s="2">
        <f>YEAR([1]Data!$D867)</f>
        <v>2011</v>
      </c>
      <c r="D867" s="3">
        <v>40554</v>
      </c>
      <c r="E867" s="3" t="str">
        <f>TEXT(Table1[[#This Row],[Order Date]],"mmm")</f>
        <v>Jan</v>
      </c>
      <c r="F867" s="3">
        <v>40559</v>
      </c>
      <c r="G867" s="8">
        <f>Table1[[#This Row],[Ship Date]]-Table1[[#This Row],[Order Date]]</f>
        <v>5</v>
      </c>
      <c r="H867" s="2" t="s">
        <v>50</v>
      </c>
      <c r="I867" s="2" t="s">
        <v>2672</v>
      </c>
      <c r="J867" s="2" t="s">
        <v>2673</v>
      </c>
      <c r="K867" s="2" t="s">
        <v>41</v>
      </c>
      <c r="L867" s="2" t="s">
        <v>27</v>
      </c>
      <c r="M867" s="2" t="s">
        <v>318</v>
      </c>
      <c r="N867" s="2" t="s">
        <v>319</v>
      </c>
      <c r="O867" s="2">
        <v>22153</v>
      </c>
      <c r="P867" s="2" t="s">
        <v>30</v>
      </c>
      <c r="Q867" s="2" t="s">
        <v>2674</v>
      </c>
      <c r="R867" s="2" t="s">
        <v>46</v>
      </c>
      <c r="S867" s="2" t="s">
        <v>47</v>
      </c>
      <c r="T867" s="2" t="s">
        <v>2675</v>
      </c>
      <c r="U867" s="2">
        <v>2.89</v>
      </c>
      <c r="V867" s="2">
        <v>1</v>
      </c>
      <c r="W867" s="2">
        <v>0</v>
      </c>
      <c r="X867" s="20">
        <v>7</v>
      </c>
      <c r="Y867" s="18">
        <v>4580.5433673468697</v>
      </c>
      <c r="Z867" s="2">
        <v>1.3583000000000001</v>
      </c>
    </row>
    <row r="868" spans="1:26" x14ac:dyDescent="0.3">
      <c r="A868" s="2">
        <v>867</v>
      </c>
      <c r="B868" s="2" t="s">
        <v>2671</v>
      </c>
      <c r="C868" s="2">
        <f>YEAR([1]Data!$D868)</f>
        <v>2011</v>
      </c>
      <c r="D868" s="3">
        <v>40554</v>
      </c>
      <c r="E868" s="3" t="str">
        <f>TEXT(Table1[[#This Row],[Order Date]],"mmm")</f>
        <v>Jan</v>
      </c>
      <c r="F868" s="3">
        <v>40559</v>
      </c>
      <c r="G868" s="8">
        <f>Table1[[#This Row],[Ship Date]]-Table1[[#This Row],[Order Date]]</f>
        <v>5</v>
      </c>
      <c r="H868" s="2" t="s">
        <v>50</v>
      </c>
      <c r="I868" s="2" t="s">
        <v>2672</v>
      </c>
      <c r="J868" s="2" t="s">
        <v>2673</v>
      </c>
      <c r="K868" s="2" t="s">
        <v>41</v>
      </c>
      <c r="L868" s="2" t="s">
        <v>27</v>
      </c>
      <c r="M868" s="2" t="s">
        <v>318</v>
      </c>
      <c r="N868" s="2" t="s">
        <v>319</v>
      </c>
      <c r="O868" s="2">
        <v>22153</v>
      </c>
      <c r="P868" s="2" t="s">
        <v>30</v>
      </c>
      <c r="Q868" s="2" t="s">
        <v>2676</v>
      </c>
      <c r="R868" s="2" t="s">
        <v>32</v>
      </c>
      <c r="S868" s="2" t="s">
        <v>65</v>
      </c>
      <c r="T868" s="2" t="s">
        <v>2677</v>
      </c>
      <c r="U868" s="2">
        <v>51.94</v>
      </c>
      <c r="V868" s="2">
        <v>1</v>
      </c>
      <c r="W868" s="2">
        <v>0</v>
      </c>
      <c r="X868" s="20">
        <v>7</v>
      </c>
      <c r="Y868" s="18">
        <v>4618.6887755101297</v>
      </c>
      <c r="Z868" s="2">
        <v>21.295400000000001</v>
      </c>
    </row>
    <row r="869" spans="1:26" x14ac:dyDescent="0.3">
      <c r="A869" s="2">
        <v>868</v>
      </c>
      <c r="B869" s="2" t="s">
        <v>2678</v>
      </c>
      <c r="C869" s="2">
        <f>YEAR([1]Data!$D869)</f>
        <v>2013</v>
      </c>
      <c r="D869" s="3">
        <v>41547</v>
      </c>
      <c r="E869" s="3" t="str">
        <f>TEXT(Table1[[#This Row],[Order Date]],"mmm")</f>
        <v>Sep</v>
      </c>
      <c r="F869" s="3">
        <v>41550</v>
      </c>
      <c r="G869" s="8">
        <f>Table1[[#This Row],[Ship Date]]-Table1[[#This Row],[Order Date]]</f>
        <v>3</v>
      </c>
      <c r="H869" s="2" t="s">
        <v>188</v>
      </c>
      <c r="I869" s="2" t="s">
        <v>2679</v>
      </c>
      <c r="J869" s="2" t="s">
        <v>2680</v>
      </c>
      <c r="K869" s="2" t="s">
        <v>41</v>
      </c>
      <c r="L869" s="2" t="s">
        <v>27</v>
      </c>
      <c r="M869" s="2" t="s">
        <v>146</v>
      </c>
      <c r="N869" s="2" t="s">
        <v>147</v>
      </c>
      <c r="O869" s="2">
        <v>19140</v>
      </c>
      <c r="P869" s="2" t="s">
        <v>148</v>
      </c>
      <c r="Q869" s="2" t="s">
        <v>2681</v>
      </c>
      <c r="R869" s="2" t="s">
        <v>46</v>
      </c>
      <c r="S869" s="2" t="s">
        <v>47</v>
      </c>
      <c r="T869" s="2" t="s">
        <v>2682</v>
      </c>
      <c r="U869" s="2">
        <v>15.936000000000002</v>
      </c>
      <c r="V869" s="2">
        <v>4</v>
      </c>
      <c r="W869" s="2">
        <v>0.2</v>
      </c>
      <c r="X869" s="20">
        <v>7</v>
      </c>
      <c r="Y869" s="18">
        <v>4656.8341836733998</v>
      </c>
      <c r="Z869" s="2">
        <v>5.1791999999999998</v>
      </c>
    </row>
    <row r="870" spans="1:26" x14ac:dyDescent="0.3">
      <c r="A870" s="2">
        <v>869</v>
      </c>
      <c r="B870" s="2" t="s">
        <v>2683</v>
      </c>
      <c r="C870" s="2">
        <f>YEAR([1]Data!$D870)</f>
        <v>2011</v>
      </c>
      <c r="D870" s="3">
        <v>40639</v>
      </c>
      <c r="E870" s="3" t="str">
        <f>TEXT(Table1[[#This Row],[Order Date]],"mmm")</f>
        <v>Apr</v>
      </c>
      <c r="F870" s="3">
        <v>40643</v>
      </c>
      <c r="G870" s="8">
        <f>Table1[[#This Row],[Ship Date]]-Table1[[#This Row],[Order Date]]</f>
        <v>4</v>
      </c>
      <c r="H870" s="2" t="s">
        <v>50</v>
      </c>
      <c r="I870" s="2" t="s">
        <v>2684</v>
      </c>
      <c r="J870" s="2" t="s">
        <v>2685</v>
      </c>
      <c r="K870" s="2" t="s">
        <v>41</v>
      </c>
      <c r="L870" s="2" t="s">
        <v>27</v>
      </c>
      <c r="M870" s="2" t="s">
        <v>2470</v>
      </c>
      <c r="N870" s="2" t="s">
        <v>147</v>
      </c>
      <c r="O870" s="2">
        <v>17602</v>
      </c>
      <c r="P870" s="2" t="s">
        <v>148</v>
      </c>
      <c r="Q870" s="2" t="s">
        <v>2686</v>
      </c>
      <c r="R870" s="2" t="s">
        <v>46</v>
      </c>
      <c r="S870" s="2" t="s">
        <v>75</v>
      </c>
      <c r="T870" s="2" t="s">
        <v>2687</v>
      </c>
      <c r="U870" s="2">
        <v>44.910000000000011</v>
      </c>
      <c r="V870" s="2">
        <v>6</v>
      </c>
      <c r="W870" s="2">
        <v>0.7</v>
      </c>
      <c r="X870" s="20">
        <v>7</v>
      </c>
      <c r="Y870" s="18">
        <v>4694.9795918366599</v>
      </c>
      <c r="Z870" s="2">
        <v>-35.927999999999997</v>
      </c>
    </row>
    <row r="871" spans="1:26" x14ac:dyDescent="0.3">
      <c r="A871" s="2">
        <v>870</v>
      </c>
      <c r="B871" s="2" t="s">
        <v>2688</v>
      </c>
      <c r="C871" s="2">
        <f>YEAR([1]Data!$D871)</f>
        <v>2013</v>
      </c>
      <c r="D871" s="3">
        <v>41521</v>
      </c>
      <c r="E871" s="3" t="str">
        <f>TEXT(Table1[[#This Row],[Order Date]],"mmm")</f>
        <v>Sep</v>
      </c>
      <c r="F871" s="3">
        <v>41523</v>
      </c>
      <c r="G871" s="8">
        <f>Table1[[#This Row],[Ship Date]]-Table1[[#This Row],[Order Date]]</f>
        <v>2</v>
      </c>
      <c r="H871" s="2" t="s">
        <v>188</v>
      </c>
      <c r="I871" s="2" t="s">
        <v>2689</v>
      </c>
      <c r="J871" s="2" t="s">
        <v>2690</v>
      </c>
      <c r="K871" s="2" t="s">
        <v>102</v>
      </c>
      <c r="L871" s="2" t="s">
        <v>27</v>
      </c>
      <c r="M871" s="2" t="s">
        <v>146</v>
      </c>
      <c r="N871" s="2" t="s">
        <v>147</v>
      </c>
      <c r="O871" s="2">
        <v>19143</v>
      </c>
      <c r="P871" s="2" t="s">
        <v>148</v>
      </c>
      <c r="Q871" s="2" t="s">
        <v>2691</v>
      </c>
      <c r="R871" s="2" t="s">
        <v>46</v>
      </c>
      <c r="S871" s="2" t="s">
        <v>75</v>
      </c>
      <c r="T871" s="2" t="s">
        <v>2692</v>
      </c>
      <c r="U871" s="2">
        <v>1141.4700000000003</v>
      </c>
      <c r="V871" s="2">
        <v>5</v>
      </c>
      <c r="W871" s="2">
        <v>0.7</v>
      </c>
      <c r="X871" s="20">
        <v>7</v>
      </c>
      <c r="Y871" s="18">
        <v>4733.12499999993</v>
      </c>
      <c r="Z871" s="2">
        <v>-760.98000000000025</v>
      </c>
    </row>
    <row r="872" spans="1:26" x14ac:dyDescent="0.3">
      <c r="A872" s="2">
        <v>871</v>
      </c>
      <c r="B872" s="2" t="s">
        <v>2688</v>
      </c>
      <c r="C872" s="2">
        <f>YEAR([1]Data!$D872)</f>
        <v>2013</v>
      </c>
      <c r="D872" s="3">
        <v>41521</v>
      </c>
      <c r="E872" s="3" t="str">
        <f>TEXT(Table1[[#This Row],[Order Date]],"mmm")</f>
        <v>Sep</v>
      </c>
      <c r="F872" s="3">
        <v>41523</v>
      </c>
      <c r="G872" s="8">
        <f>Table1[[#This Row],[Ship Date]]-Table1[[#This Row],[Order Date]]</f>
        <v>2</v>
      </c>
      <c r="H872" s="2" t="s">
        <v>188</v>
      </c>
      <c r="I872" s="2" t="s">
        <v>2689</v>
      </c>
      <c r="J872" s="2" t="s">
        <v>2690</v>
      </c>
      <c r="K872" s="2" t="s">
        <v>102</v>
      </c>
      <c r="L872" s="2" t="s">
        <v>27</v>
      </c>
      <c r="M872" s="2" t="s">
        <v>146</v>
      </c>
      <c r="N872" s="2" t="s">
        <v>147</v>
      </c>
      <c r="O872" s="2">
        <v>19143</v>
      </c>
      <c r="P872" s="2" t="s">
        <v>148</v>
      </c>
      <c r="Q872" s="2" t="s">
        <v>1920</v>
      </c>
      <c r="R872" s="2" t="s">
        <v>71</v>
      </c>
      <c r="S872" s="2" t="s">
        <v>72</v>
      </c>
      <c r="T872" s="2" t="s">
        <v>1921</v>
      </c>
      <c r="U872" s="2">
        <v>280.78200000000004</v>
      </c>
      <c r="V872" s="2">
        <v>3</v>
      </c>
      <c r="W872" s="2">
        <v>0.4</v>
      </c>
      <c r="X872" s="20">
        <v>7</v>
      </c>
      <c r="Y872" s="18">
        <v>4771.27040816319</v>
      </c>
      <c r="Z872" s="2">
        <v>-46.797000000000025</v>
      </c>
    </row>
    <row r="873" spans="1:26" x14ac:dyDescent="0.3">
      <c r="A873" s="2">
        <v>872</v>
      </c>
      <c r="B873" s="2" t="s">
        <v>2693</v>
      </c>
      <c r="C873" s="2">
        <f>YEAR([1]Data!$D873)</f>
        <v>2012</v>
      </c>
      <c r="D873" s="3">
        <v>41201</v>
      </c>
      <c r="E873" s="3" t="str">
        <f>TEXT(Table1[[#This Row],[Order Date]],"mmm")</f>
        <v>Oct</v>
      </c>
      <c r="F873" s="3">
        <v>41202</v>
      </c>
      <c r="G873" s="8">
        <f>Table1[[#This Row],[Ship Date]]-Table1[[#This Row],[Order Date]]</f>
        <v>1</v>
      </c>
      <c r="H873" s="2" t="s">
        <v>188</v>
      </c>
      <c r="I873" s="2" t="s">
        <v>164</v>
      </c>
      <c r="J873" s="2" t="s">
        <v>165</v>
      </c>
      <c r="K873" s="2" t="s">
        <v>26</v>
      </c>
      <c r="L873" s="2" t="s">
        <v>27</v>
      </c>
      <c r="M873" s="2" t="s">
        <v>87</v>
      </c>
      <c r="N873" s="2" t="s">
        <v>2694</v>
      </c>
      <c r="O873" s="2">
        <v>3301</v>
      </c>
      <c r="P873" s="2" t="s">
        <v>148</v>
      </c>
      <c r="Q873" s="2" t="s">
        <v>2695</v>
      </c>
      <c r="R873" s="2" t="s">
        <v>46</v>
      </c>
      <c r="S873" s="2" t="s">
        <v>90</v>
      </c>
      <c r="T873" s="2" t="s">
        <v>2696</v>
      </c>
      <c r="U873" s="2">
        <v>34.44</v>
      </c>
      <c r="V873" s="2">
        <v>3</v>
      </c>
      <c r="W873" s="2">
        <v>0</v>
      </c>
      <c r="X873" s="20">
        <v>7</v>
      </c>
      <c r="Y873" s="18">
        <v>4809.4158163264601</v>
      </c>
      <c r="Z873" s="2">
        <v>17.22</v>
      </c>
    </row>
    <row r="874" spans="1:26" x14ac:dyDescent="0.3">
      <c r="A874" s="2">
        <v>873</v>
      </c>
      <c r="B874" s="2" t="s">
        <v>2697</v>
      </c>
      <c r="C874" s="2">
        <f>YEAR([1]Data!$D874)</f>
        <v>2011</v>
      </c>
      <c r="D874" s="3">
        <v>40887</v>
      </c>
      <c r="E874" s="3" t="str">
        <f>TEXT(Table1[[#This Row],[Order Date]],"mmm")</f>
        <v>Dec</v>
      </c>
      <c r="F874" s="3">
        <v>40892</v>
      </c>
      <c r="G874" s="8">
        <f>Table1[[#This Row],[Ship Date]]-Table1[[#This Row],[Order Date]]</f>
        <v>5</v>
      </c>
      <c r="H874" s="2" t="s">
        <v>50</v>
      </c>
      <c r="I874" s="2" t="s">
        <v>2698</v>
      </c>
      <c r="J874" s="2" t="s">
        <v>2699</v>
      </c>
      <c r="K874" s="2" t="s">
        <v>26</v>
      </c>
      <c r="L874" s="2" t="s">
        <v>27</v>
      </c>
      <c r="M874" s="2" t="s">
        <v>266</v>
      </c>
      <c r="N874" s="2" t="s">
        <v>267</v>
      </c>
      <c r="O874" s="2">
        <v>10009</v>
      </c>
      <c r="P874" s="2" t="s">
        <v>148</v>
      </c>
      <c r="Q874" s="2" t="s">
        <v>1037</v>
      </c>
      <c r="R874" s="2" t="s">
        <v>46</v>
      </c>
      <c r="S874" s="2" t="s">
        <v>90</v>
      </c>
      <c r="T874" s="2" t="s">
        <v>1038</v>
      </c>
      <c r="U874" s="2">
        <v>11.36</v>
      </c>
      <c r="V874" s="2">
        <v>2</v>
      </c>
      <c r="W874" s="2">
        <v>0</v>
      </c>
      <c r="X874" s="20">
        <v>7</v>
      </c>
      <c r="Y874" s="18">
        <v>4847.5612244897202</v>
      </c>
      <c r="Z874" s="2">
        <v>5.2255999999999991</v>
      </c>
    </row>
    <row r="875" spans="1:26" x14ac:dyDescent="0.3">
      <c r="A875" s="2">
        <v>874</v>
      </c>
      <c r="B875" s="2" t="s">
        <v>2697</v>
      </c>
      <c r="C875" s="2">
        <f>YEAR([1]Data!$D875)</f>
        <v>2011</v>
      </c>
      <c r="D875" s="3">
        <v>40887</v>
      </c>
      <c r="E875" s="3" t="str">
        <f>TEXT(Table1[[#This Row],[Order Date]],"mmm")</f>
        <v>Dec</v>
      </c>
      <c r="F875" s="3">
        <v>40892</v>
      </c>
      <c r="G875" s="8">
        <f>Table1[[#This Row],[Ship Date]]-Table1[[#This Row],[Order Date]]</f>
        <v>5</v>
      </c>
      <c r="H875" s="2" t="s">
        <v>50</v>
      </c>
      <c r="I875" s="2" t="s">
        <v>2698</v>
      </c>
      <c r="J875" s="2" t="s">
        <v>2699</v>
      </c>
      <c r="K875" s="2" t="s">
        <v>26</v>
      </c>
      <c r="L875" s="2" t="s">
        <v>27</v>
      </c>
      <c r="M875" s="2" t="s">
        <v>266</v>
      </c>
      <c r="N875" s="2" t="s">
        <v>267</v>
      </c>
      <c r="O875" s="2">
        <v>10009</v>
      </c>
      <c r="P875" s="2" t="s">
        <v>148</v>
      </c>
      <c r="Q875" s="2" t="s">
        <v>1603</v>
      </c>
      <c r="R875" s="2" t="s">
        <v>46</v>
      </c>
      <c r="S875" s="2" t="s">
        <v>75</v>
      </c>
      <c r="T875" s="2" t="s">
        <v>1604</v>
      </c>
      <c r="U875" s="2">
        <v>106.34399999999999</v>
      </c>
      <c r="V875" s="2">
        <v>7</v>
      </c>
      <c r="W875" s="2">
        <v>0.2</v>
      </c>
      <c r="X875" s="20">
        <v>7</v>
      </c>
      <c r="Y875" s="18">
        <v>4885.7066326529803</v>
      </c>
      <c r="Z875" s="2">
        <v>37.220399999999998</v>
      </c>
    </row>
    <row r="876" spans="1:26" x14ac:dyDescent="0.3">
      <c r="A876" s="2">
        <v>875</v>
      </c>
      <c r="B876" s="2" t="s">
        <v>2700</v>
      </c>
      <c r="C876" s="2">
        <f>YEAR([1]Data!$D876)</f>
        <v>2014</v>
      </c>
      <c r="D876" s="3">
        <v>41877</v>
      </c>
      <c r="E876" s="3" t="str">
        <f>TEXT(Table1[[#This Row],[Order Date]],"mmm")</f>
        <v>Aug</v>
      </c>
      <c r="F876" s="3">
        <v>41881</v>
      </c>
      <c r="G876" s="8">
        <f>Table1[[#This Row],[Ship Date]]-Table1[[#This Row],[Order Date]]</f>
        <v>4</v>
      </c>
      <c r="H876" s="2" t="s">
        <v>50</v>
      </c>
      <c r="I876" s="2" t="s">
        <v>2626</v>
      </c>
      <c r="J876" s="2" t="s">
        <v>2627</v>
      </c>
      <c r="K876" s="2" t="s">
        <v>26</v>
      </c>
      <c r="L876" s="2" t="s">
        <v>27</v>
      </c>
      <c r="M876" s="2" t="s">
        <v>467</v>
      </c>
      <c r="N876" s="2" t="s">
        <v>88</v>
      </c>
      <c r="O876" s="2">
        <v>28205</v>
      </c>
      <c r="P876" s="2" t="s">
        <v>30</v>
      </c>
      <c r="Q876" s="2" t="s">
        <v>2701</v>
      </c>
      <c r="R876" s="2" t="s">
        <v>46</v>
      </c>
      <c r="S876" s="2" t="s">
        <v>90</v>
      </c>
      <c r="T876" s="2" t="s">
        <v>2702</v>
      </c>
      <c r="U876" s="2">
        <v>192.16000000000003</v>
      </c>
      <c r="V876" s="2">
        <v>5</v>
      </c>
      <c r="W876" s="2">
        <v>0.2</v>
      </c>
      <c r="X876" s="20">
        <v>7</v>
      </c>
      <c r="Y876" s="18">
        <v>4923.8520408162503</v>
      </c>
      <c r="Z876" s="2">
        <v>67.255999999999986</v>
      </c>
    </row>
    <row r="877" spans="1:26" x14ac:dyDescent="0.3">
      <c r="A877" s="2">
        <v>876</v>
      </c>
      <c r="B877" s="2" t="s">
        <v>2703</v>
      </c>
      <c r="C877" s="2">
        <f>YEAR([1]Data!$D877)</f>
        <v>2013</v>
      </c>
      <c r="D877" s="3">
        <v>41291</v>
      </c>
      <c r="E877" s="3" t="str">
        <f>TEXT(Table1[[#This Row],[Order Date]],"mmm")</f>
        <v>Jan</v>
      </c>
      <c r="F877" s="3">
        <v>41295</v>
      </c>
      <c r="G877" s="8">
        <f>Table1[[#This Row],[Ship Date]]-Table1[[#This Row],[Order Date]]</f>
        <v>4</v>
      </c>
      <c r="H877" s="2" t="s">
        <v>50</v>
      </c>
      <c r="I877" s="2" t="s">
        <v>2130</v>
      </c>
      <c r="J877" s="2" t="s">
        <v>2131</v>
      </c>
      <c r="K877" s="2" t="s">
        <v>102</v>
      </c>
      <c r="L877" s="2" t="s">
        <v>27</v>
      </c>
      <c r="M877" s="2" t="s">
        <v>87</v>
      </c>
      <c r="N877" s="2" t="s">
        <v>2694</v>
      </c>
      <c r="O877" s="2">
        <v>3301</v>
      </c>
      <c r="P877" s="2" t="s">
        <v>148</v>
      </c>
      <c r="Q877" s="2" t="s">
        <v>905</v>
      </c>
      <c r="R877" s="2" t="s">
        <v>32</v>
      </c>
      <c r="S877" s="2" t="s">
        <v>65</v>
      </c>
      <c r="T877" s="2" t="s">
        <v>906</v>
      </c>
      <c r="U877" s="2">
        <v>322.59000000000003</v>
      </c>
      <c r="V877" s="2">
        <v>3</v>
      </c>
      <c r="W877" s="2">
        <v>0</v>
      </c>
      <c r="X877" s="20">
        <v>7</v>
      </c>
      <c r="Y877" s="18">
        <v>4961.9974489795104</v>
      </c>
      <c r="Z877" s="2">
        <v>64.518000000000001</v>
      </c>
    </row>
    <row r="878" spans="1:26" x14ac:dyDescent="0.3">
      <c r="A878" s="2">
        <v>877</v>
      </c>
      <c r="B878" s="2" t="s">
        <v>2703</v>
      </c>
      <c r="C878" s="2">
        <f>YEAR([1]Data!$D878)</f>
        <v>2013</v>
      </c>
      <c r="D878" s="3">
        <v>41291</v>
      </c>
      <c r="E878" s="3" t="str">
        <f>TEXT(Table1[[#This Row],[Order Date]],"mmm")</f>
        <v>Jan</v>
      </c>
      <c r="F878" s="3">
        <v>41295</v>
      </c>
      <c r="G878" s="8">
        <f>Table1[[#This Row],[Ship Date]]-Table1[[#This Row],[Order Date]]</f>
        <v>4</v>
      </c>
      <c r="H878" s="2" t="s">
        <v>50</v>
      </c>
      <c r="I878" s="2" t="s">
        <v>2130</v>
      </c>
      <c r="J878" s="2" t="s">
        <v>2131</v>
      </c>
      <c r="K878" s="2" t="s">
        <v>102</v>
      </c>
      <c r="L878" s="2" t="s">
        <v>27</v>
      </c>
      <c r="M878" s="2" t="s">
        <v>87</v>
      </c>
      <c r="N878" s="2" t="s">
        <v>2694</v>
      </c>
      <c r="O878" s="2">
        <v>3301</v>
      </c>
      <c r="P878" s="2" t="s">
        <v>148</v>
      </c>
      <c r="Q878" s="2" t="s">
        <v>1018</v>
      </c>
      <c r="R878" s="2" t="s">
        <v>71</v>
      </c>
      <c r="S878" s="2" t="s">
        <v>161</v>
      </c>
      <c r="T878" s="2" t="s">
        <v>1019</v>
      </c>
      <c r="U878" s="2">
        <v>29.99</v>
      </c>
      <c r="V878" s="2">
        <v>1</v>
      </c>
      <c r="W878" s="2">
        <v>0</v>
      </c>
      <c r="X878" s="20">
        <v>7</v>
      </c>
      <c r="Y878" s="18">
        <v>5000.1428571427796</v>
      </c>
      <c r="Z878" s="2">
        <v>13.195600000000002</v>
      </c>
    </row>
    <row r="879" spans="1:26" x14ac:dyDescent="0.3">
      <c r="A879" s="2">
        <v>878</v>
      </c>
      <c r="B879" s="2" t="s">
        <v>2703</v>
      </c>
      <c r="C879" s="2">
        <f>YEAR([1]Data!$D879)</f>
        <v>2013</v>
      </c>
      <c r="D879" s="3">
        <v>41291</v>
      </c>
      <c r="E879" s="3" t="str">
        <f>TEXT(Table1[[#This Row],[Order Date]],"mmm")</f>
        <v>Jan</v>
      </c>
      <c r="F879" s="3">
        <v>41295</v>
      </c>
      <c r="G879" s="8">
        <f>Table1[[#This Row],[Ship Date]]-Table1[[#This Row],[Order Date]]</f>
        <v>4</v>
      </c>
      <c r="H879" s="2" t="s">
        <v>50</v>
      </c>
      <c r="I879" s="2" t="s">
        <v>2130</v>
      </c>
      <c r="J879" s="2" t="s">
        <v>2131</v>
      </c>
      <c r="K879" s="2" t="s">
        <v>102</v>
      </c>
      <c r="L879" s="2" t="s">
        <v>27</v>
      </c>
      <c r="M879" s="2" t="s">
        <v>87</v>
      </c>
      <c r="N879" s="2" t="s">
        <v>2694</v>
      </c>
      <c r="O879" s="2">
        <v>3301</v>
      </c>
      <c r="P879" s="2" t="s">
        <v>148</v>
      </c>
      <c r="Q879" s="2" t="s">
        <v>2704</v>
      </c>
      <c r="R879" s="2" t="s">
        <v>71</v>
      </c>
      <c r="S879" s="2" t="s">
        <v>161</v>
      </c>
      <c r="T879" s="2" t="s">
        <v>2705</v>
      </c>
      <c r="U879" s="2">
        <v>371.96999999999997</v>
      </c>
      <c r="V879" s="2">
        <v>3</v>
      </c>
      <c r="W879" s="2">
        <v>0</v>
      </c>
      <c r="X879" s="20">
        <v>7</v>
      </c>
      <c r="Y879" s="18">
        <v>5038.2882653060396</v>
      </c>
      <c r="Z879" s="2">
        <v>66.954599999999971</v>
      </c>
    </row>
    <row r="880" spans="1:26" x14ac:dyDescent="0.3">
      <c r="A880" s="2">
        <v>879</v>
      </c>
      <c r="B880" s="2" t="s">
        <v>2706</v>
      </c>
      <c r="C880" s="2">
        <f>YEAR([1]Data!$D880)</f>
        <v>2011</v>
      </c>
      <c r="D880" s="3">
        <v>40803</v>
      </c>
      <c r="E880" s="3" t="str">
        <f>TEXT(Table1[[#This Row],[Order Date]],"mmm")</f>
        <v>Sep</v>
      </c>
      <c r="F880" s="3">
        <v>40807</v>
      </c>
      <c r="G880" s="8">
        <f>Table1[[#This Row],[Ship Date]]-Table1[[#This Row],[Order Date]]</f>
        <v>4</v>
      </c>
      <c r="H880" s="2" t="s">
        <v>50</v>
      </c>
      <c r="I880" s="2" t="s">
        <v>2707</v>
      </c>
      <c r="J880" s="2" t="s">
        <v>2708</v>
      </c>
      <c r="K880" s="2" t="s">
        <v>102</v>
      </c>
      <c r="L880" s="2" t="s">
        <v>27</v>
      </c>
      <c r="M880" s="2" t="s">
        <v>146</v>
      </c>
      <c r="N880" s="2" t="s">
        <v>147</v>
      </c>
      <c r="O880" s="2">
        <v>19120</v>
      </c>
      <c r="P880" s="2" t="s">
        <v>148</v>
      </c>
      <c r="Q880" s="2" t="s">
        <v>2709</v>
      </c>
      <c r="R880" s="2" t="s">
        <v>46</v>
      </c>
      <c r="S880" s="2" t="s">
        <v>75</v>
      </c>
      <c r="T880" s="2" t="s">
        <v>2710</v>
      </c>
      <c r="U880" s="2">
        <v>5.8920000000000012</v>
      </c>
      <c r="V880" s="2">
        <v>4</v>
      </c>
      <c r="W880" s="2">
        <v>0.7</v>
      </c>
      <c r="X880" s="20">
        <v>7</v>
      </c>
      <c r="Y880" s="18">
        <v>5076.4336734693097</v>
      </c>
      <c r="Z880" s="2">
        <v>-4.1243999999999996</v>
      </c>
    </row>
    <row r="881" spans="1:26" x14ac:dyDescent="0.3">
      <c r="A881" s="2">
        <v>880</v>
      </c>
      <c r="B881" s="2" t="s">
        <v>2711</v>
      </c>
      <c r="C881" s="2">
        <f>YEAR([1]Data!$D881)</f>
        <v>2014</v>
      </c>
      <c r="D881" s="3">
        <v>41974</v>
      </c>
      <c r="E881" s="3" t="str">
        <f>TEXT(Table1[[#This Row],[Order Date]],"mmm")</f>
        <v>Dec</v>
      </c>
      <c r="F881" s="3">
        <v>41976</v>
      </c>
      <c r="G881" s="8">
        <f>Table1[[#This Row],[Ship Date]]-Table1[[#This Row],[Order Date]]</f>
        <v>2</v>
      </c>
      <c r="H881" s="2" t="s">
        <v>23</v>
      </c>
      <c r="I881" s="2" t="s">
        <v>100</v>
      </c>
      <c r="J881" s="2" t="s">
        <v>101</v>
      </c>
      <c r="K881" s="2" t="s">
        <v>102</v>
      </c>
      <c r="L881" s="2" t="s">
        <v>27</v>
      </c>
      <c r="M881" s="2" t="s">
        <v>266</v>
      </c>
      <c r="N881" s="2" t="s">
        <v>267</v>
      </c>
      <c r="O881" s="2">
        <v>10024</v>
      </c>
      <c r="P881" s="2" t="s">
        <v>148</v>
      </c>
      <c r="Q881" s="2" t="s">
        <v>2712</v>
      </c>
      <c r="R881" s="2" t="s">
        <v>46</v>
      </c>
      <c r="S881" s="2" t="s">
        <v>75</v>
      </c>
      <c r="T881" s="2" t="s">
        <v>2713</v>
      </c>
      <c r="U881" s="2">
        <v>68.472000000000008</v>
      </c>
      <c r="V881" s="2">
        <v>3</v>
      </c>
      <c r="W881" s="2">
        <v>0.2</v>
      </c>
      <c r="X881" s="20">
        <v>7</v>
      </c>
      <c r="Y881" s="18">
        <v>5114.5790816325698</v>
      </c>
      <c r="Z881" s="2">
        <v>23.109299999999998</v>
      </c>
    </row>
    <row r="882" spans="1:26" x14ac:dyDescent="0.3">
      <c r="A882" s="2">
        <v>881</v>
      </c>
      <c r="B882" s="2" t="s">
        <v>2711</v>
      </c>
      <c r="C882" s="2">
        <f>YEAR([1]Data!$D882)</f>
        <v>2014</v>
      </c>
      <c r="D882" s="3">
        <v>41974</v>
      </c>
      <c r="E882" s="3" t="str">
        <f>TEXT(Table1[[#This Row],[Order Date]],"mmm")</f>
        <v>Dec</v>
      </c>
      <c r="F882" s="3">
        <v>41976</v>
      </c>
      <c r="G882" s="8">
        <f>Table1[[#This Row],[Ship Date]]-Table1[[#This Row],[Order Date]]</f>
        <v>2</v>
      </c>
      <c r="H882" s="2" t="s">
        <v>23</v>
      </c>
      <c r="I882" s="2" t="s">
        <v>100</v>
      </c>
      <c r="J882" s="2" t="s">
        <v>101</v>
      </c>
      <c r="K882" s="2" t="s">
        <v>102</v>
      </c>
      <c r="L882" s="2" t="s">
        <v>27</v>
      </c>
      <c r="M882" s="2" t="s">
        <v>266</v>
      </c>
      <c r="N882" s="2" t="s">
        <v>267</v>
      </c>
      <c r="O882" s="2">
        <v>10024</v>
      </c>
      <c r="P882" s="2" t="s">
        <v>148</v>
      </c>
      <c r="Q882" s="2" t="s">
        <v>686</v>
      </c>
      <c r="R882" s="2" t="s">
        <v>32</v>
      </c>
      <c r="S882" s="2" t="s">
        <v>36</v>
      </c>
      <c r="T882" s="2" t="s">
        <v>687</v>
      </c>
      <c r="U882" s="2">
        <v>1242.8999999999999</v>
      </c>
      <c r="V882" s="2">
        <v>5</v>
      </c>
      <c r="W882" s="2">
        <v>0.1</v>
      </c>
      <c r="X882" s="20">
        <v>7</v>
      </c>
      <c r="Y882" s="18">
        <v>5152.7244897958399</v>
      </c>
      <c r="Z882" s="2">
        <v>262.38999999999987</v>
      </c>
    </row>
    <row r="883" spans="1:26" x14ac:dyDescent="0.3">
      <c r="A883" s="2">
        <v>882</v>
      </c>
      <c r="B883" s="2" t="s">
        <v>2714</v>
      </c>
      <c r="C883" s="2">
        <f>YEAR([1]Data!$D883)</f>
        <v>2012</v>
      </c>
      <c r="D883" s="3">
        <v>41191</v>
      </c>
      <c r="E883" s="3" t="str">
        <f>TEXT(Table1[[#This Row],[Order Date]],"mmm")</f>
        <v>Oct</v>
      </c>
      <c r="F883" s="3">
        <v>41195</v>
      </c>
      <c r="G883" s="8">
        <f>Table1[[#This Row],[Ship Date]]-Table1[[#This Row],[Order Date]]</f>
        <v>4</v>
      </c>
      <c r="H883" s="2" t="s">
        <v>50</v>
      </c>
      <c r="I883" s="2" t="s">
        <v>508</v>
      </c>
      <c r="J883" s="2" t="s">
        <v>509</v>
      </c>
      <c r="K883" s="2" t="s">
        <v>26</v>
      </c>
      <c r="L883" s="2" t="s">
        <v>27</v>
      </c>
      <c r="M883" s="2" t="s">
        <v>318</v>
      </c>
      <c r="N883" s="2" t="s">
        <v>319</v>
      </c>
      <c r="O883" s="2">
        <v>22153</v>
      </c>
      <c r="P883" s="2" t="s">
        <v>30</v>
      </c>
      <c r="Q883" s="2" t="s">
        <v>1635</v>
      </c>
      <c r="R883" s="2" t="s">
        <v>46</v>
      </c>
      <c r="S883" s="2" t="s">
        <v>59</v>
      </c>
      <c r="T883" s="2" t="s">
        <v>1636</v>
      </c>
      <c r="U883" s="2">
        <v>30.84</v>
      </c>
      <c r="V883" s="2">
        <v>2</v>
      </c>
      <c r="W883" s="2">
        <v>0</v>
      </c>
      <c r="X883" s="20">
        <v>7</v>
      </c>
      <c r="Y883" s="18">
        <v>5190.8698979590999</v>
      </c>
      <c r="Z883" s="2">
        <v>8.3268000000000022</v>
      </c>
    </row>
    <row r="884" spans="1:26" x14ac:dyDescent="0.3">
      <c r="A884" s="2">
        <v>883</v>
      </c>
      <c r="B884" s="2" t="s">
        <v>2715</v>
      </c>
      <c r="C884" s="2">
        <f>YEAR([1]Data!$D884)</f>
        <v>2014</v>
      </c>
      <c r="D884" s="3">
        <v>41997</v>
      </c>
      <c r="E884" s="3" t="str">
        <f>TEXT(Table1[[#This Row],[Order Date]],"mmm")</f>
        <v>Dec</v>
      </c>
      <c r="F884" s="3">
        <v>41997</v>
      </c>
      <c r="G884" s="8">
        <f>Table1[[#This Row],[Ship Date]]-Table1[[#This Row],[Order Date]]</f>
        <v>0</v>
      </c>
      <c r="H884" s="2" t="s">
        <v>1290</v>
      </c>
      <c r="I884" s="2" t="s">
        <v>449</v>
      </c>
      <c r="J884" s="2" t="s">
        <v>450</v>
      </c>
      <c r="K884" s="2" t="s">
        <v>26</v>
      </c>
      <c r="L884" s="2" t="s">
        <v>27</v>
      </c>
      <c r="M884" s="2" t="s">
        <v>127</v>
      </c>
      <c r="N884" s="2" t="s">
        <v>43</v>
      </c>
      <c r="O884" s="2">
        <v>94109</v>
      </c>
      <c r="P884" s="2" t="s">
        <v>44</v>
      </c>
      <c r="Q884" s="2" t="s">
        <v>2257</v>
      </c>
      <c r="R884" s="2" t="s">
        <v>46</v>
      </c>
      <c r="S884" s="2" t="s">
        <v>68</v>
      </c>
      <c r="T884" s="2" t="s">
        <v>2258</v>
      </c>
      <c r="U884" s="2">
        <v>13.48</v>
      </c>
      <c r="V884" s="2">
        <v>4</v>
      </c>
      <c r="W884" s="2">
        <v>0</v>
      </c>
      <c r="X884" s="20">
        <v>7</v>
      </c>
      <c r="Y884" s="18">
        <v>5229.01530612237</v>
      </c>
      <c r="Z884" s="2">
        <v>5.9312000000000014</v>
      </c>
    </row>
    <row r="885" spans="1:26" x14ac:dyDescent="0.3">
      <c r="A885" s="2">
        <v>884</v>
      </c>
      <c r="B885" s="2" t="s">
        <v>2716</v>
      </c>
      <c r="C885" s="2">
        <f>YEAR([1]Data!$D885)</f>
        <v>2013</v>
      </c>
      <c r="D885" s="3">
        <v>41570</v>
      </c>
      <c r="E885" s="3" t="str">
        <f>TEXT(Table1[[#This Row],[Order Date]],"mmm")</f>
        <v>Oct</v>
      </c>
      <c r="F885" s="3">
        <v>41572</v>
      </c>
      <c r="G885" s="8">
        <f>Table1[[#This Row],[Ship Date]]-Table1[[#This Row],[Order Date]]</f>
        <v>2</v>
      </c>
      <c r="H885" s="2" t="s">
        <v>188</v>
      </c>
      <c r="I885" s="2" t="s">
        <v>2717</v>
      </c>
      <c r="J885" s="2" t="s">
        <v>2718</v>
      </c>
      <c r="K885" s="2" t="s">
        <v>102</v>
      </c>
      <c r="L885" s="2" t="s">
        <v>27</v>
      </c>
      <c r="M885" s="2" t="s">
        <v>880</v>
      </c>
      <c r="N885" s="2" t="s">
        <v>238</v>
      </c>
      <c r="O885" s="2">
        <v>48227</v>
      </c>
      <c r="P885" s="2" t="s">
        <v>105</v>
      </c>
      <c r="Q885" s="2" t="s">
        <v>2111</v>
      </c>
      <c r="R885" s="2" t="s">
        <v>32</v>
      </c>
      <c r="S885" s="2" t="s">
        <v>65</v>
      </c>
      <c r="T885" s="2" t="s">
        <v>2112</v>
      </c>
      <c r="U885" s="2">
        <v>31.400000000000002</v>
      </c>
      <c r="V885" s="2">
        <v>5</v>
      </c>
      <c r="W885" s="2">
        <v>0</v>
      </c>
      <c r="X885" s="20">
        <v>7</v>
      </c>
      <c r="Y885" s="18">
        <v>5267.1607142856301</v>
      </c>
      <c r="Z885" s="2">
        <v>10.047999999999998</v>
      </c>
    </row>
    <row r="886" spans="1:26" x14ac:dyDescent="0.3">
      <c r="A886" s="2">
        <v>885</v>
      </c>
      <c r="B886" s="2" t="s">
        <v>2719</v>
      </c>
      <c r="C886" s="2">
        <f>YEAR([1]Data!$D886)</f>
        <v>2011</v>
      </c>
      <c r="D886" s="3">
        <v>40662</v>
      </c>
      <c r="E886" s="3" t="str">
        <f>TEXT(Table1[[#This Row],[Order Date]],"mmm")</f>
        <v>Apr</v>
      </c>
      <c r="F886" s="3">
        <v>40667</v>
      </c>
      <c r="G886" s="8">
        <f>Table1[[#This Row],[Ship Date]]-Table1[[#This Row],[Order Date]]</f>
        <v>5</v>
      </c>
      <c r="H886" s="2" t="s">
        <v>50</v>
      </c>
      <c r="I886" s="2" t="s">
        <v>2720</v>
      </c>
      <c r="J886" s="2" t="s">
        <v>2721</v>
      </c>
      <c r="K886" s="2" t="s">
        <v>26</v>
      </c>
      <c r="L886" s="2" t="s">
        <v>27</v>
      </c>
      <c r="M886" s="2" t="s">
        <v>389</v>
      </c>
      <c r="N886" s="2" t="s">
        <v>267</v>
      </c>
      <c r="O886" s="2">
        <v>14609</v>
      </c>
      <c r="P886" s="2" t="s">
        <v>148</v>
      </c>
      <c r="Q886" s="2" t="s">
        <v>2722</v>
      </c>
      <c r="R886" s="2" t="s">
        <v>32</v>
      </c>
      <c r="S886" s="2" t="s">
        <v>65</v>
      </c>
      <c r="T886" s="2" t="s">
        <v>2723</v>
      </c>
      <c r="U886" s="2">
        <v>17.46</v>
      </c>
      <c r="V886" s="2">
        <v>2</v>
      </c>
      <c r="W886" s="2">
        <v>0</v>
      </c>
      <c r="X886" s="20">
        <v>7</v>
      </c>
      <c r="Y886" s="18">
        <v>5305.3061224489002</v>
      </c>
      <c r="Z886" s="2">
        <v>5.936399999999999</v>
      </c>
    </row>
    <row r="887" spans="1:26" x14ac:dyDescent="0.3">
      <c r="A887" s="2">
        <v>886</v>
      </c>
      <c r="B887" s="2" t="s">
        <v>2724</v>
      </c>
      <c r="C887" s="2">
        <f>YEAR([1]Data!$D887)</f>
        <v>2012</v>
      </c>
      <c r="D887" s="3">
        <v>41024</v>
      </c>
      <c r="E887" s="3" t="str">
        <f>TEXT(Table1[[#This Row],[Order Date]],"mmm")</f>
        <v>Apr</v>
      </c>
      <c r="F887" s="3">
        <v>41027</v>
      </c>
      <c r="G887" s="8">
        <f>Table1[[#This Row],[Ship Date]]-Table1[[#This Row],[Order Date]]</f>
        <v>3</v>
      </c>
      <c r="H887" s="2" t="s">
        <v>23</v>
      </c>
      <c r="I887" s="2" t="s">
        <v>2725</v>
      </c>
      <c r="J887" s="2" t="s">
        <v>2726</v>
      </c>
      <c r="K887" s="2" t="s">
        <v>41</v>
      </c>
      <c r="L887" s="2" t="s">
        <v>27</v>
      </c>
      <c r="M887" s="2" t="s">
        <v>42</v>
      </c>
      <c r="N887" s="2" t="s">
        <v>43</v>
      </c>
      <c r="O887" s="2">
        <v>90045</v>
      </c>
      <c r="P887" s="2" t="s">
        <v>44</v>
      </c>
      <c r="Q887" s="2" t="s">
        <v>2727</v>
      </c>
      <c r="R887" s="2" t="s">
        <v>46</v>
      </c>
      <c r="S887" s="2" t="s">
        <v>75</v>
      </c>
      <c r="T887" s="2" t="s">
        <v>2728</v>
      </c>
      <c r="U887" s="2">
        <v>13.943999999999999</v>
      </c>
      <c r="V887" s="2">
        <v>3</v>
      </c>
      <c r="W887" s="2">
        <v>0.2</v>
      </c>
      <c r="X887" s="20">
        <v>7</v>
      </c>
      <c r="Y887" s="18">
        <v>5343.4515306121602</v>
      </c>
      <c r="Z887" s="2">
        <v>4.5317999999999996</v>
      </c>
    </row>
    <row r="888" spans="1:26" x14ac:dyDescent="0.3">
      <c r="A888" s="2">
        <v>887</v>
      </c>
      <c r="B888" s="2" t="s">
        <v>2729</v>
      </c>
      <c r="C888" s="2">
        <f>YEAR([1]Data!$D888)</f>
        <v>2014</v>
      </c>
      <c r="D888" s="3">
        <v>41817</v>
      </c>
      <c r="E888" s="3" t="str">
        <f>TEXT(Table1[[#This Row],[Order Date]],"mmm")</f>
        <v>Jun</v>
      </c>
      <c r="F888" s="3">
        <v>41823</v>
      </c>
      <c r="G888" s="8">
        <f>Table1[[#This Row],[Ship Date]]-Table1[[#This Row],[Order Date]]</f>
        <v>6</v>
      </c>
      <c r="H888" s="2" t="s">
        <v>50</v>
      </c>
      <c r="I888" s="2" t="s">
        <v>1892</v>
      </c>
      <c r="J888" s="2" t="s">
        <v>1893</v>
      </c>
      <c r="K888" s="2" t="s">
        <v>26</v>
      </c>
      <c r="L888" s="2" t="s">
        <v>27</v>
      </c>
      <c r="M888" s="2" t="s">
        <v>947</v>
      </c>
      <c r="N888" s="2" t="s">
        <v>43</v>
      </c>
      <c r="O888" s="2">
        <v>92105</v>
      </c>
      <c r="P888" s="2" t="s">
        <v>44</v>
      </c>
      <c r="Q888" s="2" t="s">
        <v>2730</v>
      </c>
      <c r="R888" s="2" t="s">
        <v>46</v>
      </c>
      <c r="S888" s="2" t="s">
        <v>59</v>
      </c>
      <c r="T888" s="2" t="s">
        <v>2731</v>
      </c>
      <c r="U888" s="2">
        <v>83.76</v>
      </c>
      <c r="V888" s="2">
        <v>12</v>
      </c>
      <c r="W888" s="2">
        <v>0</v>
      </c>
      <c r="X888" s="20">
        <v>7</v>
      </c>
      <c r="Y888" s="18">
        <v>5381.5969387754303</v>
      </c>
      <c r="Z888" s="2">
        <v>1.6751999999999967</v>
      </c>
    </row>
    <row r="889" spans="1:26" x14ac:dyDescent="0.3">
      <c r="A889" s="2">
        <v>888</v>
      </c>
      <c r="B889" s="2" t="s">
        <v>2732</v>
      </c>
      <c r="C889" s="2">
        <f>YEAR([1]Data!$D889)</f>
        <v>2014</v>
      </c>
      <c r="D889" s="3">
        <v>41927</v>
      </c>
      <c r="E889" s="3" t="str">
        <f>TEXT(Table1[[#This Row],[Order Date]],"mmm")</f>
        <v>Oct</v>
      </c>
      <c r="F889" s="3">
        <v>41932</v>
      </c>
      <c r="G889" s="8">
        <f>Table1[[#This Row],[Ship Date]]-Table1[[#This Row],[Order Date]]</f>
        <v>5</v>
      </c>
      <c r="H889" s="2" t="s">
        <v>50</v>
      </c>
      <c r="I889" s="2" t="s">
        <v>2733</v>
      </c>
      <c r="J889" s="2" t="s">
        <v>2734</v>
      </c>
      <c r="K889" s="2" t="s">
        <v>102</v>
      </c>
      <c r="L889" s="2" t="s">
        <v>27</v>
      </c>
      <c r="M889" s="2" t="s">
        <v>382</v>
      </c>
      <c r="N889" s="2" t="s">
        <v>2735</v>
      </c>
      <c r="O889" s="2">
        <v>21044</v>
      </c>
      <c r="P889" s="2" t="s">
        <v>148</v>
      </c>
      <c r="Q889" s="2" t="s">
        <v>294</v>
      </c>
      <c r="R889" s="2" t="s">
        <v>46</v>
      </c>
      <c r="S889" s="2" t="s">
        <v>75</v>
      </c>
      <c r="T889" s="2" t="s">
        <v>295</v>
      </c>
      <c r="U889" s="2">
        <v>37.659999999999997</v>
      </c>
      <c r="V889" s="2">
        <v>7</v>
      </c>
      <c r="W889" s="2">
        <v>0</v>
      </c>
      <c r="X889" s="20">
        <v>7</v>
      </c>
      <c r="Y889" s="18">
        <v>5419.7423469386904</v>
      </c>
      <c r="Z889" s="2">
        <v>18.453400000000002</v>
      </c>
    </row>
    <row r="890" spans="1:26" x14ac:dyDescent="0.3">
      <c r="A890" s="2">
        <v>889</v>
      </c>
      <c r="B890" s="2" t="s">
        <v>2736</v>
      </c>
      <c r="C890" s="2">
        <f>YEAR([1]Data!$D890)</f>
        <v>2011</v>
      </c>
      <c r="D890" s="3">
        <v>40886</v>
      </c>
      <c r="E890" s="3" t="str">
        <f>TEXT(Table1[[#This Row],[Order Date]],"mmm")</f>
        <v>Dec</v>
      </c>
      <c r="F890" s="3">
        <v>40893</v>
      </c>
      <c r="G890" s="8">
        <f>Table1[[#This Row],[Ship Date]]-Table1[[#This Row],[Order Date]]</f>
        <v>7</v>
      </c>
      <c r="H890" s="2" t="s">
        <v>50</v>
      </c>
      <c r="I890" s="2" t="s">
        <v>2632</v>
      </c>
      <c r="J890" s="2" t="s">
        <v>2633</v>
      </c>
      <c r="K890" s="2" t="s">
        <v>41</v>
      </c>
      <c r="L890" s="2" t="s">
        <v>27</v>
      </c>
      <c r="M890" s="2" t="s">
        <v>127</v>
      </c>
      <c r="N890" s="2" t="s">
        <v>43</v>
      </c>
      <c r="O890" s="2">
        <v>94122</v>
      </c>
      <c r="P890" s="2" t="s">
        <v>44</v>
      </c>
      <c r="Q890" s="2" t="s">
        <v>1465</v>
      </c>
      <c r="R890" s="2" t="s">
        <v>46</v>
      </c>
      <c r="S890" s="2" t="s">
        <v>90</v>
      </c>
      <c r="T890" s="2" t="s">
        <v>1466</v>
      </c>
      <c r="U890" s="2">
        <v>34.68</v>
      </c>
      <c r="V890" s="2">
        <v>6</v>
      </c>
      <c r="W890" s="2">
        <v>0</v>
      </c>
      <c r="X890" s="20">
        <v>7</v>
      </c>
      <c r="Y890" s="18">
        <v>5457.8877551019496</v>
      </c>
      <c r="Z890" s="2">
        <v>16.993200000000002</v>
      </c>
    </row>
    <row r="891" spans="1:26" x14ac:dyDescent="0.3">
      <c r="A891" s="2">
        <v>890</v>
      </c>
      <c r="B891" s="2" t="s">
        <v>2737</v>
      </c>
      <c r="C891" s="2">
        <f>YEAR([1]Data!$D891)</f>
        <v>2014</v>
      </c>
      <c r="D891" s="3">
        <v>41811</v>
      </c>
      <c r="E891" s="3" t="str">
        <f>TEXT(Table1[[#This Row],[Order Date]],"mmm")</f>
        <v>Jun</v>
      </c>
      <c r="F891" s="3">
        <v>41817</v>
      </c>
      <c r="G891" s="8">
        <f>Table1[[#This Row],[Ship Date]]-Table1[[#This Row],[Order Date]]</f>
        <v>6</v>
      </c>
      <c r="H891" s="2" t="s">
        <v>50</v>
      </c>
      <c r="I891" s="2" t="s">
        <v>1645</v>
      </c>
      <c r="J891" s="2" t="s">
        <v>1646</v>
      </c>
      <c r="K891" s="2" t="s">
        <v>26</v>
      </c>
      <c r="L891" s="2" t="s">
        <v>27</v>
      </c>
      <c r="M891" s="2" t="s">
        <v>1499</v>
      </c>
      <c r="N891" s="2" t="s">
        <v>267</v>
      </c>
      <c r="O891" s="2">
        <v>10801</v>
      </c>
      <c r="P891" s="2" t="s">
        <v>148</v>
      </c>
      <c r="Q891" s="2" t="s">
        <v>2738</v>
      </c>
      <c r="R891" s="2" t="s">
        <v>71</v>
      </c>
      <c r="S891" s="2" t="s">
        <v>161</v>
      </c>
      <c r="T891" s="2" t="s">
        <v>2739</v>
      </c>
      <c r="U891" s="2">
        <v>149.94999999999999</v>
      </c>
      <c r="V891" s="2">
        <v>5</v>
      </c>
      <c r="W891" s="2">
        <v>0</v>
      </c>
      <c r="X891" s="20">
        <v>7</v>
      </c>
      <c r="Y891" s="18">
        <v>5496.0331632652196</v>
      </c>
      <c r="Z891" s="2">
        <v>14.994999999999994</v>
      </c>
    </row>
    <row r="892" spans="1:26" x14ac:dyDescent="0.3">
      <c r="A892" s="2">
        <v>891</v>
      </c>
      <c r="B892" s="2" t="s">
        <v>2737</v>
      </c>
      <c r="C892" s="2">
        <f>YEAR([1]Data!$D892)</f>
        <v>2014</v>
      </c>
      <c r="D892" s="3">
        <v>41811</v>
      </c>
      <c r="E892" s="3" t="str">
        <f>TEXT(Table1[[#This Row],[Order Date]],"mmm")</f>
        <v>Jun</v>
      </c>
      <c r="F892" s="3">
        <v>41817</v>
      </c>
      <c r="G892" s="8">
        <f>Table1[[#This Row],[Ship Date]]-Table1[[#This Row],[Order Date]]</f>
        <v>6</v>
      </c>
      <c r="H892" s="2" t="s">
        <v>50</v>
      </c>
      <c r="I892" s="2" t="s">
        <v>1645</v>
      </c>
      <c r="J892" s="2" t="s">
        <v>1646</v>
      </c>
      <c r="K892" s="2" t="s">
        <v>26</v>
      </c>
      <c r="L892" s="2" t="s">
        <v>27</v>
      </c>
      <c r="M892" s="2" t="s">
        <v>1499</v>
      </c>
      <c r="N892" s="2" t="s">
        <v>267</v>
      </c>
      <c r="O892" s="2">
        <v>10801</v>
      </c>
      <c r="P892" s="2" t="s">
        <v>148</v>
      </c>
      <c r="Q892" s="2" t="s">
        <v>1596</v>
      </c>
      <c r="R892" s="2" t="s">
        <v>46</v>
      </c>
      <c r="S892" s="2" t="s">
        <v>75</v>
      </c>
      <c r="T892" s="2" t="s">
        <v>1597</v>
      </c>
      <c r="U892" s="2">
        <v>51.311999999999998</v>
      </c>
      <c r="V892" s="2">
        <v>3</v>
      </c>
      <c r="W892" s="2">
        <v>0.2</v>
      </c>
      <c r="X892" s="20">
        <v>7</v>
      </c>
      <c r="Y892" s="18">
        <v>5534.1785714284797</v>
      </c>
      <c r="Z892" s="2">
        <v>18.600599999999996</v>
      </c>
    </row>
    <row r="893" spans="1:26" x14ac:dyDescent="0.3">
      <c r="A893" s="2">
        <v>892</v>
      </c>
      <c r="B893" s="2" t="s">
        <v>2740</v>
      </c>
      <c r="C893" s="2">
        <f>YEAR([1]Data!$D893)</f>
        <v>2014</v>
      </c>
      <c r="D893" s="3">
        <v>41817</v>
      </c>
      <c r="E893" s="3" t="str">
        <f>TEXT(Table1[[#This Row],[Order Date]],"mmm")</f>
        <v>Jun</v>
      </c>
      <c r="F893" s="3">
        <v>41818</v>
      </c>
      <c r="G893" s="8">
        <f>Table1[[#This Row],[Ship Date]]-Table1[[#This Row],[Order Date]]</f>
        <v>1</v>
      </c>
      <c r="H893" s="2" t="s">
        <v>188</v>
      </c>
      <c r="I893" s="2" t="s">
        <v>2284</v>
      </c>
      <c r="J893" s="2" t="s">
        <v>2285</v>
      </c>
      <c r="K893" s="2" t="s">
        <v>102</v>
      </c>
      <c r="L893" s="2" t="s">
        <v>27</v>
      </c>
      <c r="M893" s="2" t="s">
        <v>880</v>
      </c>
      <c r="N893" s="2" t="s">
        <v>238</v>
      </c>
      <c r="O893" s="2">
        <v>48227</v>
      </c>
      <c r="P893" s="2" t="s">
        <v>105</v>
      </c>
      <c r="Q893" s="2" t="s">
        <v>2741</v>
      </c>
      <c r="R893" s="2" t="s">
        <v>46</v>
      </c>
      <c r="S893" s="2" t="s">
        <v>90</v>
      </c>
      <c r="T893" s="2" t="s">
        <v>2742</v>
      </c>
      <c r="U893" s="2">
        <v>4.54</v>
      </c>
      <c r="V893" s="2">
        <v>1</v>
      </c>
      <c r="W893" s="2">
        <v>0</v>
      </c>
      <c r="X893" s="20">
        <v>7</v>
      </c>
      <c r="Y893" s="18">
        <v>5572.3239795917498</v>
      </c>
      <c r="Z893" s="2">
        <v>2.0429999999999997</v>
      </c>
    </row>
    <row r="894" spans="1:26" x14ac:dyDescent="0.3">
      <c r="A894" s="2">
        <v>893</v>
      </c>
      <c r="B894" s="2" t="s">
        <v>2740</v>
      </c>
      <c r="C894" s="2">
        <f>YEAR([1]Data!$D894)</f>
        <v>2014</v>
      </c>
      <c r="D894" s="3">
        <v>41817</v>
      </c>
      <c r="E894" s="3" t="str">
        <f>TEXT(Table1[[#This Row],[Order Date]],"mmm")</f>
        <v>Jun</v>
      </c>
      <c r="F894" s="3">
        <v>41818</v>
      </c>
      <c r="G894" s="8">
        <f>Table1[[#This Row],[Ship Date]]-Table1[[#This Row],[Order Date]]</f>
        <v>1</v>
      </c>
      <c r="H894" s="2" t="s">
        <v>188</v>
      </c>
      <c r="I894" s="2" t="s">
        <v>2284</v>
      </c>
      <c r="J894" s="2" t="s">
        <v>2285</v>
      </c>
      <c r="K894" s="2" t="s">
        <v>102</v>
      </c>
      <c r="L894" s="2" t="s">
        <v>27</v>
      </c>
      <c r="M894" s="2" t="s">
        <v>880</v>
      </c>
      <c r="N894" s="2" t="s">
        <v>238</v>
      </c>
      <c r="O894" s="2">
        <v>48227</v>
      </c>
      <c r="P894" s="2" t="s">
        <v>105</v>
      </c>
      <c r="Q894" s="2" t="s">
        <v>2743</v>
      </c>
      <c r="R894" s="2" t="s">
        <v>46</v>
      </c>
      <c r="S894" s="2" t="s">
        <v>68</v>
      </c>
      <c r="T894" s="2" t="s">
        <v>2744</v>
      </c>
      <c r="U894" s="2">
        <v>15.92</v>
      </c>
      <c r="V894" s="2">
        <v>4</v>
      </c>
      <c r="W894" s="2">
        <v>0</v>
      </c>
      <c r="X894" s="20">
        <v>7</v>
      </c>
      <c r="Y894" s="18">
        <v>5610.4693877550098</v>
      </c>
      <c r="Z894" s="2">
        <v>5.4127999999999989</v>
      </c>
    </row>
    <row r="895" spans="1:26" x14ac:dyDescent="0.3">
      <c r="A895" s="2">
        <v>894</v>
      </c>
      <c r="B895" s="2" t="s">
        <v>2740</v>
      </c>
      <c r="C895" s="2">
        <f>YEAR([1]Data!$D895)</f>
        <v>2014</v>
      </c>
      <c r="D895" s="3">
        <v>41817</v>
      </c>
      <c r="E895" s="3" t="str">
        <f>TEXT(Table1[[#This Row],[Order Date]],"mmm")</f>
        <v>Jun</v>
      </c>
      <c r="F895" s="3">
        <v>41818</v>
      </c>
      <c r="G895" s="8">
        <f>Table1[[#This Row],[Ship Date]]-Table1[[#This Row],[Order Date]]</f>
        <v>1</v>
      </c>
      <c r="H895" s="2" t="s">
        <v>188</v>
      </c>
      <c r="I895" s="2" t="s">
        <v>2284</v>
      </c>
      <c r="J895" s="2" t="s">
        <v>2285</v>
      </c>
      <c r="K895" s="2" t="s">
        <v>102</v>
      </c>
      <c r="L895" s="2" t="s">
        <v>27</v>
      </c>
      <c r="M895" s="2" t="s">
        <v>880</v>
      </c>
      <c r="N895" s="2" t="s">
        <v>238</v>
      </c>
      <c r="O895" s="2">
        <v>48227</v>
      </c>
      <c r="P895" s="2" t="s">
        <v>105</v>
      </c>
      <c r="Q895" s="2" t="s">
        <v>2745</v>
      </c>
      <c r="R895" s="2" t="s">
        <v>71</v>
      </c>
      <c r="S895" s="2" t="s">
        <v>72</v>
      </c>
      <c r="T895" s="2" t="s">
        <v>2746</v>
      </c>
      <c r="U895" s="2">
        <v>543.91999999999996</v>
      </c>
      <c r="V895" s="2">
        <v>8</v>
      </c>
      <c r="W895" s="2">
        <v>0</v>
      </c>
      <c r="X895" s="20">
        <v>7</v>
      </c>
      <c r="Y895" s="18">
        <v>5648.6147959182799</v>
      </c>
      <c r="Z895" s="2">
        <v>135.98000000000002</v>
      </c>
    </row>
    <row r="896" spans="1:26" x14ac:dyDescent="0.3">
      <c r="A896" s="2">
        <v>895</v>
      </c>
      <c r="B896" s="2" t="s">
        <v>2747</v>
      </c>
      <c r="C896" s="2">
        <f>YEAR([1]Data!$D896)</f>
        <v>2013</v>
      </c>
      <c r="D896" s="3">
        <v>41589</v>
      </c>
      <c r="E896" s="3" t="str">
        <f>TEXT(Table1[[#This Row],[Order Date]],"mmm")</f>
        <v>Nov</v>
      </c>
      <c r="F896" s="3">
        <v>41591</v>
      </c>
      <c r="G896" s="8">
        <f>Table1[[#This Row],[Ship Date]]-Table1[[#This Row],[Order Date]]</f>
        <v>2</v>
      </c>
      <c r="H896" s="2" t="s">
        <v>188</v>
      </c>
      <c r="I896" s="2" t="s">
        <v>2748</v>
      </c>
      <c r="J896" s="2" t="s">
        <v>2749</v>
      </c>
      <c r="K896" s="2" t="s">
        <v>41</v>
      </c>
      <c r="L896" s="2" t="s">
        <v>27</v>
      </c>
      <c r="M896" s="2" t="s">
        <v>127</v>
      </c>
      <c r="N896" s="2" t="s">
        <v>43</v>
      </c>
      <c r="O896" s="2">
        <v>94122</v>
      </c>
      <c r="P896" s="2" t="s">
        <v>44</v>
      </c>
      <c r="Q896" s="2" t="s">
        <v>1305</v>
      </c>
      <c r="R896" s="2" t="s">
        <v>46</v>
      </c>
      <c r="S896" s="2" t="s">
        <v>59</v>
      </c>
      <c r="T896" s="2" t="s">
        <v>1306</v>
      </c>
      <c r="U896" s="2">
        <v>155.82000000000002</v>
      </c>
      <c r="V896" s="2">
        <v>7</v>
      </c>
      <c r="W896" s="2">
        <v>0</v>
      </c>
      <c r="X896" s="20">
        <v>7</v>
      </c>
      <c r="Y896" s="18">
        <v>5686.76020408154</v>
      </c>
      <c r="Z896" s="2">
        <v>42.071400000000011</v>
      </c>
    </row>
    <row r="897" spans="1:26" x14ac:dyDescent="0.3">
      <c r="A897" s="2">
        <v>896</v>
      </c>
      <c r="B897" s="2" t="s">
        <v>2747</v>
      </c>
      <c r="C897" s="2">
        <f>YEAR([1]Data!$D897)</f>
        <v>2013</v>
      </c>
      <c r="D897" s="3">
        <v>41589</v>
      </c>
      <c r="E897" s="3" t="str">
        <f>TEXT(Table1[[#This Row],[Order Date]],"mmm")</f>
        <v>Nov</v>
      </c>
      <c r="F897" s="3">
        <v>41591</v>
      </c>
      <c r="G897" s="8">
        <f>Table1[[#This Row],[Ship Date]]-Table1[[#This Row],[Order Date]]</f>
        <v>2</v>
      </c>
      <c r="H897" s="2" t="s">
        <v>188</v>
      </c>
      <c r="I897" s="2" t="s">
        <v>2748</v>
      </c>
      <c r="J897" s="2" t="s">
        <v>2749</v>
      </c>
      <c r="K897" s="2" t="s">
        <v>41</v>
      </c>
      <c r="L897" s="2" t="s">
        <v>27</v>
      </c>
      <c r="M897" s="2" t="s">
        <v>127</v>
      </c>
      <c r="N897" s="2" t="s">
        <v>43</v>
      </c>
      <c r="O897" s="2">
        <v>94122</v>
      </c>
      <c r="P897" s="2" t="s">
        <v>44</v>
      </c>
      <c r="Q897" s="2" t="s">
        <v>2750</v>
      </c>
      <c r="R897" s="2" t="s">
        <v>46</v>
      </c>
      <c r="S897" s="2" t="s">
        <v>75</v>
      </c>
      <c r="T897" s="2" t="s">
        <v>2751</v>
      </c>
      <c r="U897" s="2">
        <v>70.00800000000001</v>
      </c>
      <c r="V897" s="2">
        <v>3</v>
      </c>
      <c r="W897" s="2">
        <v>0.2</v>
      </c>
      <c r="X897" s="20">
        <v>7</v>
      </c>
      <c r="Y897" s="18">
        <v>5724.9056122448101</v>
      </c>
      <c r="Z897" s="2">
        <v>24.502800000000001</v>
      </c>
    </row>
    <row r="898" spans="1:26" x14ac:dyDescent="0.3">
      <c r="A898" s="2">
        <v>897</v>
      </c>
      <c r="B898" s="2" t="s">
        <v>2752</v>
      </c>
      <c r="C898" s="2">
        <f>YEAR([1]Data!$D898)</f>
        <v>2013</v>
      </c>
      <c r="D898" s="3">
        <v>41551</v>
      </c>
      <c r="E898" s="3" t="str">
        <f>TEXT(Table1[[#This Row],[Order Date]],"mmm")</f>
        <v>Oct</v>
      </c>
      <c r="F898" s="3">
        <v>41554</v>
      </c>
      <c r="G898" s="8">
        <f>Table1[[#This Row],[Ship Date]]-Table1[[#This Row],[Order Date]]</f>
        <v>3</v>
      </c>
      <c r="H898" s="2" t="s">
        <v>23</v>
      </c>
      <c r="I898" s="2" t="s">
        <v>2753</v>
      </c>
      <c r="J898" s="2" t="s">
        <v>2754</v>
      </c>
      <c r="K898" s="2" t="s">
        <v>26</v>
      </c>
      <c r="L898" s="2" t="s">
        <v>27</v>
      </c>
      <c r="M898" s="2" t="s">
        <v>184</v>
      </c>
      <c r="N898" s="2" t="s">
        <v>104</v>
      </c>
      <c r="O898" s="2">
        <v>77095</v>
      </c>
      <c r="P898" s="2" t="s">
        <v>105</v>
      </c>
      <c r="Q898" s="2" t="s">
        <v>2755</v>
      </c>
      <c r="R898" s="2" t="s">
        <v>46</v>
      </c>
      <c r="S898" s="2" t="s">
        <v>173</v>
      </c>
      <c r="T898" s="2" t="s">
        <v>186</v>
      </c>
      <c r="U898" s="2">
        <v>15.648</v>
      </c>
      <c r="V898" s="2">
        <v>2</v>
      </c>
      <c r="W898" s="2">
        <v>0.2</v>
      </c>
      <c r="X898" s="20">
        <v>7</v>
      </c>
      <c r="Y898" s="18">
        <v>5763.0510204080701</v>
      </c>
      <c r="Z898" s="2">
        <v>5.0855999999999986</v>
      </c>
    </row>
    <row r="899" spans="1:26" x14ac:dyDescent="0.3">
      <c r="A899" s="2">
        <v>898</v>
      </c>
      <c r="B899" s="2" t="s">
        <v>2756</v>
      </c>
      <c r="C899" s="2">
        <f>YEAR([1]Data!$D899)</f>
        <v>2011</v>
      </c>
      <c r="D899" s="3">
        <v>40795</v>
      </c>
      <c r="E899" s="3" t="str">
        <f>TEXT(Table1[[#This Row],[Order Date]],"mmm")</f>
        <v>Sep</v>
      </c>
      <c r="F899" s="3">
        <v>40801</v>
      </c>
      <c r="G899" s="8">
        <f>Table1[[#This Row],[Ship Date]]-Table1[[#This Row],[Order Date]]</f>
        <v>6</v>
      </c>
      <c r="H899" s="2" t="s">
        <v>50</v>
      </c>
      <c r="I899" s="2" t="s">
        <v>2757</v>
      </c>
      <c r="J899" s="2" t="s">
        <v>2758</v>
      </c>
      <c r="K899" s="2" t="s">
        <v>26</v>
      </c>
      <c r="L899" s="2" t="s">
        <v>27</v>
      </c>
      <c r="M899" s="2" t="s">
        <v>880</v>
      </c>
      <c r="N899" s="2" t="s">
        <v>238</v>
      </c>
      <c r="O899" s="2">
        <v>48227</v>
      </c>
      <c r="P899" s="2" t="s">
        <v>105</v>
      </c>
      <c r="Q899" s="2" t="s">
        <v>1667</v>
      </c>
      <c r="R899" s="2" t="s">
        <v>46</v>
      </c>
      <c r="S899" s="2" t="s">
        <v>47</v>
      </c>
      <c r="T899" s="2" t="s">
        <v>1668</v>
      </c>
      <c r="U899" s="2">
        <v>103.60000000000001</v>
      </c>
      <c r="V899" s="2">
        <v>7</v>
      </c>
      <c r="W899" s="2">
        <v>0</v>
      </c>
      <c r="X899" s="20">
        <v>7</v>
      </c>
      <c r="Y899" s="18">
        <v>5801.1964285713402</v>
      </c>
      <c r="Z899" s="2">
        <v>51.800000000000004</v>
      </c>
    </row>
    <row r="900" spans="1:26" x14ac:dyDescent="0.3">
      <c r="A900" s="2">
        <v>899</v>
      </c>
      <c r="B900" s="2" t="s">
        <v>2759</v>
      </c>
      <c r="C900" s="2">
        <f>YEAR([1]Data!$D900)</f>
        <v>2014</v>
      </c>
      <c r="D900" s="3">
        <v>41942</v>
      </c>
      <c r="E900" s="3" t="str">
        <f>TEXT(Table1[[#This Row],[Order Date]],"mmm")</f>
        <v>Oct</v>
      </c>
      <c r="F900" s="3">
        <v>41944</v>
      </c>
      <c r="G900" s="8">
        <f>Table1[[#This Row],[Ship Date]]-Table1[[#This Row],[Order Date]]</f>
        <v>2</v>
      </c>
      <c r="H900" s="2" t="s">
        <v>23</v>
      </c>
      <c r="I900" s="2" t="s">
        <v>2760</v>
      </c>
      <c r="J900" s="2" t="s">
        <v>2761</v>
      </c>
      <c r="K900" s="2" t="s">
        <v>41</v>
      </c>
      <c r="L900" s="2" t="s">
        <v>27</v>
      </c>
      <c r="M900" s="2" t="s">
        <v>1560</v>
      </c>
      <c r="N900" s="2" t="s">
        <v>267</v>
      </c>
      <c r="O900" s="2">
        <v>13021</v>
      </c>
      <c r="P900" s="2" t="s">
        <v>148</v>
      </c>
      <c r="Q900" s="2" t="s">
        <v>2762</v>
      </c>
      <c r="R900" s="2" t="s">
        <v>46</v>
      </c>
      <c r="S900" s="2" t="s">
        <v>90</v>
      </c>
      <c r="T900" s="2" t="s">
        <v>2763</v>
      </c>
      <c r="U900" s="2">
        <v>46.96</v>
      </c>
      <c r="V900" s="2">
        <v>8</v>
      </c>
      <c r="W900" s="2">
        <v>0</v>
      </c>
      <c r="X900" s="20">
        <v>7</v>
      </c>
      <c r="Y900" s="18">
        <v>5839.3418367346003</v>
      </c>
      <c r="Z900" s="2">
        <v>22.540800000000001</v>
      </c>
    </row>
    <row r="901" spans="1:26" x14ac:dyDescent="0.3">
      <c r="A901" s="2">
        <v>900</v>
      </c>
      <c r="B901" s="2" t="s">
        <v>2764</v>
      </c>
      <c r="C901" s="2">
        <f>YEAR([1]Data!$D901)</f>
        <v>2013</v>
      </c>
      <c r="D901" s="3">
        <v>41375</v>
      </c>
      <c r="E901" s="3" t="str">
        <f>TEXT(Table1[[#This Row],[Order Date]],"mmm")</f>
        <v>Apr</v>
      </c>
      <c r="F901" s="3">
        <v>41377</v>
      </c>
      <c r="G901" s="8">
        <f>Table1[[#This Row],[Ship Date]]-Table1[[#This Row],[Order Date]]</f>
        <v>2</v>
      </c>
      <c r="H901" s="2" t="s">
        <v>188</v>
      </c>
      <c r="I901" s="2" t="s">
        <v>2765</v>
      </c>
      <c r="J901" s="2" t="s">
        <v>2766</v>
      </c>
      <c r="K901" s="2" t="s">
        <v>41</v>
      </c>
      <c r="L901" s="2" t="s">
        <v>27</v>
      </c>
      <c r="M901" s="2" t="s">
        <v>318</v>
      </c>
      <c r="N901" s="2" t="s">
        <v>498</v>
      </c>
      <c r="O901" s="2">
        <v>45503</v>
      </c>
      <c r="P901" s="2" t="s">
        <v>148</v>
      </c>
      <c r="Q901" s="2" t="s">
        <v>2767</v>
      </c>
      <c r="R901" s="2" t="s">
        <v>46</v>
      </c>
      <c r="S901" s="2" t="s">
        <v>75</v>
      </c>
      <c r="T901" s="2" t="s">
        <v>2768</v>
      </c>
      <c r="U901" s="2">
        <v>8.9040000000000017</v>
      </c>
      <c r="V901" s="2">
        <v>2</v>
      </c>
      <c r="W901" s="2">
        <v>0.7</v>
      </c>
      <c r="X901" s="20">
        <v>7</v>
      </c>
      <c r="Y901" s="18">
        <v>5877.4872448978704</v>
      </c>
      <c r="Z901" s="2">
        <v>-6.5296000000000003</v>
      </c>
    </row>
    <row r="902" spans="1:26" x14ac:dyDescent="0.3">
      <c r="A902" s="2">
        <v>901</v>
      </c>
      <c r="B902" s="2" t="s">
        <v>2769</v>
      </c>
      <c r="C902" s="2">
        <f>YEAR([1]Data!$D902)</f>
        <v>2014</v>
      </c>
      <c r="D902" s="3">
        <v>41955</v>
      </c>
      <c r="E902" s="3" t="str">
        <f>TEXT(Table1[[#This Row],[Order Date]],"mmm")</f>
        <v>Nov</v>
      </c>
      <c r="F902" s="3">
        <v>41957</v>
      </c>
      <c r="G902" s="8">
        <f>Table1[[#This Row],[Ship Date]]-Table1[[#This Row],[Order Date]]</f>
        <v>2</v>
      </c>
      <c r="H902" s="2" t="s">
        <v>188</v>
      </c>
      <c r="I902" s="2" t="s">
        <v>1242</v>
      </c>
      <c r="J902" s="2" t="s">
        <v>1243</v>
      </c>
      <c r="K902" s="2" t="s">
        <v>26</v>
      </c>
      <c r="L902" s="2" t="s">
        <v>27</v>
      </c>
      <c r="M902" s="2" t="s">
        <v>2770</v>
      </c>
      <c r="N902" s="2" t="s">
        <v>104</v>
      </c>
      <c r="O902" s="2">
        <v>75043</v>
      </c>
      <c r="P902" s="2" t="s">
        <v>105</v>
      </c>
      <c r="Q902" s="2" t="s">
        <v>2771</v>
      </c>
      <c r="R902" s="2" t="s">
        <v>46</v>
      </c>
      <c r="S902" s="2" t="s">
        <v>47</v>
      </c>
      <c r="T902" s="2" t="s">
        <v>2772</v>
      </c>
      <c r="U902" s="2">
        <v>10.440000000000001</v>
      </c>
      <c r="V902" s="2">
        <v>5</v>
      </c>
      <c r="W902" s="2">
        <v>0.2</v>
      </c>
      <c r="X902" s="20">
        <v>7</v>
      </c>
      <c r="Y902" s="18">
        <v>5915.6326530611304</v>
      </c>
      <c r="Z902" s="2">
        <v>3.3929999999999989</v>
      </c>
    </row>
    <row r="903" spans="1:26" x14ac:dyDescent="0.3">
      <c r="A903" s="2">
        <v>902</v>
      </c>
      <c r="B903" s="2" t="s">
        <v>2769</v>
      </c>
      <c r="C903" s="2">
        <f>YEAR([1]Data!$D903)</f>
        <v>2014</v>
      </c>
      <c r="D903" s="3">
        <v>41955</v>
      </c>
      <c r="E903" s="3" t="str">
        <f>TEXT(Table1[[#This Row],[Order Date]],"mmm")</f>
        <v>Nov</v>
      </c>
      <c r="F903" s="3">
        <v>41957</v>
      </c>
      <c r="G903" s="8">
        <f>Table1[[#This Row],[Ship Date]]-Table1[[#This Row],[Order Date]]</f>
        <v>2</v>
      </c>
      <c r="H903" s="2" t="s">
        <v>188</v>
      </c>
      <c r="I903" s="2" t="s">
        <v>1242</v>
      </c>
      <c r="J903" s="2" t="s">
        <v>1243</v>
      </c>
      <c r="K903" s="2" t="s">
        <v>26</v>
      </c>
      <c r="L903" s="2" t="s">
        <v>27</v>
      </c>
      <c r="M903" s="2" t="s">
        <v>2770</v>
      </c>
      <c r="N903" s="2" t="s">
        <v>104</v>
      </c>
      <c r="O903" s="2">
        <v>75043</v>
      </c>
      <c r="P903" s="2" t="s">
        <v>105</v>
      </c>
      <c r="Q903" s="2" t="s">
        <v>2773</v>
      </c>
      <c r="R903" s="2" t="s">
        <v>46</v>
      </c>
      <c r="S903" s="2" t="s">
        <v>75</v>
      </c>
      <c r="T903" s="2" t="s">
        <v>2774</v>
      </c>
      <c r="U903" s="2">
        <v>18.335999999999999</v>
      </c>
      <c r="V903" s="2">
        <v>4</v>
      </c>
      <c r="W903" s="2">
        <v>0.8</v>
      </c>
      <c r="X903" s="20">
        <v>7</v>
      </c>
      <c r="Y903" s="18">
        <v>5953.7780612243896</v>
      </c>
      <c r="Z903" s="2">
        <v>-32.088000000000008</v>
      </c>
    </row>
    <row r="904" spans="1:26" x14ac:dyDescent="0.3">
      <c r="A904" s="2">
        <v>903</v>
      </c>
      <c r="B904" s="2" t="s">
        <v>2775</v>
      </c>
      <c r="C904" s="2">
        <f>YEAR([1]Data!$D904)</f>
        <v>2014</v>
      </c>
      <c r="D904" s="3">
        <v>41898</v>
      </c>
      <c r="E904" s="3" t="str">
        <f>TEXT(Table1[[#This Row],[Order Date]],"mmm")</f>
        <v>Sep</v>
      </c>
      <c r="F904" s="3">
        <v>41900</v>
      </c>
      <c r="G904" s="8">
        <f>Table1[[#This Row],[Ship Date]]-Table1[[#This Row],[Order Date]]</f>
        <v>2</v>
      </c>
      <c r="H904" s="2" t="s">
        <v>188</v>
      </c>
      <c r="I904" s="2" t="s">
        <v>643</v>
      </c>
      <c r="J904" s="2" t="s">
        <v>644</v>
      </c>
      <c r="K904" s="2" t="s">
        <v>26</v>
      </c>
      <c r="L904" s="2" t="s">
        <v>27</v>
      </c>
      <c r="M904" s="2" t="s">
        <v>303</v>
      </c>
      <c r="N904" s="2" t="s">
        <v>211</v>
      </c>
      <c r="O904" s="2">
        <v>60653</v>
      </c>
      <c r="P904" s="2" t="s">
        <v>105</v>
      </c>
      <c r="Q904" s="2" t="s">
        <v>652</v>
      </c>
      <c r="R904" s="2" t="s">
        <v>71</v>
      </c>
      <c r="S904" s="2" t="s">
        <v>72</v>
      </c>
      <c r="T904" s="2" t="s">
        <v>653</v>
      </c>
      <c r="U904" s="2">
        <v>323.97600000000006</v>
      </c>
      <c r="V904" s="2">
        <v>3</v>
      </c>
      <c r="W904" s="2">
        <v>0.2</v>
      </c>
      <c r="X904" s="20">
        <v>7</v>
      </c>
      <c r="Y904" s="18">
        <v>5991.9234693876597</v>
      </c>
      <c r="Z904" s="2">
        <v>20.248499999999993</v>
      </c>
    </row>
    <row r="905" spans="1:26" x14ac:dyDescent="0.3">
      <c r="A905" s="2">
        <v>904</v>
      </c>
      <c r="B905" s="2" t="s">
        <v>2776</v>
      </c>
      <c r="C905" s="2">
        <f>YEAR([1]Data!$D905)</f>
        <v>2013</v>
      </c>
      <c r="D905" s="3">
        <v>41373</v>
      </c>
      <c r="E905" s="3" t="str">
        <f>TEXT(Table1[[#This Row],[Order Date]],"mmm")</f>
        <v>Apr</v>
      </c>
      <c r="F905" s="3">
        <v>41377</v>
      </c>
      <c r="G905" s="8">
        <f>Table1[[#This Row],[Ship Date]]-Table1[[#This Row],[Order Date]]</f>
        <v>4</v>
      </c>
      <c r="H905" s="2" t="s">
        <v>50</v>
      </c>
      <c r="I905" s="2" t="s">
        <v>813</v>
      </c>
      <c r="J905" s="2" t="s">
        <v>814</v>
      </c>
      <c r="K905" s="2" t="s">
        <v>26</v>
      </c>
      <c r="L905" s="2" t="s">
        <v>27</v>
      </c>
      <c r="M905" s="2" t="s">
        <v>42</v>
      </c>
      <c r="N905" s="2" t="s">
        <v>43</v>
      </c>
      <c r="O905" s="2">
        <v>90032</v>
      </c>
      <c r="P905" s="2" t="s">
        <v>44</v>
      </c>
      <c r="Q905" s="2" t="s">
        <v>2777</v>
      </c>
      <c r="R905" s="2" t="s">
        <v>46</v>
      </c>
      <c r="S905" s="2" t="s">
        <v>90</v>
      </c>
      <c r="T905" s="2" t="s">
        <v>2778</v>
      </c>
      <c r="U905" s="2">
        <v>20.04</v>
      </c>
      <c r="V905" s="2">
        <v>3</v>
      </c>
      <c r="W905" s="2">
        <v>0</v>
      </c>
      <c r="X905" s="20">
        <v>7</v>
      </c>
      <c r="Y905" s="18">
        <v>6030.0688775509198</v>
      </c>
      <c r="Z905" s="2">
        <v>9.6191999999999993</v>
      </c>
    </row>
    <row r="906" spans="1:26" x14ac:dyDescent="0.3">
      <c r="A906" s="2">
        <v>905</v>
      </c>
      <c r="B906" s="2" t="s">
        <v>2776</v>
      </c>
      <c r="C906" s="2">
        <f>YEAR([1]Data!$D906)</f>
        <v>2013</v>
      </c>
      <c r="D906" s="3">
        <v>41373</v>
      </c>
      <c r="E906" s="3" t="str">
        <f>TEXT(Table1[[#This Row],[Order Date]],"mmm")</f>
        <v>Apr</v>
      </c>
      <c r="F906" s="3">
        <v>41377</v>
      </c>
      <c r="G906" s="8">
        <f>Table1[[#This Row],[Ship Date]]-Table1[[#This Row],[Order Date]]</f>
        <v>4</v>
      </c>
      <c r="H906" s="2" t="s">
        <v>50</v>
      </c>
      <c r="I906" s="2" t="s">
        <v>813</v>
      </c>
      <c r="J906" s="2" t="s">
        <v>814</v>
      </c>
      <c r="K906" s="2" t="s">
        <v>26</v>
      </c>
      <c r="L906" s="2" t="s">
        <v>27</v>
      </c>
      <c r="M906" s="2" t="s">
        <v>42</v>
      </c>
      <c r="N906" s="2" t="s">
        <v>43</v>
      </c>
      <c r="O906" s="2">
        <v>90032</v>
      </c>
      <c r="P906" s="2" t="s">
        <v>44</v>
      </c>
      <c r="Q906" s="2" t="s">
        <v>2216</v>
      </c>
      <c r="R906" s="2" t="s">
        <v>46</v>
      </c>
      <c r="S906" s="2" t="s">
        <v>59</v>
      </c>
      <c r="T906" s="2" t="s">
        <v>2217</v>
      </c>
      <c r="U906" s="2">
        <v>64.959999999999994</v>
      </c>
      <c r="V906" s="2">
        <v>2</v>
      </c>
      <c r="W906" s="2">
        <v>0</v>
      </c>
      <c r="X906" s="20">
        <v>7</v>
      </c>
      <c r="Y906" s="18">
        <v>6068.2142857141898</v>
      </c>
      <c r="Z906" s="2">
        <v>2.598399999999998</v>
      </c>
    </row>
    <row r="907" spans="1:26" x14ac:dyDescent="0.3">
      <c r="A907" s="2">
        <v>906</v>
      </c>
      <c r="B907" s="2" t="s">
        <v>2776</v>
      </c>
      <c r="C907" s="2">
        <f>YEAR([1]Data!$D907)</f>
        <v>2013</v>
      </c>
      <c r="D907" s="3">
        <v>41373</v>
      </c>
      <c r="E907" s="3" t="str">
        <f>TEXT(Table1[[#This Row],[Order Date]],"mmm")</f>
        <v>Apr</v>
      </c>
      <c r="F907" s="3">
        <v>41377</v>
      </c>
      <c r="G907" s="8">
        <f>Table1[[#This Row],[Ship Date]]-Table1[[#This Row],[Order Date]]</f>
        <v>4</v>
      </c>
      <c r="H907" s="2" t="s">
        <v>50</v>
      </c>
      <c r="I907" s="2" t="s">
        <v>813</v>
      </c>
      <c r="J907" s="2" t="s">
        <v>814</v>
      </c>
      <c r="K907" s="2" t="s">
        <v>26</v>
      </c>
      <c r="L907" s="2" t="s">
        <v>27</v>
      </c>
      <c r="M907" s="2" t="s">
        <v>42</v>
      </c>
      <c r="N907" s="2" t="s">
        <v>43</v>
      </c>
      <c r="O907" s="2">
        <v>90032</v>
      </c>
      <c r="P907" s="2" t="s">
        <v>44</v>
      </c>
      <c r="Q907" s="2" t="s">
        <v>2779</v>
      </c>
      <c r="R907" s="2" t="s">
        <v>46</v>
      </c>
      <c r="S907" s="2" t="s">
        <v>90</v>
      </c>
      <c r="T907" s="2" t="s">
        <v>2780</v>
      </c>
      <c r="U907" s="2">
        <v>12.96</v>
      </c>
      <c r="V907" s="2">
        <v>2</v>
      </c>
      <c r="W907" s="2">
        <v>0</v>
      </c>
      <c r="X907" s="20">
        <v>7</v>
      </c>
      <c r="Y907" s="18">
        <v>6106.3596938774499</v>
      </c>
      <c r="Z907" s="2">
        <v>6.2208000000000006</v>
      </c>
    </row>
    <row r="908" spans="1:26" x14ac:dyDescent="0.3">
      <c r="A908" s="2">
        <v>907</v>
      </c>
      <c r="B908" s="2" t="s">
        <v>2781</v>
      </c>
      <c r="C908" s="2">
        <f>YEAR([1]Data!$D908)</f>
        <v>2014</v>
      </c>
      <c r="D908" s="3">
        <v>42004</v>
      </c>
      <c r="E908" s="3" t="str">
        <f>TEXT(Table1[[#This Row],[Order Date]],"mmm")</f>
        <v>Dec</v>
      </c>
      <c r="F908" s="3">
        <v>42008</v>
      </c>
      <c r="G908" s="8">
        <f>Table1[[#This Row],[Ship Date]]-Table1[[#This Row],[Order Date]]</f>
        <v>4</v>
      </c>
      <c r="H908" s="2" t="s">
        <v>50</v>
      </c>
      <c r="I908" s="2" t="s">
        <v>235</v>
      </c>
      <c r="J908" s="2" t="s">
        <v>236</v>
      </c>
      <c r="K908" s="2" t="s">
        <v>26</v>
      </c>
      <c r="L908" s="2" t="s">
        <v>27</v>
      </c>
      <c r="M908" s="2" t="s">
        <v>266</v>
      </c>
      <c r="N908" s="2" t="s">
        <v>267</v>
      </c>
      <c r="O908" s="2">
        <v>10009</v>
      </c>
      <c r="P908" s="2" t="s">
        <v>148</v>
      </c>
      <c r="Q908" s="2" t="s">
        <v>2782</v>
      </c>
      <c r="R908" s="2" t="s">
        <v>32</v>
      </c>
      <c r="S908" s="2" t="s">
        <v>33</v>
      </c>
      <c r="T908" s="2" t="s">
        <v>2783</v>
      </c>
      <c r="U908" s="2">
        <v>323.13600000000002</v>
      </c>
      <c r="V908" s="2">
        <v>4</v>
      </c>
      <c r="W908" s="2">
        <v>0.2</v>
      </c>
      <c r="X908" s="20">
        <v>7</v>
      </c>
      <c r="Y908" s="18">
        <v>6144.50510204072</v>
      </c>
      <c r="Z908" s="2">
        <v>12.117599999999968</v>
      </c>
    </row>
    <row r="909" spans="1:26" x14ac:dyDescent="0.3">
      <c r="A909" s="2">
        <v>908</v>
      </c>
      <c r="B909" s="2" t="s">
        <v>2781</v>
      </c>
      <c r="C909" s="2">
        <f>YEAR([1]Data!$D909)</f>
        <v>2014</v>
      </c>
      <c r="D909" s="3">
        <v>42004</v>
      </c>
      <c r="E909" s="3" t="str">
        <f>TEXT(Table1[[#This Row],[Order Date]],"mmm")</f>
        <v>Dec</v>
      </c>
      <c r="F909" s="3">
        <v>42008</v>
      </c>
      <c r="G909" s="8">
        <f>Table1[[#This Row],[Ship Date]]-Table1[[#This Row],[Order Date]]</f>
        <v>4</v>
      </c>
      <c r="H909" s="2" t="s">
        <v>50</v>
      </c>
      <c r="I909" s="2" t="s">
        <v>235</v>
      </c>
      <c r="J909" s="2" t="s">
        <v>236</v>
      </c>
      <c r="K909" s="2" t="s">
        <v>26</v>
      </c>
      <c r="L909" s="2" t="s">
        <v>27</v>
      </c>
      <c r="M909" s="2" t="s">
        <v>266</v>
      </c>
      <c r="N909" s="2" t="s">
        <v>267</v>
      </c>
      <c r="O909" s="2">
        <v>10009</v>
      </c>
      <c r="P909" s="2" t="s">
        <v>148</v>
      </c>
      <c r="Q909" s="2" t="s">
        <v>2784</v>
      </c>
      <c r="R909" s="2" t="s">
        <v>71</v>
      </c>
      <c r="S909" s="2" t="s">
        <v>72</v>
      </c>
      <c r="T909" s="2" t="s">
        <v>2785</v>
      </c>
      <c r="U909" s="2">
        <v>90.93</v>
      </c>
      <c r="V909" s="2">
        <v>7</v>
      </c>
      <c r="W909" s="2">
        <v>0</v>
      </c>
      <c r="X909" s="20">
        <v>7</v>
      </c>
      <c r="Y909" s="18">
        <v>6182.65051020398</v>
      </c>
      <c r="Z909" s="2">
        <v>2.7278999999999964</v>
      </c>
    </row>
    <row r="910" spans="1:26" x14ac:dyDescent="0.3">
      <c r="A910" s="2">
        <v>909</v>
      </c>
      <c r="B910" s="2" t="s">
        <v>2781</v>
      </c>
      <c r="C910" s="2">
        <f>YEAR([1]Data!$D910)</f>
        <v>2014</v>
      </c>
      <c r="D910" s="3">
        <v>42004</v>
      </c>
      <c r="E910" s="3" t="str">
        <f>TEXT(Table1[[#This Row],[Order Date]],"mmm")</f>
        <v>Dec</v>
      </c>
      <c r="F910" s="3">
        <v>42008</v>
      </c>
      <c r="G910" s="8">
        <f>Table1[[#This Row],[Ship Date]]-Table1[[#This Row],[Order Date]]</f>
        <v>4</v>
      </c>
      <c r="H910" s="2" t="s">
        <v>50</v>
      </c>
      <c r="I910" s="2" t="s">
        <v>235</v>
      </c>
      <c r="J910" s="2" t="s">
        <v>236</v>
      </c>
      <c r="K910" s="2" t="s">
        <v>26</v>
      </c>
      <c r="L910" s="2" t="s">
        <v>27</v>
      </c>
      <c r="M910" s="2" t="s">
        <v>266</v>
      </c>
      <c r="N910" s="2" t="s">
        <v>267</v>
      </c>
      <c r="O910" s="2">
        <v>10009</v>
      </c>
      <c r="P910" s="2" t="s">
        <v>148</v>
      </c>
      <c r="Q910" s="2" t="s">
        <v>2786</v>
      </c>
      <c r="R910" s="2" t="s">
        <v>46</v>
      </c>
      <c r="S910" s="2" t="s">
        <v>75</v>
      </c>
      <c r="T910" s="2" t="s">
        <v>2787</v>
      </c>
      <c r="U910" s="2">
        <v>52.775999999999996</v>
      </c>
      <c r="V910" s="2">
        <v>3</v>
      </c>
      <c r="W910" s="2">
        <v>0.2</v>
      </c>
      <c r="X910" s="20">
        <v>7</v>
      </c>
      <c r="Y910" s="18">
        <v>6220.7959183672501</v>
      </c>
      <c r="Z910" s="2">
        <v>19.791</v>
      </c>
    </row>
    <row r="911" spans="1:26" x14ac:dyDescent="0.3">
      <c r="A911" s="2">
        <v>910</v>
      </c>
      <c r="B911" s="2" t="s">
        <v>2788</v>
      </c>
      <c r="C911" s="2">
        <f>YEAR([1]Data!$D911)</f>
        <v>2014</v>
      </c>
      <c r="D911" s="3">
        <v>41885</v>
      </c>
      <c r="E911" s="3" t="str">
        <f>TEXT(Table1[[#This Row],[Order Date]],"mmm")</f>
        <v>Sep</v>
      </c>
      <c r="F911" s="3">
        <v>41890</v>
      </c>
      <c r="G911" s="8">
        <f>Table1[[#This Row],[Ship Date]]-Table1[[#This Row],[Order Date]]</f>
        <v>5</v>
      </c>
      <c r="H911" s="2" t="s">
        <v>50</v>
      </c>
      <c r="I911" s="2" t="s">
        <v>2789</v>
      </c>
      <c r="J911" s="2" t="s">
        <v>2790</v>
      </c>
      <c r="K911" s="2" t="s">
        <v>102</v>
      </c>
      <c r="L911" s="2" t="s">
        <v>27</v>
      </c>
      <c r="M911" s="2" t="s">
        <v>328</v>
      </c>
      <c r="N911" s="2" t="s">
        <v>238</v>
      </c>
      <c r="O911" s="2">
        <v>49201</v>
      </c>
      <c r="P911" s="2" t="s">
        <v>105</v>
      </c>
      <c r="Q911" s="2" t="s">
        <v>2791</v>
      </c>
      <c r="R911" s="2" t="s">
        <v>71</v>
      </c>
      <c r="S911" s="2" t="s">
        <v>72</v>
      </c>
      <c r="T911" s="2" t="s">
        <v>2792</v>
      </c>
      <c r="U911" s="2">
        <v>1199.8</v>
      </c>
      <c r="V911" s="2">
        <v>4</v>
      </c>
      <c r="W911" s="2">
        <v>0</v>
      </c>
      <c r="X911" s="20">
        <v>7</v>
      </c>
      <c r="Y911" s="18">
        <v>6258.9413265305102</v>
      </c>
      <c r="Z911" s="2">
        <v>323.94600000000003</v>
      </c>
    </row>
    <row r="912" spans="1:26" x14ac:dyDescent="0.3">
      <c r="A912" s="2">
        <v>911</v>
      </c>
      <c r="B912" s="2" t="s">
        <v>2788</v>
      </c>
      <c r="C912" s="2">
        <f>YEAR([1]Data!$D912)</f>
        <v>2014</v>
      </c>
      <c r="D912" s="3">
        <v>41885</v>
      </c>
      <c r="E912" s="3" t="str">
        <f>TEXT(Table1[[#This Row],[Order Date]],"mmm")</f>
        <v>Sep</v>
      </c>
      <c r="F912" s="3">
        <v>41890</v>
      </c>
      <c r="G912" s="8">
        <f>Table1[[#This Row],[Ship Date]]-Table1[[#This Row],[Order Date]]</f>
        <v>5</v>
      </c>
      <c r="H912" s="2" t="s">
        <v>50</v>
      </c>
      <c r="I912" s="2" t="s">
        <v>2789</v>
      </c>
      <c r="J912" s="2" t="s">
        <v>2790</v>
      </c>
      <c r="K912" s="2" t="s">
        <v>102</v>
      </c>
      <c r="L912" s="2" t="s">
        <v>27</v>
      </c>
      <c r="M912" s="2" t="s">
        <v>328</v>
      </c>
      <c r="N912" s="2" t="s">
        <v>238</v>
      </c>
      <c r="O912" s="2">
        <v>49201</v>
      </c>
      <c r="P912" s="2" t="s">
        <v>105</v>
      </c>
      <c r="Q912" s="2" t="s">
        <v>2793</v>
      </c>
      <c r="R912" s="2" t="s">
        <v>71</v>
      </c>
      <c r="S912" s="2" t="s">
        <v>161</v>
      </c>
      <c r="T912" s="2" t="s">
        <v>2794</v>
      </c>
      <c r="U912" s="2">
        <v>1928.7800000000002</v>
      </c>
      <c r="V912" s="2">
        <v>7</v>
      </c>
      <c r="W912" s="2">
        <v>0</v>
      </c>
      <c r="X912" s="20">
        <v>7</v>
      </c>
      <c r="Y912" s="18">
        <v>6297.0867346937803</v>
      </c>
      <c r="Z912" s="2">
        <v>829.37540000000024</v>
      </c>
    </row>
    <row r="913" spans="1:26" x14ac:dyDescent="0.3">
      <c r="A913" s="2">
        <v>912</v>
      </c>
      <c r="B913" s="2" t="s">
        <v>2788</v>
      </c>
      <c r="C913" s="2">
        <f>YEAR([1]Data!$D913)</f>
        <v>2014</v>
      </c>
      <c r="D913" s="3">
        <v>41885</v>
      </c>
      <c r="E913" s="3" t="str">
        <f>TEXT(Table1[[#This Row],[Order Date]],"mmm")</f>
        <v>Sep</v>
      </c>
      <c r="F913" s="3">
        <v>41890</v>
      </c>
      <c r="G913" s="8">
        <f>Table1[[#This Row],[Ship Date]]-Table1[[#This Row],[Order Date]]</f>
        <v>5</v>
      </c>
      <c r="H913" s="2" t="s">
        <v>50</v>
      </c>
      <c r="I913" s="2" t="s">
        <v>2789</v>
      </c>
      <c r="J913" s="2" t="s">
        <v>2790</v>
      </c>
      <c r="K913" s="2" t="s">
        <v>102</v>
      </c>
      <c r="L913" s="2" t="s">
        <v>27</v>
      </c>
      <c r="M913" s="2" t="s">
        <v>328</v>
      </c>
      <c r="N913" s="2" t="s">
        <v>238</v>
      </c>
      <c r="O913" s="2">
        <v>49201</v>
      </c>
      <c r="P913" s="2" t="s">
        <v>105</v>
      </c>
      <c r="Q913" s="2" t="s">
        <v>2795</v>
      </c>
      <c r="R913" s="2" t="s">
        <v>46</v>
      </c>
      <c r="S913" s="2" t="s">
        <v>59</v>
      </c>
      <c r="T913" s="2" t="s">
        <v>2796</v>
      </c>
      <c r="U913" s="2">
        <v>352.38</v>
      </c>
      <c r="V913" s="2">
        <v>2</v>
      </c>
      <c r="W913" s="2">
        <v>0</v>
      </c>
      <c r="X913" s="20">
        <v>7</v>
      </c>
      <c r="Y913" s="18">
        <v>6335.2321428570403</v>
      </c>
      <c r="Z913" s="2">
        <v>81.047399999999982</v>
      </c>
    </row>
    <row r="914" spans="1:26" x14ac:dyDescent="0.3">
      <c r="A914" s="2">
        <v>913</v>
      </c>
      <c r="B914" s="2" t="s">
        <v>2797</v>
      </c>
      <c r="C914" s="2">
        <f>YEAR([1]Data!$D914)</f>
        <v>2012</v>
      </c>
      <c r="D914" s="3">
        <v>41060</v>
      </c>
      <c r="E914" s="3" t="str">
        <f>TEXT(Table1[[#This Row],[Order Date]],"mmm")</f>
        <v>May</v>
      </c>
      <c r="F914" s="3">
        <v>41067</v>
      </c>
      <c r="G914" s="8">
        <f>Table1[[#This Row],[Ship Date]]-Table1[[#This Row],[Order Date]]</f>
        <v>7</v>
      </c>
      <c r="H914" s="2" t="s">
        <v>50</v>
      </c>
      <c r="I914" s="2" t="s">
        <v>2798</v>
      </c>
      <c r="J914" s="2" t="s">
        <v>2799</v>
      </c>
      <c r="K914" s="2" t="s">
        <v>102</v>
      </c>
      <c r="L914" s="2" t="s">
        <v>27</v>
      </c>
      <c r="M914" s="2" t="s">
        <v>2800</v>
      </c>
      <c r="N914" s="2" t="s">
        <v>747</v>
      </c>
      <c r="O914" s="2">
        <v>6360</v>
      </c>
      <c r="P914" s="2" t="s">
        <v>148</v>
      </c>
      <c r="Q914" s="2" t="s">
        <v>1362</v>
      </c>
      <c r="R914" s="2" t="s">
        <v>32</v>
      </c>
      <c r="S914" s="2" t="s">
        <v>65</v>
      </c>
      <c r="T914" s="2" t="s">
        <v>1363</v>
      </c>
      <c r="U914" s="2">
        <v>22.200000000000003</v>
      </c>
      <c r="V914" s="2">
        <v>6</v>
      </c>
      <c r="W914" s="2">
        <v>0</v>
      </c>
      <c r="X914" s="20">
        <v>7</v>
      </c>
      <c r="Y914" s="18">
        <v>6373.3775510203104</v>
      </c>
      <c r="Z914" s="2">
        <v>9.1020000000000021</v>
      </c>
    </row>
    <row r="915" spans="1:26" x14ac:dyDescent="0.3">
      <c r="A915" s="2">
        <v>914</v>
      </c>
      <c r="B915" s="2" t="s">
        <v>2801</v>
      </c>
      <c r="C915" s="2">
        <f>YEAR([1]Data!$D915)</f>
        <v>2014</v>
      </c>
      <c r="D915" s="3">
        <v>41971</v>
      </c>
      <c r="E915" s="3" t="str">
        <f>TEXT(Table1[[#This Row],[Order Date]],"mmm")</f>
        <v>Nov</v>
      </c>
      <c r="F915" s="3">
        <v>41973</v>
      </c>
      <c r="G915" s="8">
        <f>Table1[[#This Row],[Ship Date]]-Table1[[#This Row],[Order Date]]</f>
        <v>2</v>
      </c>
      <c r="H915" s="2" t="s">
        <v>188</v>
      </c>
      <c r="I915" s="2" t="s">
        <v>2605</v>
      </c>
      <c r="J915" s="2" t="s">
        <v>2606</v>
      </c>
      <c r="K915" s="2" t="s">
        <v>41</v>
      </c>
      <c r="L915" s="2" t="s">
        <v>27</v>
      </c>
      <c r="M915" s="2" t="s">
        <v>2548</v>
      </c>
      <c r="N915" s="2" t="s">
        <v>114</v>
      </c>
      <c r="O915" s="2">
        <v>53209</v>
      </c>
      <c r="P915" s="2" t="s">
        <v>105</v>
      </c>
      <c r="Q915" s="2" t="s">
        <v>1082</v>
      </c>
      <c r="R915" s="2" t="s">
        <v>32</v>
      </c>
      <c r="S915" s="2" t="s">
        <v>65</v>
      </c>
      <c r="T915" s="2" t="s">
        <v>1083</v>
      </c>
      <c r="U915" s="2">
        <v>46.94</v>
      </c>
      <c r="V915" s="2">
        <v>1</v>
      </c>
      <c r="W915" s="2">
        <v>0</v>
      </c>
      <c r="X915" s="20">
        <v>7</v>
      </c>
      <c r="Y915" s="18">
        <v>6411.5229591835696</v>
      </c>
      <c r="Z915" s="2">
        <v>19.2454</v>
      </c>
    </row>
    <row r="916" spans="1:26" x14ac:dyDescent="0.3">
      <c r="A916" s="2">
        <v>915</v>
      </c>
      <c r="B916" s="2" t="s">
        <v>2801</v>
      </c>
      <c r="C916" s="2">
        <f>YEAR([1]Data!$D916)</f>
        <v>2014</v>
      </c>
      <c r="D916" s="3">
        <v>41971</v>
      </c>
      <c r="E916" s="3" t="str">
        <f>TEXT(Table1[[#This Row],[Order Date]],"mmm")</f>
        <v>Nov</v>
      </c>
      <c r="F916" s="3">
        <v>41973</v>
      </c>
      <c r="G916" s="8">
        <f>Table1[[#This Row],[Ship Date]]-Table1[[#This Row],[Order Date]]</f>
        <v>2</v>
      </c>
      <c r="H916" s="2" t="s">
        <v>188</v>
      </c>
      <c r="I916" s="2" t="s">
        <v>2605</v>
      </c>
      <c r="J916" s="2" t="s">
        <v>2606</v>
      </c>
      <c r="K916" s="2" t="s">
        <v>41</v>
      </c>
      <c r="L916" s="2" t="s">
        <v>27</v>
      </c>
      <c r="M916" s="2" t="s">
        <v>2548</v>
      </c>
      <c r="N916" s="2" t="s">
        <v>114</v>
      </c>
      <c r="O916" s="2">
        <v>53209</v>
      </c>
      <c r="P916" s="2" t="s">
        <v>105</v>
      </c>
      <c r="Q916" s="2" t="s">
        <v>1580</v>
      </c>
      <c r="R916" s="2" t="s">
        <v>71</v>
      </c>
      <c r="S916" s="2" t="s">
        <v>161</v>
      </c>
      <c r="T916" s="2" t="s">
        <v>1581</v>
      </c>
      <c r="U916" s="2">
        <v>143.73000000000002</v>
      </c>
      <c r="V916" s="2">
        <v>9</v>
      </c>
      <c r="W916" s="2">
        <v>0</v>
      </c>
      <c r="X916" s="20">
        <v>7</v>
      </c>
      <c r="Y916" s="18">
        <v>6449.6683673468297</v>
      </c>
      <c r="Z916" s="2">
        <v>56.054700000000011</v>
      </c>
    </row>
    <row r="917" spans="1:26" x14ac:dyDescent="0.3">
      <c r="A917" s="2">
        <v>916</v>
      </c>
      <c r="B917" s="2" t="s">
        <v>2802</v>
      </c>
      <c r="C917" s="2">
        <f>YEAR([1]Data!$D917)</f>
        <v>2011</v>
      </c>
      <c r="D917" s="3">
        <v>40709</v>
      </c>
      <c r="E917" s="3" t="str">
        <f>TEXT(Table1[[#This Row],[Order Date]],"mmm")</f>
        <v>Jun</v>
      </c>
      <c r="F917" s="3">
        <v>40715</v>
      </c>
      <c r="G917" s="8">
        <f>Table1[[#This Row],[Ship Date]]-Table1[[#This Row],[Order Date]]</f>
        <v>6</v>
      </c>
      <c r="H917" s="2" t="s">
        <v>50</v>
      </c>
      <c r="I917" s="2" t="s">
        <v>1079</v>
      </c>
      <c r="J917" s="2" t="s">
        <v>1080</v>
      </c>
      <c r="K917" s="2" t="s">
        <v>41</v>
      </c>
      <c r="L917" s="2" t="s">
        <v>27</v>
      </c>
      <c r="M917" s="2" t="s">
        <v>678</v>
      </c>
      <c r="N917" s="2" t="s">
        <v>104</v>
      </c>
      <c r="O917" s="2">
        <v>78207</v>
      </c>
      <c r="P917" s="2" t="s">
        <v>105</v>
      </c>
      <c r="Q917" s="2" t="s">
        <v>2803</v>
      </c>
      <c r="R917" s="2" t="s">
        <v>32</v>
      </c>
      <c r="S917" s="2" t="s">
        <v>56</v>
      </c>
      <c r="T917" s="2" t="s">
        <v>2804</v>
      </c>
      <c r="U917" s="2">
        <v>99.918000000000006</v>
      </c>
      <c r="V917" s="2">
        <v>2</v>
      </c>
      <c r="W917" s="2">
        <v>0.3</v>
      </c>
      <c r="X917" s="20">
        <v>7</v>
      </c>
      <c r="Y917" s="18">
        <v>6487.8137755100997</v>
      </c>
      <c r="Z917" s="2">
        <v>-18.556200000000018</v>
      </c>
    </row>
    <row r="918" spans="1:26" x14ac:dyDescent="0.3">
      <c r="A918" s="2">
        <v>917</v>
      </c>
      <c r="B918" s="2" t="s">
        <v>2802</v>
      </c>
      <c r="C918" s="2">
        <f>YEAR([1]Data!$D918)</f>
        <v>2011</v>
      </c>
      <c r="D918" s="3">
        <v>40709</v>
      </c>
      <c r="E918" s="3" t="str">
        <f>TEXT(Table1[[#This Row],[Order Date]],"mmm")</f>
        <v>Jun</v>
      </c>
      <c r="F918" s="3">
        <v>40715</v>
      </c>
      <c r="G918" s="8">
        <f>Table1[[#This Row],[Ship Date]]-Table1[[#This Row],[Order Date]]</f>
        <v>6</v>
      </c>
      <c r="H918" s="2" t="s">
        <v>50</v>
      </c>
      <c r="I918" s="2" t="s">
        <v>1079</v>
      </c>
      <c r="J918" s="2" t="s">
        <v>1080</v>
      </c>
      <c r="K918" s="2" t="s">
        <v>41</v>
      </c>
      <c r="L918" s="2" t="s">
        <v>27</v>
      </c>
      <c r="M918" s="2" t="s">
        <v>678</v>
      </c>
      <c r="N918" s="2" t="s">
        <v>104</v>
      </c>
      <c r="O918" s="2">
        <v>78207</v>
      </c>
      <c r="P918" s="2" t="s">
        <v>105</v>
      </c>
      <c r="Q918" s="2" t="s">
        <v>1793</v>
      </c>
      <c r="R918" s="2" t="s">
        <v>32</v>
      </c>
      <c r="S918" s="2" t="s">
        <v>36</v>
      </c>
      <c r="T918" s="2" t="s">
        <v>1794</v>
      </c>
      <c r="U918" s="2">
        <v>797.94399999999996</v>
      </c>
      <c r="V918" s="2">
        <v>4</v>
      </c>
      <c r="W918" s="2">
        <v>0.3</v>
      </c>
      <c r="X918" s="20">
        <v>7</v>
      </c>
      <c r="Y918" s="18">
        <v>6525.9591836733598</v>
      </c>
      <c r="Z918" s="2">
        <v>-56.995999999999981</v>
      </c>
    </row>
    <row r="919" spans="1:26" x14ac:dyDescent="0.3">
      <c r="A919" s="2">
        <v>918</v>
      </c>
      <c r="B919" s="2" t="s">
        <v>2802</v>
      </c>
      <c r="C919" s="2">
        <f>YEAR([1]Data!$D919)</f>
        <v>2011</v>
      </c>
      <c r="D919" s="3">
        <v>40709</v>
      </c>
      <c r="E919" s="3" t="str">
        <f>TEXT(Table1[[#This Row],[Order Date]],"mmm")</f>
        <v>Jun</v>
      </c>
      <c r="F919" s="3">
        <v>40715</v>
      </c>
      <c r="G919" s="8">
        <f>Table1[[#This Row],[Ship Date]]-Table1[[#This Row],[Order Date]]</f>
        <v>6</v>
      </c>
      <c r="H919" s="2" t="s">
        <v>50</v>
      </c>
      <c r="I919" s="2" t="s">
        <v>1079</v>
      </c>
      <c r="J919" s="2" t="s">
        <v>1080</v>
      </c>
      <c r="K919" s="2" t="s">
        <v>41</v>
      </c>
      <c r="L919" s="2" t="s">
        <v>27</v>
      </c>
      <c r="M919" s="2" t="s">
        <v>678</v>
      </c>
      <c r="N919" s="2" t="s">
        <v>104</v>
      </c>
      <c r="O919" s="2">
        <v>78207</v>
      </c>
      <c r="P919" s="2" t="s">
        <v>105</v>
      </c>
      <c r="Q919" s="2" t="s">
        <v>1102</v>
      </c>
      <c r="R919" s="2" t="s">
        <v>46</v>
      </c>
      <c r="S919" s="2" t="s">
        <v>75</v>
      </c>
      <c r="T919" s="2" t="s">
        <v>1103</v>
      </c>
      <c r="U919" s="2">
        <v>8.5679999999999978</v>
      </c>
      <c r="V919" s="2">
        <v>3</v>
      </c>
      <c r="W919" s="2">
        <v>0.8</v>
      </c>
      <c r="X919" s="20">
        <v>7</v>
      </c>
      <c r="Y919" s="18">
        <v>6564.1045918366299</v>
      </c>
      <c r="Z919" s="2">
        <v>-14.5656</v>
      </c>
    </row>
    <row r="920" spans="1:26" x14ac:dyDescent="0.3">
      <c r="A920" s="2">
        <v>919</v>
      </c>
      <c r="B920" s="2" t="s">
        <v>2805</v>
      </c>
      <c r="C920" s="2">
        <f>YEAR([1]Data!$D920)</f>
        <v>2013</v>
      </c>
      <c r="D920" s="3">
        <v>41339</v>
      </c>
      <c r="E920" s="3" t="str">
        <f>TEXT(Table1[[#This Row],[Order Date]],"mmm")</f>
        <v>Mar</v>
      </c>
      <c r="F920" s="3">
        <v>41345</v>
      </c>
      <c r="G920" s="8">
        <f>Table1[[#This Row],[Ship Date]]-Table1[[#This Row],[Order Date]]</f>
        <v>6</v>
      </c>
      <c r="H920" s="2" t="s">
        <v>50</v>
      </c>
      <c r="I920" s="2" t="s">
        <v>2806</v>
      </c>
      <c r="J920" s="2" t="s">
        <v>2807</v>
      </c>
      <c r="K920" s="2" t="s">
        <v>41</v>
      </c>
      <c r="L920" s="2" t="s">
        <v>27</v>
      </c>
      <c r="M920" s="2" t="s">
        <v>815</v>
      </c>
      <c r="N920" s="2" t="s">
        <v>104</v>
      </c>
      <c r="O920" s="2">
        <v>75220</v>
      </c>
      <c r="P920" s="2" t="s">
        <v>105</v>
      </c>
      <c r="Q920" s="2" t="s">
        <v>2467</v>
      </c>
      <c r="R920" s="2" t="s">
        <v>46</v>
      </c>
      <c r="S920" s="2" t="s">
        <v>173</v>
      </c>
      <c r="T920" s="2" t="s">
        <v>2468</v>
      </c>
      <c r="U920" s="2">
        <v>149.352</v>
      </c>
      <c r="V920" s="2">
        <v>3</v>
      </c>
      <c r="W920" s="2">
        <v>0.2</v>
      </c>
      <c r="X920" s="20">
        <v>7</v>
      </c>
      <c r="Y920" s="18">
        <v>6602.24999999989</v>
      </c>
      <c r="Z920" s="2">
        <v>50.40629999999998</v>
      </c>
    </row>
    <row r="921" spans="1:26" x14ac:dyDescent="0.3">
      <c r="A921" s="2">
        <v>920</v>
      </c>
      <c r="B921" s="2" t="s">
        <v>2805</v>
      </c>
      <c r="C921" s="2">
        <f>YEAR([1]Data!$D921)</f>
        <v>2013</v>
      </c>
      <c r="D921" s="3">
        <v>41339</v>
      </c>
      <c r="E921" s="3" t="str">
        <f>TEXT(Table1[[#This Row],[Order Date]],"mmm")</f>
        <v>Mar</v>
      </c>
      <c r="F921" s="3">
        <v>41345</v>
      </c>
      <c r="G921" s="8">
        <f>Table1[[#This Row],[Ship Date]]-Table1[[#This Row],[Order Date]]</f>
        <v>6</v>
      </c>
      <c r="H921" s="2" t="s">
        <v>50</v>
      </c>
      <c r="I921" s="2" t="s">
        <v>2806</v>
      </c>
      <c r="J921" s="2" t="s">
        <v>2807</v>
      </c>
      <c r="K921" s="2" t="s">
        <v>41</v>
      </c>
      <c r="L921" s="2" t="s">
        <v>27</v>
      </c>
      <c r="M921" s="2" t="s">
        <v>815</v>
      </c>
      <c r="N921" s="2" t="s">
        <v>104</v>
      </c>
      <c r="O921" s="2">
        <v>75220</v>
      </c>
      <c r="P921" s="2" t="s">
        <v>105</v>
      </c>
      <c r="Q921" s="2" t="s">
        <v>2808</v>
      </c>
      <c r="R921" s="2" t="s">
        <v>46</v>
      </c>
      <c r="S921" s="2" t="s">
        <v>59</v>
      </c>
      <c r="T921" s="2" t="s">
        <v>2809</v>
      </c>
      <c r="U921" s="2">
        <v>12.991999999999999</v>
      </c>
      <c r="V921" s="2">
        <v>1</v>
      </c>
      <c r="W921" s="2">
        <v>0.2</v>
      </c>
      <c r="X921" s="20">
        <v>7</v>
      </c>
      <c r="Y921" s="18">
        <v>6640.39540816316</v>
      </c>
      <c r="Z921" s="2">
        <v>-0.81199999999999983</v>
      </c>
    </row>
    <row r="922" spans="1:26" x14ac:dyDescent="0.3">
      <c r="A922" s="2">
        <v>921</v>
      </c>
      <c r="B922" s="2" t="s">
        <v>2810</v>
      </c>
      <c r="C922" s="2">
        <f>YEAR([1]Data!$D922)</f>
        <v>2011</v>
      </c>
      <c r="D922" s="3">
        <v>40882</v>
      </c>
      <c r="E922" s="3" t="str">
        <f>TEXT(Table1[[#This Row],[Order Date]],"mmm")</f>
        <v>Dec</v>
      </c>
      <c r="F922" s="3">
        <v>40889</v>
      </c>
      <c r="G922" s="8">
        <f>Table1[[#This Row],[Ship Date]]-Table1[[#This Row],[Order Date]]</f>
        <v>7</v>
      </c>
      <c r="H922" s="2" t="s">
        <v>50</v>
      </c>
      <c r="I922" s="2" t="s">
        <v>984</v>
      </c>
      <c r="J922" s="2" t="s">
        <v>985</v>
      </c>
      <c r="K922" s="2" t="s">
        <v>26</v>
      </c>
      <c r="L922" s="2" t="s">
        <v>27</v>
      </c>
      <c r="M922" s="2" t="s">
        <v>2811</v>
      </c>
      <c r="N922" s="2" t="s">
        <v>319</v>
      </c>
      <c r="O922" s="2">
        <v>22304</v>
      </c>
      <c r="P922" s="2" t="s">
        <v>30</v>
      </c>
      <c r="Q922" s="2" t="s">
        <v>2240</v>
      </c>
      <c r="R922" s="2" t="s">
        <v>46</v>
      </c>
      <c r="S922" s="2" t="s">
        <v>59</v>
      </c>
      <c r="T922" s="2" t="s">
        <v>2241</v>
      </c>
      <c r="U922" s="2">
        <v>24.56</v>
      </c>
      <c r="V922" s="2">
        <v>2</v>
      </c>
      <c r="W922" s="2">
        <v>0</v>
      </c>
      <c r="X922" s="20">
        <v>7</v>
      </c>
      <c r="Y922" s="18">
        <v>6678.5408163264201</v>
      </c>
      <c r="Z922" s="2">
        <v>6.8767999999999994</v>
      </c>
    </row>
    <row r="923" spans="1:26" x14ac:dyDescent="0.3">
      <c r="A923" s="2">
        <v>922</v>
      </c>
      <c r="B923" s="2" t="s">
        <v>2812</v>
      </c>
      <c r="C923" s="2">
        <f>YEAR([1]Data!$D923)</f>
        <v>2012</v>
      </c>
      <c r="D923" s="3">
        <v>41010</v>
      </c>
      <c r="E923" s="3" t="str">
        <f>TEXT(Table1[[#This Row],[Order Date]],"mmm")</f>
        <v>Apr</v>
      </c>
      <c r="F923" s="3">
        <v>41014</v>
      </c>
      <c r="G923" s="8">
        <f>Table1[[#This Row],[Ship Date]]-Table1[[#This Row],[Order Date]]</f>
        <v>4</v>
      </c>
      <c r="H923" s="2" t="s">
        <v>50</v>
      </c>
      <c r="I923" s="2" t="s">
        <v>2813</v>
      </c>
      <c r="J923" s="2" t="s">
        <v>2814</v>
      </c>
      <c r="K923" s="2" t="s">
        <v>26</v>
      </c>
      <c r="L923" s="2" t="s">
        <v>27</v>
      </c>
      <c r="M923" s="2" t="s">
        <v>266</v>
      </c>
      <c r="N923" s="2" t="s">
        <v>267</v>
      </c>
      <c r="O923" s="2">
        <v>10009</v>
      </c>
      <c r="P923" s="2" t="s">
        <v>148</v>
      </c>
      <c r="Q923" s="2" t="s">
        <v>2815</v>
      </c>
      <c r="R923" s="2" t="s">
        <v>71</v>
      </c>
      <c r="S923" s="2" t="s">
        <v>161</v>
      </c>
      <c r="T923" s="2" t="s">
        <v>2816</v>
      </c>
      <c r="U923" s="2">
        <v>85.14</v>
      </c>
      <c r="V923" s="2">
        <v>3</v>
      </c>
      <c r="W923" s="2">
        <v>0</v>
      </c>
      <c r="X923" s="20">
        <v>7</v>
      </c>
      <c r="Y923" s="18">
        <v>6716.6862244896902</v>
      </c>
      <c r="Z923" s="2">
        <v>34.907399999999996</v>
      </c>
    </row>
    <row r="924" spans="1:26" x14ac:dyDescent="0.3">
      <c r="A924" s="2">
        <v>923</v>
      </c>
      <c r="B924" s="2" t="s">
        <v>2812</v>
      </c>
      <c r="C924" s="2">
        <f>YEAR([1]Data!$D924)</f>
        <v>2012</v>
      </c>
      <c r="D924" s="3">
        <v>41010</v>
      </c>
      <c r="E924" s="3" t="str">
        <f>TEXT(Table1[[#This Row],[Order Date]],"mmm")</f>
        <v>Apr</v>
      </c>
      <c r="F924" s="3">
        <v>41014</v>
      </c>
      <c r="G924" s="8">
        <f>Table1[[#This Row],[Ship Date]]-Table1[[#This Row],[Order Date]]</f>
        <v>4</v>
      </c>
      <c r="H924" s="2" t="s">
        <v>50</v>
      </c>
      <c r="I924" s="2" t="s">
        <v>2813</v>
      </c>
      <c r="J924" s="2" t="s">
        <v>2814</v>
      </c>
      <c r="K924" s="2" t="s">
        <v>26</v>
      </c>
      <c r="L924" s="2" t="s">
        <v>27</v>
      </c>
      <c r="M924" s="2" t="s">
        <v>266</v>
      </c>
      <c r="N924" s="2" t="s">
        <v>267</v>
      </c>
      <c r="O924" s="2">
        <v>10009</v>
      </c>
      <c r="P924" s="2" t="s">
        <v>148</v>
      </c>
      <c r="Q924" s="2" t="s">
        <v>2817</v>
      </c>
      <c r="R924" s="2" t="s">
        <v>71</v>
      </c>
      <c r="S924" s="2" t="s">
        <v>72</v>
      </c>
      <c r="T924" s="2" t="s">
        <v>2818</v>
      </c>
      <c r="U924" s="2">
        <v>21.99</v>
      </c>
      <c r="V924" s="2">
        <v>1</v>
      </c>
      <c r="W924" s="2">
        <v>0</v>
      </c>
      <c r="X924" s="20">
        <v>7</v>
      </c>
      <c r="Y924" s="18">
        <v>6754.8316326529502</v>
      </c>
      <c r="Z924" s="2">
        <v>10.555199999999999</v>
      </c>
    </row>
    <row r="925" spans="1:26" x14ac:dyDescent="0.3">
      <c r="A925" s="2">
        <v>924</v>
      </c>
      <c r="B925" s="2" t="s">
        <v>2812</v>
      </c>
      <c r="C925" s="2">
        <f>YEAR([1]Data!$D925)</f>
        <v>2012</v>
      </c>
      <c r="D925" s="3">
        <v>41010</v>
      </c>
      <c r="E925" s="3" t="str">
        <f>TEXT(Table1[[#This Row],[Order Date]],"mmm")</f>
        <v>Apr</v>
      </c>
      <c r="F925" s="3">
        <v>41014</v>
      </c>
      <c r="G925" s="8">
        <f>Table1[[#This Row],[Ship Date]]-Table1[[#This Row],[Order Date]]</f>
        <v>4</v>
      </c>
      <c r="H925" s="2" t="s">
        <v>50</v>
      </c>
      <c r="I925" s="2" t="s">
        <v>2813</v>
      </c>
      <c r="J925" s="2" t="s">
        <v>2814</v>
      </c>
      <c r="K925" s="2" t="s">
        <v>26</v>
      </c>
      <c r="L925" s="2" t="s">
        <v>27</v>
      </c>
      <c r="M925" s="2" t="s">
        <v>266</v>
      </c>
      <c r="N925" s="2" t="s">
        <v>267</v>
      </c>
      <c r="O925" s="2">
        <v>10009</v>
      </c>
      <c r="P925" s="2" t="s">
        <v>148</v>
      </c>
      <c r="Q925" s="2" t="s">
        <v>2819</v>
      </c>
      <c r="R925" s="2" t="s">
        <v>46</v>
      </c>
      <c r="S925" s="2" t="s">
        <v>78</v>
      </c>
      <c r="T925" s="2" t="s">
        <v>2820</v>
      </c>
      <c r="U925" s="2">
        <v>406.59999999999997</v>
      </c>
      <c r="V925" s="2">
        <v>5</v>
      </c>
      <c r="W925" s="2">
        <v>0</v>
      </c>
      <c r="X925" s="20">
        <v>7</v>
      </c>
      <c r="Y925" s="18">
        <v>6792.9770408162203</v>
      </c>
      <c r="Z925" s="2">
        <v>113.84799999999998</v>
      </c>
    </row>
    <row r="926" spans="1:26" x14ac:dyDescent="0.3">
      <c r="A926" s="2">
        <v>925</v>
      </c>
      <c r="B926" s="2" t="s">
        <v>2821</v>
      </c>
      <c r="C926" s="2">
        <f>YEAR([1]Data!$D926)</f>
        <v>2013</v>
      </c>
      <c r="D926" s="3">
        <v>41533</v>
      </c>
      <c r="E926" s="3" t="str">
        <f>TEXT(Table1[[#This Row],[Order Date]],"mmm")</f>
        <v>Sep</v>
      </c>
      <c r="F926" s="3">
        <v>41538</v>
      </c>
      <c r="G926" s="8">
        <f>Table1[[#This Row],[Ship Date]]-Table1[[#This Row],[Order Date]]</f>
        <v>5</v>
      </c>
      <c r="H926" s="2" t="s">
        <v>50</v>
      </c>
      <c r="I926" s="2" t="s">
        <v>2822</v>
      </c>
      <c r="J926" s="2" t="s">
        <v>2823</v>
      </c>
      <c r="K926" s="2" t="s">
        <v>41</v>
      </c>
      <c r="L926" s="2" t="s">
        <v>27</v>
      </c>
      <c r="M926" s="2" t="s">
        <v>266</v>
      </c>
      <c r="N926" s="2" t="s">
        <v>267</v>
      </c>
      <c r="O926" s="2">
        <v>10011</v>
      </c>
      <c r="P926" s="2" t="s">
        <v>148</v>
      </c>
      <c r="Q926" s="2" t="s">
        <v>516</v>
      </c>
      <c r="R926" s="2" t="s">
        <v>46</v>
      </c>
      <c r="S926" s="2" t="s">
        <v>75</v>
      </c>
      <c r="T926" s="2" t="s">
        <v>517</v>
      </c>
      <c r="U926" s="2">
        <v>841.5680000000001</v>
      </c>
      <c r="V926" s="2">
        <v>2</v>
      </c>
      <c r="W926" s="2">
        <v>0.2</v>
      </c>
      <c r="X926" s="20">
        <v>7</v>
      </c>
      <c r="Y926" s="18">
        <v>6831.1224489794804</v>
      </c>
      <c r="Z926" s="2">
        <v>294.54879999999991</v>
      </c>
    </row>
    <row r="927" spans="1:26" x14ac:dyDescent="0.3">
      <c r="A927" s="2">
        <v>926</v>
      </c>
      <c r="B927" s="2" t="s">
        <v>2824</v>
      </c>
      <c r="C927" s="2">
        <f>YEAR([1]Data!$D927)</f>
        <v>2011</v>
      </c>
      <c r="D927" s="3">
        <v>40799</v>
      </c>
      <c r="E927" s="3" t="str">
        <f>TEXT(Table1[[#This Row],[Order Date]],"mmm")</f>
        <v>Sep</v>
      </c>
      <c r="F927" s="3">
        <v>40802</v>
      </c>
      <c r="G927" s="8">
        <f>Table1[[#This Row],[Ship Date]]-Table1[[#This Row],[Order Date]]</f>
        <v>3</v>
      </c>
      <c r="H927" s="2" t="s">
        <v>188</v>
      </c>
      <c r="I927" s="2" t="s">
        <v>2825</v>
      </c>
      <c r="J927" s="2" t="s">
        <v>2826</v>
      </c>
      <c r="K927" s="2" t="s">
        <v>26</v>
      </c>
      <c r="L927" s="2" t="s">
        <v>27</v>
      </c>
      <c r="M927" s="2" t="s">
        <v>146</v>
      </c>
      <c r="N927" s="2" t="s">
        <v>147</v>
      </c>
      <c r="O927" s="2">
        <v>19143</v>
      </c>
      <c r="P927" s="2" t="s">
        <v>148</v>
      </c>
      <c r="Q927" s="2" t="s">
        <v>2827</v>
      </c>
      <c r="R927" s="2" t="s">
        <v>46</v>
      </c>
      <c r="S927" s="2" t="s">
        <v>90</v>
      </c>
      <c r="T927" s="2" t="s">
        <v>2828</v>
      </c>
      <c r="U927" s="2">
        <v>15.552000000000003</v>
      </c>
      <c r="V927" s="2">
        <v>3</v>
      </c>
      <c r="W927" s="2">
        <v>0.2</v>
      </c>
      <c r="X927" s="20">
        <v>7</v>
      </c>
      <c r="Y927" s="18">
        <v>6869.2678571427496</v>
      </c>
      <c r="Z927" s="2">
        <v>5.4432</v>
      </c>
    </row>
    <row r="928" spans="1:26" x14ac:dyDescent="0.3">
      <c r="A928" s="2">
        <v>927</v>
      </c>
      <c r="B928" s="2" t="s">
        <v>2824</v>
      </c>
      <c r="C928" s="2">
        <f>YEAR([1]Data!$D928)</f>
        <v>2011</v>
      </c>
      <c r="D928" s="3">
        <v>40799</v>
      </c>
      <c r="E928" s="3" t="str">
        <f>TEXT(Table1[[#This Row],[Order Date]],"mmm")</f>
        <v>Sep</v>
      </c>
      <c r="F928" s="3">
        <v>40802</v>
      </c>
      <c r="G928" s="8">
        <f>Table1[[#This Row],[Ship Date]]-Table1[[#This Row],[Order Date]]</f>
        <v>3</v>
      </c>
      <c r="H928" s="2" t="s">
        <v>188</v>
      </c>
      <c r="I928" s="2" t="s">
        <v>2825</v>
      </c>
      <c r="J928" s="2" t="s">
        <v>2826</v>
      </c>
      <c r="K928" s="2" t="s">
        <v>26</v>
      </c>
      <c r="L928" s="2" t="s">
        <v>27</v>
      </c>
      <c r="M928" s="2" t="s">
        <v>146</v>
      </c>
      <c r="N928" s="2" t="s">
        <v>147</v>
      </c>
      <c r="O928" s="2">
        <v>19143</v>
      </c>
      <c r="P928" s="2" t="s">
        <v>148</v>
      </c>
      <c r="Q928" s="2" t="s">
        <v>2829</v>
      </c>
      <c r="R928" s="2" t="s">
        <v>71</v>
      </c>
      <c r="S928" s="2" t="s">
        <v>161</v>
      </c>
      <c r="T928" s="2" t="s">
        <v>2830</v>
      </c>
      <c r="U928" s="2">
        <v>252.00000000000003</v>
      </c>
      <c r="V928" s="2">
        <v>5</v>
      </c>
      <c r="W928" s="2">
        <v>0.2</v>
      </c>
      <c r="X928" s="20">
        <v>7</v>
      </c>
      <c r="Y928" s="18">
        <v>6907.4132653060096</v>
      </c>
      <c r="Z928" s="2">
        <v>53.550000000000004</v>
      </c>
    </row>
    <row r="929" spans="1:26" x14ac:dyDescent="0.3">
      <c r="A929" s="2">
        <v>928</v>
      </c>
      <c r="B929" s="2" t="s">
        <v>2831</v>
      </c>
      <c r="C929" s="2">
        <f>YEAR([1]Data!$D929)</f>
        <v>2012</v>
      </c>
      <c r="D929" s="3">
        <v>41187</v>
      </c>
      <c r="E929" s="3" t="str">
        <f>TEXT(Table1[[#This Row],[Order Date]],"mmm")</f>
        <v>Oct</v>
      </c>
      <c r="F929" s="3">
        <v>41191</v>
      </c>
      <c r="G929" s="8">
        <f>Table1[[#This Row],[Ship Date]]-Table1[[#This Row],[Order Date]]</f>
        <v>4</v>
      </c>
      <c r="H929" s="2" t="s">
        <v>50</v>
      </c>
      <c r="I929" s="2" t="s">
        <v>2832</v>
      </c>
      <c r="J929" s="2" t="s">
        <v>2833</v>
      </c>
      <c r="K929" s="2" t="s">
        <v>102</v>
      </c>
      <c r="L929" s="2" t="s">
        <v>27</v>
      </c>
      <c r="M929" s="2" t="s">
        <v>318</v>
      </c>
      <c r="N929" s="2" t="s">
        <v>319</v>
      </c>
      <c r="O929" s="2">
        <v>22153</v>
      </c>
      <c r="P929" s="2" t="s">
        <v>30</v>
      </c>
      <c r="Q929" s="2" t="s">
        <v>1313</v>
      </c>
      <c r="R929" s="2" t="s">
        <v>46</v>
      </c>
      <c r="S929" s="2" t="s">
        <v>68</v>
      </c>
      <c r="T929" s="2" t="s">
        <v>1314</v>
      </c>
      <c r="U929" s="2">
        <v>46.2</v>
      </c>
      <c r="V929" s="2">
        <v>4</v>
      </c>
      <c r="W929" s="2">
        <v>0</v>
      </c>
      <c r="X929" s="20">
        <v>7</v>
      </c>
      <c r="Y929" s="18">
        <v>6945.5586734692797</v>
      </c>
      <c r="Z929" s="2">
        <v>12.936</v>
      </c>
    </row>
    <row r="930" spans="1:26" x14ac:dyDescent="0.3">
      <c r="A930" s="2">
        <v>929</v>
      </c>
      <c r="B930" s="2" t="s">
        <v>2831</v>
      </c>
      <c r="C930" s="2">
        <f>YEAR([1]Data!$D930)</f>
        <v>2012</v>
      </c>
      <c r="D930" s="3">
        <v>41187</v>
      </c>
      <c r="E930" s="3" t="str">
        <f>TEXT(Table1[[#This Row],[Order Date]],"mmm")</f>
        <v>Oct</v>
      </c>
      <c r="F930" s="3">
        <v>41191</v>
      </c>
      <c r="G930" s="8">
        <f>Table1[[#This Row],[Ship Date]]-Table1[[#This Row],[Order Date]]</f>
        <v>4</v>
      </c>
      <c r="H930" s="2" t="s">
        <v>50</v>
      </c>
      <c r="I930" s="2" t="s">
        <v>2832</v>
      </c>
      <c r="J930" s="2" t="s">
        <v>2833</v>
      </c>
      <c r="K930" s="2" t="s">
        <v>102</v>
      </c>
      <c r="L930" s="2" t="s">
        <v>27</v>
      </c>
      <c r="M930" s="2" t="s">
        <v>318</v>
      </c>
      <c r="N930" s="2" t="s">
        <v>319</v>
      </c>
      <c r="O930" s="2">
        <v>22153</v>
      </c>
      <c r="P930" s="2" t="s">
        <v>30</v>
      </c>
      <c r="Q930" s="2" t="s">
        <v>1331</v>
      </c>
      <c r="R930" s="2" t="s">
        <v>46</v>
      </c>
      <c r="S930" s="2" t="s">
        <v>78</v>
      </c>
      <c r="T930" s="2" t="s">
        <v>1332</v>
      </c>
      <c r="U930" s="2">
        <v>28.84</v>
      </c>
      <c r="V930" s="2">
        <v>2</v>
      </c>
      <c r="W930" s="2">
        <v>0</v>
      </c>
      <c r="X930" s="20">
        <v>7</v>
      </c>
      <c r="Y930" s="18">
        <v>6983.7040816325398</v>
      </c>
      <c r="Z930" s="2">
        <v>9.517199999999999</v>
      </c>
    </row>
    <row r="931" spans="1:26" x14ac:dyDescent="0.3">
      <c r="A931" s="2">
        <v>930</v>
      </c>
      <c r="B931" s="2" t="s">
        <v>2834</v>
      </c>
      <c r="C931" s="2">
        <f>YEAR([1]Data!$D931)</f>
        <v>2014</v>
      </c>
      <c r="D931" s="3">
        <v>41744</v>
      </c>
      <c r="E931" s="3" t="str">
        <f>TEXT(Table1[[#This Row],[Order Date]],"mmm")</f>
        <v>Apr</v>
      </c>
      <c r="F931" s="3">
        <v>41747</v>
      </c>
      <c r="G931" s="8">
        <f>Table1[[#This Row],[Ship Date]]-Table1[[#This Row],[Order Date]]</f>
        <v>3</v>
      </c>
      <c r="H931" s="2" t="s">
        <v>188</v>
      </c>
      <c r="I931" s="2" t="s">
        <v>2243</v>
      </c>
      <c r="J931" s="2" t="s">
        <v>2244</v>
      </c>
      <c r="K931" s="2" t="s">
        <v>26</v>
      </c>
      <c r="L931" s="2" t="s">
        <v>27</v>
      </c>
      <c r="M931" s="2" t="s">
        <v>2835</v>
      </c>
      <c r="N931" s="2" t="s">
        <v>498</v>
      </c>
      <c r="O931" s="2">
        <v>43615</v>
      </c>
      <c r="P931" s="2" t="s">
        <v>148</v>
      </c>
      <c r="Q931" s="2" t="s">
        <v>1889</v>
      </c>
      <c r="R931" s="2" t="s">
        <v>46</v>
      </c>
      <c r="S931" s="2" t="s">
        <v>68</v>
      </c>
      <c r="T931" s="2" t="s">
        <v>1890</v>
      </c>
      <c r="U931" s="2">
        <v>14.592000000000002</v>
      </c>
      <c r="V931" s="2">
        <v>3</v>
      </c>
      <c r="W931" s="2">
        <v>0.2</v>
      </c>
      <c r="X931" s="20">
        <v>7</v>
      </c>
      <c r="Y931" s="18">
        <v>7021.8494897958099</v>
      </c>
      <c r="Z931" s="2">
        <v>2.5535999999999985</v>
      </c>
    </row>
    <row r="932" spans="1:26" x14ac:dyDescent="0.3">
      <c r="A932" s="2">
        <v>931</v>
      </c>
      <c r="B932" s="2" t="s">
        <v>2834</v>
      </c>
      <c r="C932" s="2">
        <f>YEAR([1]Data!$D932)</f>
        <v>2014</v>
      </c>
      <c r="D932" s="3">
        <v>41744</v>
      </c>
      <c r="E932" s="3" t="str">
        <f>TEXT(Table1[[#This Row],[Order Date]],"mmm")</f>
        <v>Apr</v>
      </c>
      <c r="F932" s="3">
        <v>41747</v>
      </c>
      <c r="G932" s="8">
        <f>Table1[[#This Row],[Ship Date]]-Table1[[#This Row],[Order Date]]</f>
        <v>3</v>
      </c>
      <c r="H932" s="2" t="s">
        <v>188</v>
      </c>
      <c r="I932" s="2" t="s">
        <v>2243</v>
      </c>
      <c r="J932" s="2" t="s">
        <v>2244</v>
      </c>
      <c r="K932" s="2" t="s">
        <v>26</v>
      </c>
      <c r="L932" s="2" t="s">
        <v>27</v>
      </c>
      <c r="M932" s="2" t="s">
        <v>2835</v>
      </c>
      <c r="N932" s="2" t="s">
        <v>498</v>
      </c>
      <c r="O932" s="2">
        <v>43615</v>
      </c>
      <c r="P932" s="2" t="s">
        <v>148</v>
      </c>
      <c r="Q932" s="2" t="s">
        <v>2836</v>
      </c>
      <c r="R932" s="2" t="s">
        <v>46</v>
      </c>
      <c r="S932" s="2" t="s">
        <v>68</v>
      </c>
      <c r="T932" s="2" t="s">
        <v>2837</v>
      </c>
      <c r="U932" s="2">
        <v>89.855999999999995</v>
      </c>
      <c r="V932" s="2">
        <v>3</v>
      </c>
      <c r="W932" s="2">
        <v>0.2</v>
      </c>
      <c r="X932" s="20">
        <v>7</v>
      </c>
      <c r="Y932" s="18">
        <v>7059.9948979590699</v>
      </c>
      <c r="Z932" s="2">
        <v>21.340800000000002</v>
      </c>
    </row>
    <row r="933" spans="1:26" x14ac:dyDescent="0.3">
      <c r="A933" s="2">
        <v>932</v>
      </c>
      <c r="B933" s="2" t="s">
        <v>2834</v>
      </c>
      <c r="C933" s="2">
        <f>YEAR([1]Data!$D933)</f>
        <v>2014</v>
      </c>
      <c r="D933" s="3">
        <v>41744</v>
      </c>
      <c r="E933" s="3" t="str">
        <f>TEXT(Table1[[#This Row],[Order Date]],"mmm")</f>
        <v>Apr</v>
      </c>
      <c r="F933" s="3">
        <v>41747</v>
      </c>
      <c r="G933" s="8">
        <f>Table1[[#This Row],[Ship Date]]-Table1[[#This Row],[Order Date]]</f>
        <v>3</v>
      </c>
      <c r="H933" s="2" t="s">
        <v>188</v>
      </c>
      <c r="I933" s="2" t="s">
        <v>2243</v>
      </c>
      <c r="J933" s="2" t="s">
        <v>2244</v>
      </c>
      <c r="K933" s="2" t="s">
        <v>26</v>
      </c>
      <c r="L933" s="2" t="s">
        <v>27</v>
      </c>
      <c r="M933" s="2" t="s">
        <v>2835</v>
      </c>
      <c r="N933" s="2" t="s">
        <v>498</v>
      </c>
      <c r="O933" s="2">
        <v>43615</v>
      </c>
      <c r="P933" s="2" t="s">
        <v>148</v>
      </c>
      <c r="Q933" s="2" t="s">
        <v>2372</v>
      </c>
      <c r="R933" s="2" t="s">
        <v>46</v>
      </c>
      <c r="S933" s="2" t="s">
        <v>90</v>
      </c>
      <c r="T933" s="2" t="s">
        <v>2373</v>
      </c>
      <c r="U933" s="2">
        <v>13.872000000000002</v>
      </c>
      <c r="V933" s="2">
        <v>3</v>
      </c>
      <c r="W933" s="2">
        <v>0.2</v>
      </c>
      <c r="X933" s="20">
        <v>7</v>
      </c>
      <c r="Y933" s="18">
        <v>7098.14030612233</v>
      </c>
      <c r="Z933" s="2">
        <v>5.0286000000000008</v>
      </c>
    </row>
    <row r="934" spans="1:26" x14ac:dyDescent="0.3">
      <c r="A934" s="2">
        <v>933</v>
      </c>
      <c r="B934" s="2" t="s">
        <v>2838</v>
      </c>
      <c r="C934" s="2">
        <f>YEAR([1]Data!$D934)</f>
        <v>2014</v>
      </c>
      <c r="D934" s="3">
        <v>41885</v>
      </c>
      <c r="E934" s="3" t="str">
        <f>TEXT(Table1[[#This Row],[Order Date]],"mmm")</f>
        <v>Sep</v>
      </c>
      <c r="F934" s="3">
        <v>41889</v>
      </c>
      <c r="G934" s="8">
        <f>Table1[[#This Row],[Ship Date]]-Table1[[#This Row],[Order Date]]</f>
        <v>4</v>
      </c>
      <c r="H934" s="2" t="s">
        <v>50</v>
      </c>
      <c r="I934" s="2" t="s">
        <v>2839</v>
      </c>
      <c r="J934" s="2" t="s">
        <v>2840</v>
      </c>
      <c r="K934" s="2" t="s">
        <v>26</v>
      </c>
      <c r="L934" s="2" t="s">
        <v>27</v>
      </c>
      <c r="M934" s="2" t="s">
        <v>146</v>
      </c>
      <c r="N934" s="2" t="s">
        <v>147</v>
      </c>
      <c r="O934" s="2">
        <v>19140</v>
      </c>
      <c r="P934" s="2" t="s">
        <v>148</v>
      </c>
      <c r="Q934" s="2" t="s">
        <v>2841</v>
      </c>
      <c r="R934" s="2" t="s">
        <v>46</v>
      </c>
      <c r="S934" s="2" t="s">
        <v>90</v>
      </c>
      <c r="T934" s="2" t="s">
        <v>2842</v>
      </c>
      <c r="U934" s="2">
        <v>12.192</v>
      </c>
      <c r="V934" s="2">
        <v>3</v>
      </c>
      <c r="W934" s="2">
        <v>0.2</v>
      </c>
      <c r="X934" s="20">
        <v>7</v>
      </c>
      <c r="Y934" s="18">
        <v>7136.2857142856001</v>
      </c>
      <c r="Z934" s="2">
        <v>4.1147999999999998</v>
      </c>
    </row>
    <row r="935" spans="1:26" x14ac:dyDescent="0.3">
      <c r="A935" s="2">
        <v>934</v>
      </c>
      <c r="B935" s="2" t="s">
        <v>2843</v>
      </c>
      <c r="C935" s="2">
        <f>YEAR([1]Data!$D935)</f>
        <v>2013</v>
      </c>
      <c r="D935" s="3">
        <v>41446</v>
      </c>
      <c r="E935" s="3" t="str">
        <f>TEXT(Table1[[#This Row],[Order Date]],"mmm")</f>
        <v>Jun</v>
      </c>
      <c r="F935" s="3">
        <v>41450</v>
      </c>
      <c r="G935" s="8">
        <f>Table1[[#This Row],[Ship Date]]-Table1[[#This Row],[Order Date]]</f>
        <v>4</v>
      </c>
      <c r="H935" s="2" t="s">
        <v>50</v>
      </c>
      <c r="I935" s="2" t="s">
        <v>2844</v>
      </c>
      <c r="J935" s="2" t="s">
        <v>2845</v>
      </c>
      <c r="K935" s="2" t="s">
        <v>102</v>
      </c>
      <c r="L935" s="2" t="s">
        <v>27</v>
      </c>
      <c r="M935" s="2" t="s">
        <v>146</v>
      </c>
      <c r="N935" s="2" t="s">
        <v>147</v>
      </c>
      <c r="O935" s="2">
        <v>19120</v>
      </c>
      <c r="P935" s="2" t="s">
        <v>148</v>
      </c>
      <c r="Q935" s="2" t="s">
        <v>2846</v>
      </c>
      <c r="R935" s="2" t="s">
        <v>46</v>
      </c>
      <c r="S935" s="2" t="s">
        <v>90</v>
      </c>
      <c r="T935" s="2" t="s">
        <v>2847</v>
      </c>
      <c r="U935" s="2">
        <v>45.056000000000004</v>
      </c>
      <c r="V935" s="2">
        <v>8</v>
      </c>
      <c r="W935" s="2">
        <v>0.2</v>
      </c>
      <c r="X935" s="20">
        <v>7</v>
      </c>
      <c r="Y935" s="18">
        <v>7174.4311224488602</v>
      </c>
      <c r="Z935" s="2">
        <v>15.206399999999997</v>
      </c>
    </row>
    <row r="936" spans="1:26" x14ac:dyDescent="0.3">
      <c r="A936" s="2">
        <v>935</v>
      </c>
      <c r="B936" s="2" t="s">
        <v>2843</v>
      </c>
      <c r="C936" s="2">
        <f>YEAR([1]Data!$D936)</f>
        <v>2013</v>
      </c>
      <c r="D936" s="3">
        <v>41446</v>
      </c>
      <c r="E936" s="3" t="str">
        <f>TEXT(Table1[[#This Row],[Order Date]],"mmm")</f>
        <v>Jun</v>
      </c>
      <c r="F936" s="3">
        <v>41450</v>
      </c>
      <c r="G936" s="8">
        <f>Table1[[#This Row],[Ship Date]]-Table1[[#This Row],[Order Date]]</f>
        <v>4</v>
      </c>
      <c r="H936" s="2" t="s">
        <v>50</v>
      </c>
      <c r="I936" s="2" t="s">
        <v>2844</v>
      </c>
      <c r="J936" s="2" t="s">
        <v>2845</v>
      </c>
      <c r="K936" s="2" t="s">
        <v>102</v>
      </c>
      <c r="L936" s="2" t="s">
        <v>27</v>
      </c>
      <c r="M936" s="2" t="s">
        <v>146</v>
      </c>
      <c r="N936" s="2" t="s">
        <v>147</v>
      </c>
      <c r="O936" s="2">
        <v>19120</v>
      </c>
      <c r="P936" s="2" t="s">
        <v>148</v>
      </c>
      <c r="Q936" s="2" t="s">
        <v>2848</v>
      </c>
      <c r="R936" s="2" t="s">
        <v>46</v>
      </c>
      <c r="S936" s="2" t="s">
        <v>75</v>
      </c>
      <c r="T936" s="2" t="s">
        <v>2849</v>
      </c>
      <c r="U936" s="2">
        <v>29.718000000000007</v>
      </c>
      <c r="V936" s="2">
        <v>6</v>
      </c>
      <c r="W936" s="2">
        <v>0.7</v>
      </c>
      <c r="X936" s="20">
        <v>7</v>
      </c>
      <c r="Y936" s="18">
        <v>7212.5765306121302</v>
      </c>
      <c r="Z936" s="2">
        <v>-21.793199999999992</v>
      </c>
    </row>
    <row r="937" spans="1:26" x14ac:dyDescent="0.3">
      <c r="A937" s="2">
        <v>936</v>
      </c>
      <c r="B937" s="2" t="s">
        <v>2843</v>
      </c>
      <c r="C937" s="2">
        <f>YEAR([1]Data!$D937)</f>
        <v>2013</v>
      </c>
      <c r="D937" s="3">
        <v>41446</v>
      </c>
      <c r="E937" s="3" t="str">
        <f>TEXT(Table1[[#This Row],[Order Date]],"mmm")</f>
        <v>Jun</v>
      </c>
      <c r="F937" s="3">
        <v>41450</v>
      </c>
      <c r="G937" s="8">
        <f>Table1[[#This Row],[Ship Date]]-Table1[[#This Row],[Order Date]]</f>
        <v>4</v>
      </c>
      <c r="H937" s="2" t="s">
        <v>50</v>
      </c>
      <c r="I937" s="2" t="s">
        <v>2844</v>
      </c>
      <c r="J937" s="2" t="s">
        <v>2845</v>
      </c>
      <c r="K937" s="2" t="s">
        <v>102</v>
      </c>
      <c r="L937" s="2" t="s">
        <v>27</v>
      </c>
      <c r="M937" s="2" t="s">
        <v>146</v>
      </c>
      <c r="N937" s="2" t="s">
        <v>147</v>
      </c>
      <c r="O937" s="2">
        <v>19120</v>
      </c>
      <c r="P937" s="2" t="s">
        <v>148</v>
      </c>
      <c r="Q937" s="2" t="s">
        <v>2643</v>
      </c>
      <c r="R937" s="2" t="s">
        <v>46</v>
      </c>
      <c r="S937" s="2" t="s">
        <v>90</v>
      </c>
      <c r="T937" s="2" t="s">
        <v>2644</v>
      </c>
      <c r="U937" s="2">
        <v>15.552000000000003</v>
      </c>
      <c r="V937" s="2">
        <v>3</v>
      </c>
      <c r="W937" s="2">
        <v>0.2</v>
      </c>
      <c r="X937" s="20">
        <v>7</v>
      </c>
      <c r="Y937" s="18">
        <v>7250.7219387753903</v>
      </c>
      <c r="Z937" s="2">
        <v>5.4432</v>
      </c>
    </row>
    <row r="938" spans="1:26" x14ac:dyDescent="0.3">
      <c r="A938" s="2">
        <v>937</v>
      </c>
      <c r="B938" s="2" t="s">
        <v>2843</v>
      </c>
      <c r="C938" s="2">
        <f>YEAR([1]Data!$D938)</f>
        <v>2013</v>
      </c>
      <c r="D938" s="3">
        <v>41446</v>
      </c>
      <c r="E938" s="3" t="str">
        <f>TEXT(Table1[[#This Row],[Order Date]],"mmm")</f>
        <v>Jun</v>
      </c>
      <c r="F938" s="3">
        <v>41450</v>
      </c>
      <c r="G938" s="8">
        <f>Table1[[#This Row],[Ship Date]]-Table1[[#This Row],[Order Date]]</f>
        <v>4</v>
      </c>
      <c r="H938" s="2" t="s">
        <v>50</v>
      </c>
      <c r="I938" s="2" t="s">
        <v>2844</v>
      </c>
      <c r="J938" s="2" t="s">
        <v>2845</v>
      </c>
      <c r="K938" s="2" t="s">
        <v>102</v>
      </c>
      <c r="L938" s="2" t="s">
        <v>27</v>
      </c>
      <c r="M938" s="2" t="s">
        <v>146</v>
      </c>
      <c r="N938" s="2" t="s">
        <v>147</v>
      </c>
      <c r="O938" s="2">
        <v>19120</v>
      </c>
      <c r="P938" s="2" t="s">
        <v>148</v>
      </c>
      <c r="Q938" s="2" t="s">
        <v>597</v>
      </c>
      <c r="R938" s="2" t="s">
        <v>46</v>
      </c>
      <c r="S938" s="2" t="s">
        <v>78</v>
      </c>
      <c r="T938" s="2" t="s">
        <v>598</v>
      </c>
      <c r="U938" s="2">
        <v>447.69600000000003</v>
      </c>
      <c r="V938" s="2">
        <v>2</v>
      </c>
      <c r="W938" s="2">
        <v>0.2</v>
      </c>
      <c r="X938" s="20">
        <v>7</v>
      </c>
      <c r="Y938" s="18">
        <v>7288.8673469386604</v>
      </c>
      <c r="Z938" s="2">
        <v>33.577199999999976</v>
      </c>
    </row>
    <row r="939" spans="1:26" x14ac:dyDescent="0.3">
      <c r="A939" s="2">
        <v>938</v>
      </c>
      <c r="B939" s="2" t="s">
        <v>2850</v>
      </c>
      <c r="C939" s="2">
        <f>YEAR([1]Data!$D939)</f>
        <v>2014</v>
      </c>
      <c r="D939" s="3">
        <v>41949</v>
      </c>
      <c r="E939" s="3" t="str">
        <f>TEXT(Table1[[#This Row],[Order Date]],"mmm")</f>
        <v>Nov</v>
      </c>
      <c r="F939" s="3">
        <v>41950</v>
      </c>
      <c r="G939" s="8">
        <f>Table1[[#This Row],[Ship Date]]-Table1[[#This Row],[Order Date]]</f>
        <v>1</v>
      </c>
      <c r="H939" s="2" t="s">
        <v>188</v>
      </c>
      <c r="I939" s="2" t="s">
        <v>215</v>
      </c>
      <c r="J939" s="2" t="s">
        <v>216</v>
      </c>
      <c r="K939" s="2" t="s">
        <v>41</v>
      </c>
      <c r="L939" s="2" t="s">
        <v>27</v>
      </c>
      <c r="M939" s="2" t="s">
        <v>2851</v>
      </c>
      <c r="N939" s="2" t="s">
        <v>668</v>
      </c>
      <c r="O939" s="2">
        <v>87401</v>
      </c>
      <c r="P939" s="2" t="s">
        <v>44</v>
      </c>
      <c r="Q939" s="2" t="s">
        <v>1311</v>
      </c>
      <c r="R939" s="2" t="s">
        <v>71</v>
      </c>
      <c r="S939" s="2" t="s">
        <v>161</v>
      </c>
      <c r="T939" s="2" t="s">
        <v>1312</v>
      </c>
      <c r="U939" s="2">
        <v>159.99</v>
      </c>
      <c r="V939" s="2">
        <v>1</v>
      </c>
      <c r="W939" s="2">
        <v>0</v>
      </c>
      <c r="X939" s="20">
        <v>7</v>
      </c>
      <c r="Y939" s="18">
        <v>7327.0127551019204</v>
      </c>
      <c r="Z939" s="2">
        <v>54.396599999999992</v>
      </c>
    </row>
    <row r="940" spans="1:26" x14ac:dyDescent="0.3">
      <c r="A940" s="2">
        <v>939</v>
      </c>
      <c r="B940" s="2" t="s">
        <v>2852</v>
      </c>
      <c r="C940" s="2">
        <f>YEAR([1]Data!$D940)</f>
        <v>2012</v>
      </c>
      <c r="D940" s="3">
        <v>41256</v>
      </c>
      <c r="E940" s="3" t="str">
        <f>TEXT(Table1[[#This Row],[Order Date]],"mmm")</f>
        <v>Dec</v>
      </c>
      <c r="F940" s="3">
        <v>41260</v>
      </c>
      <c r="G940" s="8">
        <f>Table1[[#This Row],[Ship Date]]-Table1[[#This Row],[Order Date]]</f>
        <v>4</v>
      </c>
      <c r="H940" s="2" t="s">
        <v>50</v>
      </c>
      <c r="I940" s="2" t="s">
        <v>2853</v>
      </c>
      <c r="J940" s="2" t="s">
        <v>2854</v>
      </c>
      <c r="K940" s="2" t="s">
        <v>41</v>
      </c>
      <c r="L940" s="2" t="s">
        <v>27</v>
      </c>
      <c r="M940" s="2" t="s">
        <v>2855</v>
      </c>
      <c r="N940" s="2" t="s">
        <v>43</v>
      </c>
      <c r="O940" s="2">
        <v>92503</v>
      </c>
      <c r="P940" s="2" t="s">
        <v>44</v>
      </c>
      <c r="Q940" s="2" t="s">
        <v>2856</v>
      </c>
      <c r="R940" s="2" t="s">
        <v>46</v>
      </c>
      <c r="S940" s="2" t="s">
        <v>90</v>
      </c>
      <c r="T940" s="2" t="s">
        <v>2857</v>
      </c>
      <c r="U940" s="2">
        <v>12.96</v>
      </c>
      <c r="V940" s="2">
        <v>2</v>
      </c>
      <c r="W940" s="2">
        <v>0</v>
      </c>
      <c r="X940" s="20">
        <v>7</v>
      </c>
      <c r="Y940" s="18">
        <v>7365.1581632651896</v>
      </c>
      <c r="Z940" s="2">
        <v>6.2208000000000006</v>
      </c>
    </row>
    <row r="941" spans="1:26" x14ac:dyDescent="0.3">
      <c r="A941" s="2">
        <v>940</v>
      </c>
      <c r="B941" s="2" t="s">
        <v>2852</v>
      </c>
      <c r="C941" s="2">
        <f>YEAR([1]Data!$D941)</f>
        <v>2012</v>
      </c>
      <c r="D941" s="3">
        <v>41256</v>
      </c>
      <c r="E941" s="3" t="str">
        <f>TEXT(Table1[[#This Row],[Order Date]],"mmm")</f>
        <v>Dec</v>
      </c>
      <c r="F941" s="3">
        <v>41260</v>
      </c>
      <c r="G941" s="8">
        <f>Table1[[#This Row],[Ship Date]]-Table1[[#This Row],[Order Date]]</f>
        <v>4</v>
      </c>
      <c r="H941" s="2" t="s">
        <v>50</v>
      </c>
      <c r="I941" s="2" t="s">
        <v>2853</v>
      </c>
      <c r="J941" s="2" t="s">
        <v>2854</v>
      </c>
      <c r="K941" s="2" t="s">
        <v>41</v>
      </c>
      <c r="L941" s="2" t="s">
        <v>27</v>
      </c>
      <c r="M941" s="2" t="s">
        <v>2855</v>
      </c>
      <c r="N941" s="2" t="s">
        <v>43</v>
      </c>
      <c r="O941" s="2">
        <v>92503</v>
      </c>
      <c r="P941" s="2" t="s">
        <v>44</v>
      </c>
      <c r="Q941" s="2" t="s">
        <v>2858</v>
      </c>
      <c r="R941" s="2" t="s">
        <v>46</v>
      </c>
      <c r="S941" s="2" t="s">
        <v>78</v>
      </c>
      <c r="T941" s="2" t="s">
        <v>2859</v>
      </c>
      <c r="U941" s="2">
        <v>134.47999999999999</v>
      </c>
      <c r="V941" s="2">
        <v>4</v>
      </c>
      <c r="W941" s="2">
        <v>0</v>
      </c>
      <c r="X941" s="20">
        <v>7</v>
      </c>
      <c r="Y941" s="18">
        <v>7403.3035714284497</v>
      </c>
      <c r="Z941" s="2">
        <v>34.964799999999997</v>
      </c>
    </row>
    <row r="942" spans="1:26" x14ac:dyDescent="0.3">
      <c r="A942" s="2">
        <v>941</v>
      </c>
      <c r="B942" s="2" t="s">
        <v>2860</v>
      </c>
      <c r="C942" s="2">
        <f>YEAR([1]Data!$D942)</f>
        <v>2013</v>
      </c>
      <c r="D942" s="3">
        <v>41445</v>
      </c>
      <c r="E942" s="3" t="str">
        <f>TEXT(Table1[[#This Row],[Order Date]],"mmm")</f>
        <v>Jun</v>
      </c>
      <c r="F942" s="3">
        <v>41446</v>
      </c>
      <c r="G942" s="8">
        <f>Table1[[#This Row],[Ship Date]]-Table1[[#This Row],[Order Date]]</f>
        <v>1</v>
      </c>
      <c r="H942" s="2" t="s">
        <v>188</v>
      </c>
      <c r="I942" s="2" t="s">
        <v>2861</v>
      </c>
      <c r="J942" s="2" t="s">
        <v>2862</v>
      </c>
      <c r="K942" s="2" t="s">
        <v>41</v>
      </c>
      <c r="L942" s="2" t="s">
        <v>27</v>
      </c>
      <c r="M942" s="2" t="s">
        <v>127</v>
      </c>
      <c r="N942" s="2" t="s">
        <v>43</v>
      </c>
      <c r="O942" s="2">
        <v>94110</v>
      </c>
      <c r="P942" s="2" t="s">
        <v>44</v>
      </c>
      <c r="Q942" s="2" t="s">
        <v>2863</v>
      </c>
      <c r="R942" s="2" t="s">
        <v>46</v>
      </c>
      <c r="S942" s="2" t="s">
        <v>90</v>
      </c>
      <c r="T942" s="2" t="s">
        <v>2864</v>
      </c>
      <c r="U942" s="2">
        <v>17.12</v>
      </c>
      <c r="V942" s="2">
        <v>2</v>
      </c>
      <c r="W942" s="2">
        <v>0</v>
      </c>
      <c r="X942" s="20">
        <v>7</v>
      </c>
      <c r="Y942" s="18">
        <v>7441.4489795917198</v>
      </c>
      <c r="Z942" s="2">
        <v>8.0464000000000002</v>
      </c>
    </row>
    <row r="943" spans="1:26" x14ac:dyDescent="0.3">
      <c r="A943" s="2">
        <v>942</v>
      </c>
      <c r="B943" s="2" t="s">
        <v>2865</v>
      </c>
      <c r="C943" s="2">
        <f>YEAR([1]Data!$D943)</f>
        <v>2013</v>
      </c>
      <c r="D943" s="3">
        <v>41622</v>
      </c>
      <c r="E943" s="3" t="str">
        <f>TEXT(Table1[[#This Row],[Order Date]],"mmm")</f>
        <v>Dec</v>
      </c>
      <c r="F943" s="3">
        <v>41629</v>
      </c>
      <c r="G943" s="8">
        <f>Table1[[#This Row],[Ship Date]]-Table1[[#This Row],[Order Date]]</f>
        <v>7</v>
      </c>
      <c r="H943" s="2" t="s">
        <v>50</v>
      </c>
      <c r="I943" s="2" t="s">
        <v>2806</v>
      </c>
      <c r="J943" s="2" t="s">
        <v>2807</v>
      </c>
      <c r="K943" s="2" t="s">
        <v>41</v>
      </c>
      <c r="L943" s="2" t="s">
        <v>27</v>
      </c>
      <c r="M943" s="2" t="s">
        <v>2866</v>
      </c>
      <c r="N943" s="2" t="s">
        <v>43</v>
      </c>
      <c r="O943" s="2">
        <v>90503</v>
      </c>
      <c r="P943" s="2" t="s">
        <v>44</v>
      </c>
      <c r="Q943" s="2" t="s">
        <v>2867</v>
      </c>
      <c r="R943" s="2" t="s">
        <v>46</v>
      </c>
      <c r="S943" s="2" t="s">
        <v>75</v>
      </c>
      <c r="T943" s="2" t="s">
        <v>2868</v>
      </c>
      <c r="U943" s="2">
        <v>6.0960000000000001</v>
      </c>
      <c r="V943" s="2">
        <v>2</v>
      </c>
      <c r="W943" s="2">
        <v>0.2</v>
      </c>
      <c r="X943" s="20">
        <v>7</v>
      </c>
      <c r="Y943" s="18">
        <v>7479.5943877549798</v>
      </c>
      <c r="Z943" s="2">
        <v>2.2098</v>
      </c>
    </row>
    <row r="944" spans="1:26" x14ac:dyDescent="0.3">
      <c r="A944" s="2">
        <v>943</v>
      </c>
      <c r="B944" s="2" t="s">
        <v>2865</v>
      </c>
      <c r="C944" s="2">
        <f>YEAR([1]Data!$D944)</f>
        <v>2013</v>
      </c>
      <c r="D944" s="3">
        <v>41622</v>
      </c>
      <c r="E944" s="3" t="str">
        <f>TEXT(Table1[[#This Row],[Order Date]],"mmm")</f>
        <v>Dec</v>
      </c>
      <c r="F944" s="3">
        <v>41629</v>
      </c>
      <c r="G944" s="8">
        <f>Table1[[#This Row],[Ship Date]]-Table1[[#This Row],[Order Date]]</f>
        <v>7</v>
      </c>
      <c r="H944" s="2" t="s">
        <v>50</v>
      </c>
      <c r="I944" s="2" t="s">
        <v>2806</v>
      </c>
      <c r="J944" s="2" t="s">
        <v>2807</v>
      </c>
      <c r="K944" s="2" t="s">
        <v>41</v>
      </c>
      <c r="L944" s="2" t="s">
        <v>27</v>
      </c>
      <c r="M944" s="2" t="s">
        <v>2866</v>
      </c>
      <c r="N944" s="2" t="s">
        <v>43</v>
      </c>
      <c r="O944" s="2">
        <v>90503</v>
      </c>
      <c r="P944" s="2" t="s">
        <v>44</v>
      </c>
      <c r="Q944" s="2" t="s">
        <v>55</v>
      </c>
      <c r="R944" s="2" t="s">
        <v>32</v>
      </c>
      <c r="S944" s="2" t="s">
        <v>56</v>
      </c>
      <c r="T944" s="2" t="s">
        <v>57</v>
      </c>
      <c r="U944" s="2">
        <v>1114.2719999999999</v>
      </c>
      <c r="V944" s="2">
        <v>4</v>
      </c>
      <c r="W944" s="2">
        <v>0.2</v>
      </c>
      <c r="X944" s="20">
        <v>7</v>
      </c>
      <c r="Y944" s="18">
        <v>7517.7397959182499</v>
      </c>
      <c r="Z944" s="2">
        <v>41.785200000000032</v>
      </c>
    </row>
    <row r="945" spans="1:26" x14ac:dyDescent="0.3">
      <c r="A945" s="2">
        <v>944</v>
      </c>
      <c r="B945" s="2" t="s">
        <v>2869</v>
      </c>
      <c r="C945" s="2">
        <f>YEAR([1]Data!$D945)</f>
        <v>2012</v>
      </c>
      <c r="D945" s="3">
        <v>41058</v>
      </c>
      <c r="E945" s="3" t="str">
        <f>TEXT(Table1[[#This Row],[Order Date]],"mmm")</f>
        <v>May</v>
      </c>
      <c r="F945" s="3">
        <v>41063</v>
      </c>
      <c r="G945" s="8">
        <f>Table1[[#This Row],[Ship Date]]-Table1[[#This Row],[Order Date]]</f>
        <v>5</v>
      </c>
      <c r="H945" s="2" t="s">
        <v>50</v>
      </c>
      <c r="I945" s="2" t="s">
        <v>1202</v>
      </c>
      <c r="J945" s="2" t="s">
        <v>1203</v>
      </c>
      <c r="K945" s="2" t="s">
        <v>26</v>
      </c>
      <c r="L945" s="2" t="s">
        <v>27</v>
      </c>
      <c r="M945" s="2" t="s">
        <v>95</v>
      </c>
      <c r="N945" s="2" t="s">
        <v>96</v>
      </c>
      <c r="O945" s="2">
        <v>98105</v>
      </c>
      <c r="P945" s="2" t="s">
        <v>44</v>
      </c>
      <c r="Q945" s="2" t="s">
        <v>1981</v>
      </c>
      <c r="R945" s="2" t="s">
        <v>46</v>
      </c>
      <c r="S945" s="2" t="s">
        <v>90</v>
      </c>
      <c r="T945" s="2" t="s">
        <v>1982</v>
      </c>
      <c r="U945" s="2">
        <v>32.400000000000006</v>
      </c>
      <c r="V945" s="2">
        <v>5</v>
      </c>
      <c r="W945" s="2">
        <v>0</v>
      </c>
      <c r="X945" s="20">
        <v>7</v>
      </c>
      <c r="Y945" s="18">
        <v>7555.88520408151</v>
      </c>
      <c r="Z945" s="2">
        <v>15.552000000000001</v>
      </c>
    </row>
    <row r="946" spans="1:26" x14ac:dyDescent="0.3">
      <c r="A946" s="2">
        <v>945</v>
      </c>
      <c r="B946" s="2" t="s">
        <v>2869</v>
      </c>
      <c r="C946" s="2">
        <f>YEAR([1]Data!$D946)</f>
        <v>2012</v>
      </c>
      <c r="D946" s="3">
        <v>41058</v>
      </c>
      <c r="E946" s="3" t="str">
        <f>TEXT(Table1[[#This Row],[Order Date]],"mmm")</f>
        <v>May</v>
      </c>
      <c r="F946" s="3">
        <v>41063</v>
      </c>
      <c r="G946" s="8">
        <f>Table1[[#This Row],[Ship Date]]-Table1[[#This Row],[Order Date]]</f>
        <v>5</v>
      </c>
      <c r="H946" s="2" t="s">
        <v>50</v>
      </c>
      <c r="I946" s="2" t="s">
        <v>1202</v>
      </c>
      <c r="J946" s="2" t="s">
        <v>1203</v>
      </c>
      <c r="K946" s="2" t="s">
        <v>26</v>
      </c>
      <c r="L946" s="2" t="s">
        <v>27</v>
      </c>
      <c r="M946" s="2" t="s">
        <v>95</v>
      </c>
      <c r="N946" s="2" t="s">
        <v>96</v>
      </c>
      <c r="O946" s="2">
        <v>98105</v>
      </c>
      <c r="P946" s="2" t="s">
        <v>44</v>
      </c>
      <c r="Q946" s="2" t="s">
        <v>2870</v>
      </c>
      <c r="R946" s="2" t="s">
        <v>46</v>
      </c>
      <c r="S946" s="2" t="s">
        <v>59</v>
      </c>
      <c r="T946" s="2" t="s">
        <v>2871</v>
      </c>
      <c r="U946" s="2">
        <v>540.56999999999994</v>
      </c>
      <c r="V946" s="2">
        <v>3</v>
      </c>
      <c r="W946" s="2">
        <v>0</v>
      </c>
      <c r="X946" s="20">
        <v>7</v>
      </c>
      <c r="Y946" s="18">
        <v>7594.0306122447701</v>
      </c>
      <c r="Z946" s="2">
        <v>140.54820000000001</v>
      </c>
    </row>
    <row r="947" spans="1:26" x14ac:dyDescent="0.3">
      <c r="A947" s="2">
        <v>946</v>
      </c>
      <c r="B947" s="2" t="s">
        <v>2869</v>
      </c>
      <c r="C947" s="2">
        <f>YEAR([1]Data!$D947)</f>
        <v>2012</v>
      </c>
      <c r="D947" s="3">
        <v>41058</v>
      </c>
      <c r="E947" s="3" t="str">
        <f>TEXT(Table1[[#This Row],[Order Date]],"mmm")</f>
        <v>May</v>
      </c>
      <c r="F947" s="3">
        <v>41063</v>
      </c>
      <c r="G947" s="8">
        <f>Table1[[#This Row],[Ship Date]]-Table1[[#This Row],[Order Date]]</f>
        <v>5</v>
      </c>
      <c r="H947" s="2" t="s">
        <v>50</v>
      </c>
      <c r="I947" s="2" t="s">
        <v>1202</v>
      </c>
      <c r="J947" s="2" t="s">
        <v>1203</v>
      </c>
      <c r="K947" s="2" t="s">
        <v>26</v>
      </c>
      <c r="L947" s="2" t="s">
        <v>27</v>
      </c>
      <c r="M947" s="2" t="s">
        <v>95</v>
      </c>
      <c r="N947" s="2" t="s">
        <v>96</v>
      </c>
      <c r="O947" s="2">
        <v>98105</v>
      </c>
      <c r="P947" s="2" t="s">
        <v>44</v>
      </c>
      <c r="Q947" s="2" t="s">
        <v>2872</v>
      </c>
      <c r="R947" s="2" t="s">
        <v>46</v>
      </c>
      <c r="S947" s="2" t="s">
        <v>75</v>
      </c>
      <c r="T947" s="2" t="s">
        <v>2873</v>
      </c>
      <c r="U947" s="2">
        <v>167.76</v>
      </c>
      <c r="V947" s="2">
        <v>5</v>
      </c>
      <c r="W947" s="2">
        <v>0.2</v>
      </c>
      <c r="X947" s="20">
        <v>7</v>
      </c>
      <c r="Y947" s="18">
        <v>7632.1760204080401</v>
      </c>
      <c r="Z947" s="2">
        <v>62.91</v>
      </c>
    </row>
    <row r="948" spans="1:26" x14ac:dyDescent="0.3">
      <c r="A948" s="2">
        <v>947</v>
      </c>
      <c r="B948" s="2" t="s">
        <v>2874</v>
      </c>
      <c r="C948" s="2">
        <f>YEAR([1]Data!$D948)</f>
        <v>2012</v>
      </c>
      <c r="D948" s="3">
        <v>41116</v>
      </c>
      <c r="E948" s="3" t="str">
        <f>TEXT(Table1[[#This Row],[Order Date]],"mmm")</f>
        <v>Jul</v>
      </c>
      <c r="F948" s="3">
        <v>41118</v>
      </c>
      <c r="G948" s="8">
        <f>Table1[[#This Row],[Ship Date]]-Table1[[#This Row],[Order Date]]</f>
        <v>2</v>
      </c>
      <c r="H948" s="2" t="s">
        <v>188</v>
      </c>
      <c r="I948" s="2" t="s">
        <v>1906</v>
      </c>
      <c r="J948" s="2" t="s">
        <v>1907</v>
      </c>
      <c r="K948" s="2" t="s">
        <v>26</v>
      </c>
      <c r="L948" s="2" t="s">
        <v>27</v>
      </c>
      <c r="M948" s="2" t="s">
        <v>1823</v>
      </c>
      <c r="N948" s="2" t="s">
        <v>310</v>
      </c>
      <c r="O948" s="2">
        <v>85204</v>
      </c>
      <c r="P948" s="2" t="s">
        <v>44</v>
      </c>
      <c r="Q948" s="2" t="s">
        <v>2875</v>
      </c>
      <c r="R948" s="2" t="s">
        <v>32</v>
      </c>
      <c r="S948" s="2" t="s">
        <v>56</v>
      </c>
      <c r="T948" s="2" t="s">
        <v>2876</v>
      </c>
      <c r="U948" s="2">
        <v>393.16500000000002</v>
      </c>
      <c r="V948" s="2">
        <v>3</v>
      </c>
      <c r="W948" s="2">
        <v>0.5</v>
      </c>
      <c r="X948" s="20">
        <v>7</v>
      </c>
      <c r="Y948" s="18">
        <v>7670.3214285713002</v>
      </c>
      <c r="Z948" s="2">
        <v>-204.44580000000005</v>
      </c>
    </row>
    <row r="949" spans="1:26" x14ac:dyDescent="0.3">
      <c r="A949" s="2">
        <v>948</v>
      </c>
      <c r="B949" s="2" t="s">
        <v>2877</v>
      </c>
      <c r="C949" s="2">
        <f>YEAR([1]Data!$D949)</f>
        <v>2014</v>
      </c>
      <c r="D949" s="3">
        <v>41972</v>
      </c>
      <c r="E949" s="3" t="str">
        <f>TEXT(Table1[[#This Row],[Order Date]],"mmm")</f>
        <v>Nov</v>
      </c>
      <c r="F949" s="3">
        <v>41976</v>
      </c>
      <c r="G949" s="8">
        <f>Table1[[#This Row],[Ship Date]]-Table1[[#This Row],[Order Date]]</f>
        <v>4</v>
      </c>
      <c r="H949" s="2" t="s">
        <v>50</v>
      </c>
      <c r="I949" s="2" t="s">
        <v>1508</v>
      </c>
      <c r="J949" s="2" t="s">
        <v>1509</v>
      </c>
      <c r="K949" s="2" t="s">
        <v>102</v>
      </c>
      <c r="L949" s="2" t="s">
        <v>27</v>
      </c>
      <c r="M949" s="2" t="s">
        <v>146</v>
      </c>
      <c r="N949" s="2" t="s">
        <v>147</v>
      </c>
      <c r="O949" s="2">
        <v>19120</v>
      </c>
      <c r="P949" s="2" t="s">
        <v>148</v>
      </c>
      <c r="Q949" s="2" t="s">
        <v>2878</v>
      </c>
      <c r="R949" s="2" t="s">
        <v>32</v>
      </c>
      <c r="S949" s="2" t="s">
        <v>65</v>
      </c>
      <c r="T949" s="2" t="s">
        <v>2879</v>
      </c>
      <c r="U949" s="2">
        <v>516.48800000000006</v>
      </c>
      <c r="V949" s="2">
        <v>7</v>
      </c>
      <c r="W949" s="2">
        <v>0.2</v>
      </c>
      <c r="X949" s="20">
        <v>7</v>
      </c>
      <c r="Y949" s="18">
        <v>7708.4668367345703</v>
      </c>
      <c r="Z949" s="2">
        <v>-12.912200000000027</v>
      </c>
    </row>
    <row r="950" spans="1:26" x14ac:dyDescent="0.3">
      <c r="A950" s="2">
        <v>949</v>
      </c>
      <c r="B950" s="2" t="s">
        <v>2877</v>
      </c>
      <c r="C950" s="2">
        <f>YEAR([1]Data!$D950)</f>
        <v>2014</v>
      </c>
      <c r="D950" s="3">
        <v>41972</v>
      </c>
      <c r="E950" s="3" t="str">
        <f>TEXT(Table1[[#This Row],[Order Date]],"mmm")</f>
        <v>Nov</v>
      </c>
      <c r="F950" s="3">
        <v>41976</v>
      </c>
      <c r="G950" s="8">
        <f>Table1[[#This Row],[Ship Date]]-Table1[[#This Row],[Order Date]]</f>
        <v>4</v>
      </c>
      <c r="H950" s="2" t="s">
        <v>50</v>
      </c>
      <c r="I950" s="2" t="s">
        <v>1508</v>
      </c>
      <c r="J950" s="2" t="s">
        <v>1509</v>
      </c>
      <c r="K950" s="2" t="s">
        <v>102</v>
      </c>
      <c r="L950" s="2" t="s">
        <v>27</v>
      </c>
      <c r="M950" s="2" t="s">
        <v>146</v>
      </c>
      <c r="N950" s="2" t="s">
        <v>147</v>
      </c>
      <c r="O950" s="2">
        <v>19120</v>
      </c>
      <c r="P950" s="2" t="s">
        <v>148</v>
      </c>
      <c r="Q950" s="2" t="s">
        <v>920</v>
      </c>
      <c r="R950" s="2" t="s">
        <v>32</v>
      </c>
      <c r="S950" s="2" t="s">
        <v>65</v>
      </c>
      <c r="T950" s="2" t="s">
        <v>921</v>
      </c>
      <c r="U950" s="2">
        <v>1007.2320000000001</v>
      </c>
      <c r="V950" s="2">
        <v>6</v>
      </c>
      <c r="W950" s="2">
        <v>0.2</v>
      </c>
      <c r="X950" s="20">
        <v>7</v>
      </c>
      <c r="Y950" s="18">
        <v>7746.6122448978304</v>
      </c>
      <c r="Z950" s="2">
        <v>75.542400000000015</v>
      </c>
    </row>
    <row r="951" spans="1:26" x14ac:dyDescent="0.3">
      <c r="A951" s="2">
        <v>950</v>
      </c>
      <c r="B951" s="2" t="s">
        <v>2877</v>
      </c>
      <c r="C951" s="2">
        <f>YEAR([1]Data!$D951)</f>
        <v>2014</v>
      </c>
      <c r="D951" s="3">
        <v>41972</v>
      </c>
      <c r="E951" s="3" t="str">
        <f>TEXT(Table1[[#This Row],[Order Date]],"mmm")</f>
        <v>Nov</v>
      </c>
      <c r="F951" s="3">
        <v>41976</v>
      </c>
      <c r="G951" s="8">
        <f>Table1[[#This Row],[Ship Date]]-Table1[[#This Row],[Order Date]]</f>
        <v>4</v>
      </c>
      <c r="H951" s="2" t="s">
        <v>50</v>
      </c>
      <c r="I951" s="2" t="s">
        <v>1508</v>
      </c>
      <c r="J951" s="2" t="s">
        <v>1509</v>
      </c>
      <c r="K951" s="2" t="s">
        <v>102</v>
      </c>
      <c r="L951" s="2" t="s">
        <v>27</v>
      </c>
      <c r="M951" s="2" t="s">
        <v>146</v>
      </c>
      <c r="N951" s="2" t="s">
        <v>147</v>
      </c>
      <c r="O951" s="2">
        <v>19120</v>
      </c>
      <c r="P951" s="2" t="s">
        <v>148</v>
      </c>
      <c r="Q951" s="2" t="s">
        <v>2880</v>
      </c>
      <c r="R951" s="2" t="s">
        <v>32</v>
      </c>
      <c r="S951" s="2" t="s">
        <v>56</v>
      </c>
      <c r="T951" s="2" t="s">
        <v>2881</v>
      </c>
      <c r="U951" s="2">
        <v>2065.3200000000002</v>
      </c>
      <c r="V951" s="2">
        <v>12</v>
      </c>
      <c r="W951" s="2">
        <v>0.4</v>
      </c>
      <c r="X951" s="20">
        <v>7</v>
      </c>
      <c r="Y951" s="18">
        <v>7784.7576530611004</v>
      </c>
      <c r="Z951" s="2">
        <v>-619.59600000000012</v>
      </c>
    </row>
    <row r="952" spans="1:26" x14ac:dyDescent="0.3">
      <c r="A952" s="2">
        <v>951</v>
      </c>
      <c r="B952" s="2" t="s">
        <v>2877</v>
      </c>
      <c r="C952" s="2">
        <f>YEAR([1]Data!$D952)</f>
        <v>2014</v>
      </c>
      <c r="D952" s="3">
        <v>41972</v>
      </c>
      <c r="E952" s="3" t="str">
        <f>TEXT(Table1[[#This Row],[Order Date]],"mmm")</f>
        <v>Nov</v>
      </c>
      <c r="F952" s="3">
        <v>41976</v>
      </c>
      <c r="G952" s="8">
        <f>Table1[[#This Row],[Ship Date]]-Table1[[#This Row],[Order Date]]</f>
        <v>4</v>
      </c>
      <c r="H952" s="2" t="s">
        <v>50</v>
      </c>
      <c r="I952" s="2" t="s">
        <v>1508</v>
      </c>
      <c r="J952" s="2" t="s">
        <v>1509</v>
      </c>
      <c r="K952" s="2" t="s">
        <v>102</v>
      </c>
      <c r="L952" s="2" t="s">
        <v>27</v>
      </c>
      <c r="M952" s="2" t="s">
        <v>146</v>
      </c>
      <c r="N952" s="2" t="s">
        <v>147</v>
      </c>
      <c r="O952" s="2">
        <v>19120</v>
      </c>
      <c r="P952" s="2" t="s">
        <v>148</v>
      </c>
      <c r="Q952" s="2" t="s">
        <v>2882</v>
      </c>
      <c r="R952" s="2" t="s">
        <v>46</v>
      </c>
      <c r="S952" s="2" t="s">
        <v>90</v>
      </c>
      <c r="T952" s="2" t="s">
        <v>2883</v>
      </c>
      <c r="U952" s="2">
        <v>15.552000000000003</v>
      </c>
      <c r="V952" s="2">
        <v>3</v>
      </c>
      <c r="W952" s="2">
        <v>0.2</v>
      </c>
      <c r="X952" s="20">
        <v>7</v>
      </c>
      <c r="Y952" s="18">
        <v>7822.9030612243596</v>
      </c>
      <c r="Z952" s="2">
        <v>5.4432</v>
      </c>
    </row>
    <row r="953" spans="1:26" x14ac:dyDescent="0.3">
      <c r="A953" s="2">
        <v>952</v>
      </c>
      <c r="B953" s="2" t="s">
        <v>2877</v>
      </c>
      <c r="C953" s="2">
        <f>YEAR([1]Data!$D953)</f>
        <v>2014</v>
      </c>
      <c r="D953" s="3">
        <v>41972</v>
      </c>
      <c r="E953" s="3" t="str">
        <f>TEXT(Table1[[#This Row],[Order Date]],"mmm")</f>
        <v>Nov</v>
      </c>
      <c r="F953" s="3">
        <v>41976</v>
      </c>
      <c r="G953" s="8">
        <f>Table1[[#This Row],[Ship Date]]-Table1[[#This Row],[Order Date]]</f>
        <v>4</v>
      </c>
      <c r="H953" s="2" t="s">
        <v>50</v>
      </c>
      <c r="I953" s="2" t="s">
        <v>1508</v>
      </c>
      <c r="J953" s="2" t="s">
        <v>1509</v>
      </c>
      <c r="K953" s="2" t="s">
        <v>102</v>
      </c>
      <c r="L953" s="2" t="s">
        <v>27</v>
      </c>
      <c r="M953" s="2" t="s">
        <v>146</v>
      </c>
      <c r="N953" s="2" t="s">
        <v>147</v>
      </c>
      <c r="O953" s="2">
        <v>19120</v>
      </c>
      <c r="P953" s="2" t="s">
        <v>148</v>
      </c>
      <c r="Q953" s="2" t="s">
        <v>913</v>
      </c>
      <c r="R953" s="2" t="s">
        <v>46</v>
      </c>
      <c r="S953" s="2" t="s">
        <v>90</v>
      </c>
      <c r="T953" s="2" t="s">
        <v>914</v>
      </c>
      <c r="U953" s="2">
        <v>25.344000000000001</v>
      </c>
      <c r="V953" s="2">
        <v>6</v>
      </c>
      <c r="W953" s="2">
        <v>0.2</v>
      </c>
      <c r="X953" s="20">
        <v>7</v>
      </c>
      <c r="Y953" s="18">
        <v>7861.0484693876297</v>
      </c>
      <c r="Z953" s="2">
        <v>7.92</v>
      </c>
    </row>
    <row r="954" spans="1:26" x14ac:dyDescent="0.3">
      <c r="A954" s="2">
        <v>953</v>
      </c>
      <c r="B954" s="2" t="s">
        <v>2884</v>
      </c>
      <c r="C954" s="2">
        <f>YEAR([1]Data!$D954)</f>
        <v>2014</v>
      </c>
      <c r="D954" s="3">
        <v>41733</v>
      </c>
      <c r="E954" s="3" t="str">
        <f>TEXT(Table1[[#This Row],[Order Date]],"mmm")</f>
        <v>Apr</v>
      </c>
      <c r="F954" s="3">
        <v>41737</v>
      </c>
      <c r="G954" s="8">
        <f>Table1[[#This Row],[Ship Date]]-Table1[[#This Row],[Order Date]]</f>
        <v>4</v>
      </c>
      <c r="H954" s="2" t="s">
        <v>50</v>
      </c>
      <c r="I954" s="2" t="s">
        <v>2885</v>
      </c>
      <c r="J954" s="2" t="s">
        <v>2886</v>
      </c>
      <c r="K954" s="2" t="s">
        <v>26</v>
      </c>
      <c r="L954" s="2" t="s">
        <v>27</v>
      </c>
      <c r="M954" s="2" t="s">
        <v>146</v>
      </c>
      <c r="N954" s="2" t="s">
        <v>147</v>
      </c>
      <c r="O954" s="2">
        <v>19143</v>
      </c>
      <c r="P954" s="2" t="s">
        <v>148</v>
      </c>
      <c r="Q954" s="2" t="s">
        <v>2887</v>
      </c>
      <c r="R954" s="2" t="s">
        <v>32</v>
      </c>
      <c r="S954" s="2" t="s">
        <v>65</v>
      </c>
      <c r="T954" s="2" t="s">
        <v>186</v>
      </c>
      <c r="U954" s="2">
        <v>25.472000000000001</v>
      </c>
      <c r="V954" s="2">
        <v>4</v>
      </c>
      <c r="W954" s="2">
        <v>0.2</v>
      </c>
      <c r="X954" s="20">
        <v>7</v>
      </c>
      <c r="Y954" s="18">
        <v>7899.1938775508897</v>
      </c>
      <c r="Z954" s="2">
        <v>7.6416000000000022</v>
      </c>
    </row>
    <row r="955" spans="1:26" x14ac:dyDescent="0.3">
      <c r="A955" s="2">
        <v>954</v>
      </c>
      <c r="B955" s="2" t="s">
        <v>2888</v>
      </c>
      <c r="C955" s="2">
        <f>YEAR([1]Data!$D955)</f>
        <v>2014</v>
      </c>
      <c r="D955" s="3">
        <v>42002</v>
      </c>
      <c r="E955" s="3" t="str">
        <f>TEXT(Table1[[#This Row],[Order Date]],"mmm")</f>
        <v>Dec</v>
      </c>
      <c r="F955" s="3">
        <v>42006</v>
      </c>
      <c r="G955" s="8">
        <f>Table1[[#This Row],[Ship Date]]-Table1[[#This Row],[Order Date]]</f>
        <v>4</v>
      </c>
      <c r="H955" s="2" t="s">
        <v>50</v>
      </c>
      <c r="I955" s="2" t="s">
        <v>2889</v>
      </c>
      <c r="J955" s="2" t="s">
        <v>2890</v>
      </c>
      <c r="K955" s="2" t="s">
        <v>26</v>
      </c>
      <c r="L955" s="2" t="s">
        <v>27</v>
      </c>
      <c r="M955" s="2" t="s">
        <v>2891</v>
      </c>
      <c r="N955" s="2" t="s">
        <v>104</v>
      </c>
      <c r="O955" s="2">
        <v>78664</v>
      </c>
      <c r="P955" s="2" t="s">
        <v>105</v>
      </c>
      <c r="Q955" s="2" t="s">
        <v>875</v>
      </c>
      <c r="R955" s="2" t="s">
        <v>46</v>
      </c>
      <c r="S955" s="2" t="s">
        <v>68</v>
      </c>
      <c r="T955" s="2" t="s">
        <v>876</v>
      </c>
      <c r="U955" s="2">
        <v>27.168000000000003</v>
      </c>
      <c r="V955" s="2">
        <v>2</v>
      </c>
      <c r="W955" s="2">
        <v>0.2</v>
      </c>
      <c r="X955" s="20">
        <v>7</v>
      </c>
      <c r="Y955" s="18">
        <v>7937.3392857141598</v>
      </c>
      <c r="Z955" s="2">
        <v>2.7168000000000001</v>
      </c>
    </row>
    <row r="956" spans="1:26" x14ac:dyDescent="0.3">
      <c r="A956" s="2">
        <v>955</v>
      </c>
      <c r="B956" s="2" t="s">
        <v>2888</v>
      </c>
      <c r="C956" s="2">
        <f>YEAR([1]Data!$D956)</f>
        <v>2014</v>
      </c>
      <c r="D956" s="3">
        <v>42002</v>
      </c>
      <c r="E956" s="3" t="str">
        <f>TEXT(Table1[[#This Row],[Order Date]],"mmm")</f>
        <v>Dec</v>
      </c>
      <c r="F956" s="3">
        <v>42006</v>
      </c>
      <c r="G956" s="8">
        <f>Table1[[#This Row],[Ship Date]]-Table1[[#This Row],[Order Date]]</f>
        <v>4</v>
      </c>
      <c r="H956" s="2" t="s">
        <v>50</v>
      </c>
      <c r="I956" s="2" t="s">
        <v>2889</v>
      </c>
      <c r="J956" s="2" t="s">
        <v>2890</v>
      </c>
      <c r="K956" s="2" t="s">
        <v>26</v>
      </c>
      <c r="L956" s="2" t="s">
        <v>27</v>
      </c>
      <c r="M956" s="2" t="s">
        <v>2891</v>
      </c>
      <c r="N956" s="2" t="s">
        <v>104</v>
      </c>
      <c r="O956" s="2">
        <v>78664</v>
      </c>
      <c r="P956" s="2" t="s">
        <v>105</v>
      </c>
      <c r="Q956" s="2" t="s">
        <v>1076</v>
      </c>
      <c r="R956" s="2" t="s">
        <v>32</v>
      </c>
      <c r="S956" s="2" t="s">
        <v>33</v>
      </c>
      <c r="T956" s="2" t="s">
        <v>1077</v>
      </c>
      <c r="U956" s="2">
        <v>78.852799999999988</v>
      </c>
      <c r="V956" s="2">
        <v>2</v>
      </c>
      <c r="W956" s="2">
        <v>0.32</v>
      </c>
      <c r="X956" s="20">
        <v>7</v>
      </c>
      <c r="Y956" s="18">
        <v>7975.4846938774199</v>
      </c>
      <c r="Z956" s="2">
        <v>-11.595999999999997</v>
      </c>
    </row>
    <row r="957" spans="1:26" x14ac:dyDescent="0.3">
      <c r="A957" s="2">
        <v>956</v>
      </c>
      <c r="B957" s="2" t="s">
        <v>2892</v>
      </c>
      <c r="C957" s="2">
        <f>YEAR([1]Data!$D957)</f>
        <v>2014</v>
      </c>
      <c r="D957" s="3">
        <v>41974</v>
      </c>
      <c r="E957" s="3" t="str">
        <f>TEXT(Table1[[#This Row],[Order Date]],"mmm")</f>
        <v>Dec</v>
      </c>
      <c r="F957" s="3">
        <v>41978</v>
      </c>
      <c r="G957" s="8">
        <f>Table1[[#This Row],[Ship Date]]-Table1[[#This Row],[Order Date]]</f>
        <v>4</v>
      </c>
      <c r="H957" s="2" t="s">
        <v>50</v>
      </c>
      <c r="I957" s="2" t="s">
        <v>2893</v>
      </c>
      <c r="J957" s="2" t="s">
        <v>2894</v>
      </c>
      <c r="K957" s="2" t="s">
        <v>26</v>
      </c>
      <c r="L957" s="2" t="s">
        <v>27</v>
      </c>
      <c r="M957" s="2" t="s">
        <v>328</v>
      </c>
      <c r="N957" s="2" t="s">
        <v>1487</v>
      </c>
      <c r="O957" s="2">
        <v>39212</v>
      </c>
      <c r="P957" s="2" t="s">
        <v>30</v>
      </c>
      <c r="Q957" s="2" t="s">
        <v>277</v>
      </c>
      <c r="R957" s="2" t="s">
        <v>46</v>
      </c>
      <c r="S957" s="2" t="s">
        <v>59</v>
      </c>
      <c r="T957" s="2" t="s">
        <v>278</v>
      </c>
      <c r="U957" s="2">
        <v>173.79999999999998</v>
      </c>
      <c r="V957" s="2">
        <v>5</v>
      </c>
      <c r="W957" s="2">
        <v>0</v>
      </c>
      <c r="X957" s="20">
        <v>7</v>
      </c>
      <c r="Y957" s="18">
        <v>8013.63010204069</v>
      </c>
      <c r="Z957" s="2">
        <v>43.449999999999989</v>
      </c>
    </row>
    <row r="958" spans="1:26" x14ac:dyDescent="0.3">
      <c r="A958" s="2">
        <v>957</v>
      </c>
      <c r="B958" s="2" t="s">
        <v>2895</v>
      </c>
      <c r="C958" s="2">
        <f>YEAR([1]Data!$D958)</f>
        <v>2014</v>
      </c>
      <c r="D958" s="3">
        <v>41775</v>
      </c>
      <c r="E958" s="3" t="str">
        <f>TEXT(Table1[[#This Row],[Order Date]],"mmm")</f>
        <v>May</v>
      </c>
      <c r="F958" s="3">
        <v>41778</v>
      </c>
      <c r="G958" s="8">
        <f>Table1[[#This Row],[Ship Date]]-Table1[[#This Row],[Order Date]]</f>
        <v>3</v>
      </c>
      <c r="H958" s="2" t="s">
        <v>23</v>
      </c>
      <c r="I958" s="2" t="s">
        <v>2896</v>
      </c>
      <c r="J958" s="2" t="s">
        <v>2897</v>
      </c>
      <c r="K958" s="2" t="s">
        <v>26</v>
      </c>
      <c r="L958" s="2" t="s">
        <v>27</v>
      </c>
      <c r="M958" s="2" t="s">
        <v>544</v>
      </c>
      <c r="N958" s="2" t="s">
        <v>310</v>
      </c>
      <c r="O958" s="2">
        <v>85023</v>
      </c>
      <c r="P958" s="2" t="s">
        <v>44</v>
      </c>
      <c r="Q958" s="2" t="s">
        <v>2669</v>
      </c>
      <c r="R958" s="2" t="s">
        <v>71</v>
      </c>
      <c r="S958" s="2" t="s">
        <v>72</v>
      </c>
      <c r="T958" s="2" t="s">
        <v>2670</v>
      </c>
      <c r="U958" s="2">
        <v>29.592000000000002</v>
      </c>
      <c r="V958" s="2">
        <v>1</v>
      </c>
      <c r="W958" s="2">
        <v>0.2</v>
      </c>
      <c r="X958" s="20">
        <v>7</v>
      </c>
      <c r="Y958" s="18">
        <v>8051.77551020395</v>
      </c>
      <c r="Z958" s="2">
        <v>2.5893000000000006</v>
      </c>
    </row>
    <row r="959" spans="1:26" x14ac:dyDescent="0.3">
      <c r="A959" s="2">
        <v>958</v>
      </c>
      <c r="B959" s="2" t="s">
        <v>2895</v>
      </c>
      <c r="C959" s="2">
        <f>YEAR([1]Data!$D959)</f>
        <v>2014</v>
      </c>
      <c r="D959" s="3">
        <v>41775</v>
      </c>
      <c r="E959" s="3" t="str">
        <f>TEXT(Table1[[#This Row],[Order Date]],"mmm")</f>
        <v>May</v>
      </c>
      <c r="F959" s="3">
        <v>41778</v>
      </c>
      <c r="G959" s="8">
        <f>Table1[[#This Row],[Ship Date]]-Table1[[#This Row],[Order Date]]</f>
        <v>3</v>
      </c>
      <c r="H959" s="2" t="s">
        <v>23</v>
      </c>
      <c r="I959" s="2" t="s">
        <v>2896</v>
      </c>
      <c r="J959" s="2" t="s">
        <v>2897</v>
      </c>
      <c r="K959" s="2" t="s">
        <v>26</v>
      </c>
      <c r="L959" s="2" t="s">
        <v>27</v>
      </c>
      <c r="M959" s="2" t="s">
        <v>544</v>
      </c>
      <c r="N959" s="2" t="s">
        <v>310</v>
      </c>
      <c r="O959" s="2">
        <v>85023</v>
      </c>
      <c r="P959" s="2" t="s">
        <v>44</v>
      </c>
      <c r="Q959" s="2" t="s">
        <v>2898</v>
      </c>
      <c r="R959" s="2" t="s">
        <v>46</v>
      </c>
      <c r="S959" s="2" t="s">
        <v>75</v>
      </c>
      <c r="T959" s="2" t="s">
        <v>2899</v>
      </c>
      <c r="U959" s="2">
        <v>4.7520000000000007</v>
      </c>
      <c r="V959" s="2">
        <v>2</v>
      </c>
      <c r="W959" s="2">
        <v>0.7</v>
      </c>
      <c r="X959" s="20">
        <v>7</v>
      </c>
      <c r="Y959" s="18">
        <v>8089.9209183672201</v>
      </c>
      <c r="Z959" s="2">
        <v>-3.1679999999999993</v>
      </c>
    </row>
    <row r="960" spans="1:26" x14ac:dyDescent="0.3">
      <c r="A960" s="2">
        <v>959</v>
      </c>
      <c r="B960" s="2" t="s">
        <v>2895</v>
      </c>
      <c r="C960" s="2">
        <f>YEAR([1]Data!$D960)</f>
        <v>2014</v>
      </c>
      <c r="D960" s="3">
        <v>41775</v>
      </c>
      <c r="E960" s="3" t="str">
        <f>TEXT(Table1[[#This Row],[Order Date]],"mmm")</f>
        <v>May</v>
      </c>
      <c r="F960" s="3">
        <v>41778</v>
      </c>
      <c r="G960" s="8">
        <f>Table1[[#This Row],[Ship Date]]-Table1[[#This Row],[Order Date]]</f>
        <v>3</v>
      </c>
      <c r="H960" s="2" t="s">
        <v>23</v>
      </c>
      <c r="I960" s="2" t="s">
        <v>2896</v>
      </c>
      <c r="J960" s="2" t="s">
        <v>2897</v>
      </c>
      <c r="K960" s="2" t="s">
        <v>26</v>
      </c>
      <c r="L960" s="2" t="s">
        <v>27</v>
      </c>
      <c r="M960" s="2" t="s">
        <v>544</v>
      </c>
      <c r="N960" s="2" t="s">
        <v>310</v>
      </c>
      <c r="O960" s="2">
        <v>85023</v>
      </c>
      <c r="P960" s="2" t="s">
        <v>44</v>
      </c>
      <c r="Q960" s="2" t="s">
        <v>2900</v>
      </c>
      <c r="R960" s="2" t="s">
        <v>46</v>
      </c>
      <c r="S960" s="2" t="s">
        <v>90</v>
      </c>
      <c r="T960" s="2" t="s">
        <v>2901</v>
      </c>
      <c r="U960" s="2">
        <v>15.552000000000003</v>
      </c>
      <c r="V960" s="2">
        <v>3</v>
      </c>
      <c r="W960" s="2">
        <v>0.2</v>
      </c>
      <c r="X960" s="20">
        <v>7</v>
      </c>
      <c r="Y960" s="18">
        <v>8128.0663265304802</v>
      </c>
      <c r="Z960" s="2">
        <v>5.6375999999999999</v>
      </c>
    </row>
    <row r="961" spans="1:26" x14ac:dyDescent="0.3">
      <c r="A961" s="2">
        <v>960</v>
      </c>
      <c r="B961" s="2" t="s">
        <v>2902</v>
      </c>
      <c r="C961" s="2">
        <f>YEAR([1]Data!$D961)</f>
        <v>2012</v>
      </c>
      <c r="D961" s="3">
        <v>41174</v>
      </c>
      <c r="E961" s="3" t="str">
        <f>TEXT(Table1[[#This Row],[Order Date]],"mmm")</f>
        <v>Sep</v>
      </c>
      <c r="F961" s="3">
        <v>41174</v>
      </c>
      <c r="G961" s="8">
        <f>Table1[[#This Row],[Ship Date]]-Table1[[#This Row],[Order Date]]</f>
        <v>0</v>
      </c>
      <c r="H961" s="2" t="s">
        <v>1290</v>
      </c>
      <c r="I961" s="2" t="s">
        <v>2903</v>
      </c>
      <c r="J961" s="2" t="s">
        <v>2904</v>
      </c>
      <c r="K961" s="2" t="s">
        <v>26</v>
      </c>
      <c r="L961" s="2" t="s">
        <v>27</v>
      </c>
      <c r="M961" s="2" t="s">
        <v>2343</v>
      </c>
      <c r="N961" s="2" t="s">
        <v>43</v>
      </c>
      <c r="O961" s="2">
        <v>92054</v>
      </c>
      <c r="P961" s="2" t="s">
        <v>44</v>
      </c>
      <c r="Q961" s="2" t="s">
        <v>2905</v>
      </c>
      <c r="R961" s="2" t="s">
        <v>32</v>
      </c>
      <c r="S961" s="2" t="s">
        <v>65</v>
      </c>
      <c r="T961" s="2" t="s">
        <v>2906</v>
      </c>
      <c r="U961" s="2">
        <v>204.6</v>
      </c>
      <c r="V961" s="2">
        <v>2</v>
      </c>
      <c r="W961" s="2">
        <v>0</v>
      </c>
      <c r="X961" s="20">
        <v>7</v>
      </c>
      <c r="Y961" s="18">
        <v>8166.2117346937403</v>
      </c>
      <c r="Z961" s="2">
        <v>53.195999999999998</v>
      </c>
    </row>
    <row r="962" spans="1:26" x14ac:dyDescent="0.3">
      <c r="A962" s="2">
        <v>961</v>
      </c>
      <c r="B962" s="2" t="s">
        <v>2907</v>
      </c>
      <c r="C962" s="2">
        <f>YEAR([1]Data!$D962)</f>
        <v>2014</v>
      </c>
      <c r="D962" s="3">
        <v>41958</v>
      </c>
      <c r="E962" s="3" t="str">
        <f>TEXT(Table1[[#This Row],[Order Date]],"mmm")</f>
        <v>Nov</v>
      </c>
      <c r="F962" s="3">
        <v>41963</v>
      </c>
      <c r="G962" s="8">
        <f>Table1[[#This Row],[Ship Date]]-Table1[[#This Row],[Order Date]]</f>
        <v>5</v>
      </c>
      <c r="H962" s="2" t="s">
        <v>50</v>
      </c>
      <c r="I962" s="2" t="s">
        <v>2908</v>
      </c>
      <c r="J962" s="2" t="s">
        <v>2909</v>
      </c>
      <c r="K962" s="2" t="s">
        <v>41</v>
      </c>
      <c r="L962" s="2" t="s">
        <v>27</v>
      </c>
      <c r="M962" s="2" t="s">
        <v>127</v>
      </c>
      <c r="N962" s="2" t="s">
        <v>43</v>
      </c>
      <c r="O962" s="2">
        <v>94110</v>
      </c>
      <c r="P962" s="2" t="s">
        <v>44</v>
      </c>
      <c r="Q962" s="2" t="s">
        <v>942</v>
      </c>
      <c r="R962" s="2" t="s">
        <v>32</v>
      </c>
      <c r="S962" s="2" t="s">
        <v>36</v>
      </c>
      <c r="T962" s="2" t="s">
        <v>943</v>
      </c>
      <c r="U962" s="2">
        <v>321.56799999999998</v>
      </c>
      <c r="V962" s="2">
        <v>2</v>
      </c>
      <c r="W962" s="2">
        <v>0.2</v>
      </c>
      <c r="X962" s="20">
        <v>7</v>
      </c>
      <c r="Y962" s="18">
        <v>8204.3571428570103</v>
      </c>
      <c r="Z962" s="2">
        <v>28.137200000000007</v>
      </c>
    </row>
    <row r="963" spans="1:26" x14ac:dyDescent="0.3">
      <c r="A963" s="2">
        <v>962</v>
      </c>
      <c r="B963" s="2" t="s">
        <v>2910</v>
      </c>
      <c r="C963" s="2">
        <f>YEAR([1]Data!$D963)</f>
        <v>2012</v>
      </c>
      <c r="D963" s="3">
        <v>41240</v>
      </c>
      <c r="E963" s="3" t="str">
        <f>TEXT(Table1[[#This Row],[Order Date]],"mmm")</f>
        <v>Nov</v>
      </c>
      <c r="F963" s="3">
        <v>41244</v>
      </c>
      <c r="G963" s="8">
        <f>Table1[[#This Row],[Ship Date]]-Table1[[#This Row],[Order Date]]</f>
        <v>4</v>
      </c>
      <c r="H963" s="2" t="s">
        <v>50</v>
      </c>
      <c r="I963" s="2" t="s">
        <v>2911</v>
      </c>
      <c r="J963" s="2" t="s">
        <v>2912</v>
      </c>
      <c r="K963" s="2" t="s">
        <v>102</v>
      </c>
      <c r="L963" s="2" t="s">
        <v>27</v>
      </c>
      <c r="M963" s="2" t="s">
        <v>1706</v>
      </c>
      <c r="N963" s="2" t="s">
        <v>1707</v>
      </c>
      <c r="O963" s="2">
        <v>72701</v>
      </c>
      <c r="P963" s="2" t="s">
        <v>30</v>
      </c>
      <c r="Q963" s="2" t="s">
        <v>2913</v>
      </c>
      <c r="R963" s="2" t="s">
        <v>46</v>
      </c>
      <c r="S963" s="2" t="s">
        <v>75</v>
      </c>
      <c r="T963" s="2" t="s">
        <v>2914</v>
      </c>
      <c r="U963" s="2">
        <v>6.24</v>
      </c>
      <c r="V963" s="2">
        <v>2</v>
      </c>
      <c r="W963" s="2">
        <v>0</v>
      </c>
      <c r="X963" s="20">
        <v>7</v>
      </c>
      <c r="Y963" s="18">
        <v>8242.5025510202704</v>
      </c>
      <c r="Z963" s="2">
        <v>3.0575999999999999</v>
      </c>
    </row>
    <row r="964" spans="1:26" x14ac:dyDescent="0.3">
      <c r="A964" s="2">
        <v>963</v>
      </c>
      <c r="B964" s="2" t="s">
        <v>2915</v>
      </c>
      <c r="C964" s="2">
        <f>YEAR([1]Data!$D964)</f>
        <v>2013</v>
      </c>
      <c r="D964" s="3">
        <v>41519</v>
      </c>
      <c r="E964" s="3" t="str">
        <f>TEXT(Table1[[#This Row],[Order Date]],"mmm")</f>
        <v>Sep</v>
      </c>
      <c r="F964" s="3">
        <v>41522</v>
      </c>
      <c r="G964" s="8">
        <f>Table1[[#This Row],[Ship Date]]-Table1[[#This Row],[Order Date]]</f>
        <v>3</v>
      </c>
      <c r="H964" s="2" t="s">
        <v>188</v>
      </c>
      <c r="I964" s="2" t="s">
        <v>481</v>
      </c>
      <c r="J964" s="2" t="s">
        <v>482</v>
      </c>
      <c r="K964" s="2" t="s">
        <v>41</v>
      </c>
      <c r="L964" s="2" t="s">
        <v>27</v>
      </c>
      <c r="M964" s="2" t="s">
        <v>127</v>
      </c>
      <c r="N964" s="2" t="s">
        <v>43</v>
      </c>
      <c r="O964" s="2">
        <v>94110</v>
      </c>
      <c r="P964" s="2" t="s">
        <v>44</v>
      </c>
      <c r="Q964" s="2" t="s">
        <v>1802</v>
      </c>
      <c r="R964" s="2" t="s">
        <v>46</v>
      </c>
      <c r="S964" s="2" t="s">
        <v>173</v>
      </c>
      <c r="T964" s="2" t="s">
        <v>1803</v>
      </c>
      <c r="U964" s="2">
        <v>21.88</v>
      </c>
      <c r="V964" s="2">
        <v>2</v>
      </c>
      <c r="W964" s="2">
        <v>0</v>
      </c>
      <c r="X964" s="20">
        <v>7</v>
      </c>
      <c r="Y964" s="18">
        <v>8280.6479591835396</v>
      </c>
      <c r="Z964" s="2">
        <v>10.94</v>
      </c>
    </row>
    <row r="965" spans="1:26" x14ac:dyDescent="0.3">
      <c r="A965" s="2">
        <v>964</v>
      </c>
      <c r="B965" s="2" t="s">
        <v>2916</v>
      </c>
      <c r="C965" s="2">
        <f>YEAR([1]Data!$D965)</f>
        <v>2011</v>
      </c>
      <c r="D965" s="3">
        <v>40808</v>
      </c>
      <c r="E965" s="3" t="str">
        <f>TEXT(Table1[[#This Row],[Order Date]],"mmm")</f>
        <v>Sep</v>
      </c>
      <c r="F965" s="3">
        <v>40810</v>
      </c>
      <c r="G965" s="8">
        <f>Table1[[#This Row],[Ship Date]]-Table1[[#This Row],[Order Date]]</f>
        <v>2</v>
      </c>
      <c r="H965" s="2" t="s">
        <v>23</v>
      </c>
      <c r="I965" s="2" t="s">
        <v>2757</v>
      </c>
      <c r="J965" s="2" t="s">
        <v>2758</v>
      </c>
      <c r="K965" s="2" t="s">
        <v>26</v>
      </c>
      <c r="L965" s="2" t="s">
        <v>27</v>
      </c>
      <c r="M965" s="2" t="s">
        <v>2917</v>
      </c>
      <c r="N965" s="2" t="s">
        <v>54</v>
      </c>
      <c r="O965" s="2">
        <v>33433</v>
      </c>
      <c r="P965" s="2" t="s">
        <v>30</v>
      </c>
      <c r="Q965" s="2" t="s">
        <v>2918</v>
      </c>
      <c r="R965" s="2" t="s">
        <v>46</v>
      </c>
      <c r="S965" s="2" t="s">
        <v>47</v>
      </c>
      <c r="T965" s="2" t="s">
        <v>2919</v>
      </c>
      <c r="U965" s="2">
        <v>4.6079999999999997</v>
      </c>
      <c r="V965" s="2">
        <v>2</v>
      </c>
      <c r="W965" s="2">
        <v>0.2</v>
      </c>
      <c r="X965" s="20">
        <v>7</v>
      </c>
      <c r="Y965" s="18">
        <v>8318.7933673467996</v>
      </c>
      <c r="Z965" s="2">
        <v>1.6704000000000001</v>
      </c>
    </row>
    <row r="966" spans="1:26" x14ac:dyDescent="0.3">
      <c r="A966" s="2">
        <v>965</v>
      </c>
      <c r="B966" s="2" t="s">
        <v>2920</v>
      </c>
      <c r="C966" s="2">
        <f>YEAR([1]Data!$D966)</f>
        <v>2014</v>
      </c>
      <c r="D966" s="3">
        <v>41739</v>
      </c>
      <c r="E966" s="3" t="str">
        <f>TEXT(Table1[[#This Row],[Order Date]],"mmm")</f>
        <v>Apr</v>
      </c>
      <c r="F966" s="3">
        <v>41741</v>
      </c>
      <c r="G966" s="8">
        <f>Table1[[#This Row],[Ship Date]]-Table1[[#This Row],[Order Date]]</f>
        <v>2</v>
      </c>
      <c r="H966" s="2" t="s">
        <v>188</v>
      </c>
      <c r="I966" s="2" t="s">
        <v>2921</v>
      </c>
      <c r="J966" s="2" t="s">
        <v>2922</v>
      </c>
      <c r="K966" s="2" t="s">
        <v>102</v>
      </c>
      <c r="L966" s="2" t="s">
        <v>27</v>
      </c>
      <c r="M966" s="2" t="s">
        <v>266</v>
      </c>
      <c r="N966" s="2" t="s">
        <v>267</v>
      </c>
      <c r="O966" s="2">
        <v>10011</v>
      </c>
      <c r="P966" s="2" t="s">
        <v>148</v>
      </c>
      <c r="Q966" s="2" t="s">
        <v>2923</v>
      </c>
      <c r="R966" s="2" t="s">
        <v>46</v>
      </c>
      <c r="S966" s="2" t="s">
        <v>47</v>
      </c>
      <c r="T966" s="2" t="s">
        <v>2924</v>
      </c>
      <c r="U966" s="2">
        <v>9.82</v>
      </c>
      <c r="V966" s="2">
        <v>2</v>
      </c>
      <c r="W966" s="2">
        <v>0</v>
      </c>
      <c r="X966" s="20">
        <v>7</v>
      </c>
      <c r="Y966" s="18">
        <v>8356.9387755100706</v>
      </c>
      <c r="Z966" s="2">
        <v>4.8117999999999999</v>
      </c>
    </row>
    <row r="967" spans="1:26" x14ac:dyDescent="0.3">
      <c r="A967" s="2">
        <v>966</v>
      </c>
      <c r="B967" s="2" t="s">
        <v>2920</v>
      </c>
      <c r="C967" s="2">
        <f>YEAR([1]Data!$D967)</f>
        <v>2014</v>
      </c>
      <c r="D967" s="3">
        <v>41739</v>
      </c>
      <c r="E967" s="3" t="str">
        <f>TEXT(Table1[[#This Row],[Order Date]],"mmm")</f>
        <v>Apr</v>
      </c>
      <c r="F967" s="3">
        <v>41741</v>
      </c>
      <c r="G967" s="8">
        <f>Table1[[#This Row],[Ship Date]]-Table1[[#This Row],[Order Date]]</f>
        <v>2</v>
      </c>
      <c r="H967" s="2" t="s">
        <v>188</v>
      </c>
      <c r="I967" s="2" t="s">
        <v>2921</v>
      </c>
      <c r="J967" s="2" t="s">
        <v>2922</v>
      </c>
      <c r="K967" s="2" t="s">
        <v>102</v>
      </c>
      <c r="L967" s="2" t="s">
        <v>27</v>
      </c>
      <c r="M967" s="2" t="s">
        <v>266</v>
      </c>
      <c r="N967" s="2" t="s">
        <v>267</v>
      </c>
      <c r="O967" s="2">
        <v>10011</v>
      </c>
      <c r="P967" s="2" t="s">
        <v>148</v>
      </c>
      <c r="Q967" s="2" t="s">
        <v>1456</v>
      </c>
      <c r="R967" s="2" t="s">
        <v>46</v>
      </c>
      <c r="S967" s="2" t="s">
        <v>68</v>
      </c>
      <c r="T967" s="2" t="s">
        <v>1457</v>
      </c>
      <c r="U967" s="2">
        <v>35.97</v>
      </c>
      <c r="V967" s="2">
        <v>3</v>
      </c>
      <c r="W967" s="2">
        <v>0</v>
      </c>
      <c r="X967" s="20">
        <v>7</v>
      </c>
      <c r="Y967" s="18">
        <v>8395.0841836733307</v>
      </c>
      <c r="Z967" s="2">
        <v>9.7118999999999982</v>
      </c>
    </row>
    <row r="968" spans="1:26" x14ac:dyDescent="0.3">
      <c r="A968" s="2">
        <v>967</v>
      </c>
      <c r="B968" s="2" t="s">
        <v>2920</v>
      </c>
      <c r="C968" s="2">
        <f>YEAR([1]Data!$D968)</f>
        <v>2014</v>
      </c>
      <c r="D968" s="3">
        <v>41739</v>
      </c>
      <c r="E968" s="3" t="str">
        <f>TEXT(Table1[[#This Row],[Order Date]],"mmm")</f>
        <v>Apr</v>
      </c>
      <c r="F968" s="3">
        <v>41741</v>
      </c>
      <c r="G968" s="8">
        <f>Table1[[#This Row],[Ship Date]]-Table1[[#This Row],[Order Date]]</f>
        <v>2</v>
      </c>
      <c r="H968" s="2" t="s">
        <v>188</v>
      </c>
      <c r="I968" s="2" t="s">
        <v>2921</v>
      </c>
      <c r="J968" s="2" t="s">
        <v>2922</v>
      </c>
      <c r="K968" s="2" t="s">
        <v>102</v>
      </c>
      <c r="L968" s="2" t="s">
        <v>27</v>
      </c>
      <c r="M968" s="2" t="s">
        <v>266</v>
      </c>
      <c r="N968" s="2" t="s">
        <v>267</v>
      </c>
      <c r="O968" s="2">
        <v>10011</v>
      </c>
      <c r="P968" s="2" t="s">
        <v>148</v>
      </c>
      <c r="Q968" s="2" t="s">
        <v>2925</v>
      </c>
      <c r="R968" s="2" t="s">
        <v>46</v>
      </c>
      <c r="S968" s="2" t="s">
        <v>90</v>
      </c>
      <c r="T968" s="2" t="s">
        <v>2926</v>
      </c>
      <c r="U968" s="2">
        <v>12.96</v>
      </c>
      <c r="V968" s="2">
        <v>2</v>
      </c>
      <c r="W968" s="2">
        <v>0</v>
      </c>
      <c r="X968" s="20">
        <v>7</v>
      </c>
      <c r="Y968" s="18">
        <v>8433.2295918365999</v>
      </c>
      <c r="Z968" s="2">
        <v>6.2208000000000006</v>
      </c>
    </row>
    <row r="969" spans="1:26" x14ac:dyDescent="0.3">
      <c r="A969" s="2">
        <v>968</v>
      </c>
      <c r="B969" s="2" t="s">
        <v>2920</v>
      </c>
      <c r="C969" s="2">
        <f>YEAR([1]Data!$D969)</f>
        <v>2014</v>
      </c>
      <c r="D969" s="3">
        <v>41739</v>
      </c>
      <c r="E969" s="3" t="str">
        <f>TEXT(Table1[[#This Row],[Order Date]],"mmm")</f>
        <v>Apr</v>
      </c>
      <c r="F969" s="3">
        <v>41741</v>
      </c>
      <c r="G969" s="8">
        <f>Table1[[#This Row],[Ship Date]]-Table1[[#This Row],[Order Date]]</f>
        <v>2</v>
      </c>
      <c r="H969" s="2" t="s">
        <v>188</v>
      </c>
      <c r="I969" s="2" t="s">
        <v>2921</v>
      </c>
      <c r="J969" s="2" t="s">
        <v>2922</v>
      </c>
      <c r="K969" s="2" t="s">
        <v>102</v>
      </c>
      <c r="L969" s="2" t="s">
        <v>27</v>
      </c>
      <c r="M969" s="2" t="s">
        <v>266</v>
      </c>
      <c r="N969" s="2" t="s">
        <v>267</v>
      </c>
      <c r="O969" s="2">
        <v>10011</v>
      </c>
      <c r="P969" s="2" t="s">
        <v>148</v>
      </c>
      <c r="Q969" s="2" t="s">
        <v>2927</v>
      </c>
      <c r="R969" s="2" t="s">
        <v>46</v>
      </c>
      <c r="S969" s="2" t="s">
        <v>90</v>
      </c>
      <c r="T969" s="2" t="s">
        <v>2928</v>
      </c>
      <c r="U969" s="2">
        <v>191.6</v>
      </c>
      <c r="V969" s="2">
        <v>4</v>
      </c>
      <c r="W969" s="2">
        <v>0</v>
      </c>
      <c r="X969" s="20">
        <v>7</v>
      </c>
      <c r="Y969" s="18">
        <v>8471.3749999998599</v>
      </c>
      <c r="Z969" s="2">
        <v>91.967999999999989</v>
      </c>
    </row>
    <row r="970" spans="1:26" x14ac:dyDescent="0.3">
      <c r="A970" s="2">
        <v>969</v>
      </c>
      <c r="B970" s="2" t="s">
        <v>2920</v>
      </c>
      <c r="C970" s="2">
        <f>YEAR([1]Data!$D970)</f>
        <v>2014</v>
      </c>
      <c r="D970" s="3">
        <v>41739</v>
      </c>
      <c r="E970" s="3" t="str">
        <f>TEXT(Table1[[#This Row],[Order Date]],"mmm")</f>
        <v>Apr</v>
      </c>
      <c r="F970" s="3">
        <v>41741</v>
      </c>
      <c r="G970" s="8">
        <f>Table1[[#This Row],[Ship Date]]-Table1[[#This Row],[Order Date]]</f>
        <v>2</v>
      </c>
      <c r="H970" s="2" t="s">
        <v>188</v>
      </c>
      <c r="I970" s="2" t="s">
        <v>2921</v>
      </c>
      <c r="J970" s="2" t="s">
        <v>2922</v>
      </c>
      <c r="K970" s="2" t="s">
        <v>102</v>
      </c>
      <c r="L970" s="2" t="s">
        <v>27</v>
      </c>
      <c r="M970" s="2" t="s">
        <v>266</v>
      </c>
      <c r="N970" s="2" t="s">
        <v>267</v>
      </c>
      <c r="O970" s="2">
        <v>10011</v>
      </c>
      <c r="P970" s="2" t="s">
        <v>148</v>
      </c>
      <c r="Q970" s="2" t="s">
        <v>2918</v>
      </c>
      <c r="R970" s="2" t="s">
        <v>46</v>
      </c>
      <c r="S970" s="2" t="s">
        <v>47</v>
      </c>
      <c r="T970" s="2" t="s">
        <v>2919</v>
      </c>
      <c r="U970" s="2">
        <v>8.64</v>
      </c>
      <c r="V970" s="2">
        <v>3</v>
      </c>
      <c r="W970" s="2">
        <v>0</v>
      </c>
      <c r="X970" s="20">
        <v>7</v>
      </c>
      <c r="Y970" s="18">
        <v>8509.5204081631291</v>
      </c>
      <c r="Z970" s="2">
        <v>4.2336</v>
      </c>
    </row>
    <row r="971" spans="1:26" x14ac:dyDescent="0.3">
      <c r="A971" s="2">
        <v>970</v>
      </c>
      <c r="B971" s="2" t="s">
        <v>2920</v>
      </c>
      <c r="C971" s="2">
        <f>YEAR([1]Data!$D971)</f>
        <v>2014</v>
      </c>
      <c r="D971" s="3">
        <v>41739</v>
      </c>
      <c r="E971" s="3" t="str">
        <f>TEXT(Table1[[#This Row],[Order Date]],"mmm")</f>
        <v>Apr</v>
      </c>
      <c r="F971" s="3">
        <v>41741</v>
      </c>
      <c r="G971" s="8">
        <f>Table1[[#This Row],[Ship Date]]-Table1[[#This Row],[Order Date]]</f>
        <v>2</v>
      </c>
      <c r="H971" s="2" t="s">
        <v>188</v>
      </c>
      <c r="I971" s="2" t="s">
        <v>2921</v>
      </c>
      <c r="J971" s="2" t="s">
        <v>2922</v>
      </c>
      <c r="K971" s="2" t="s">
        <v>102</v>
      </c>
      <c r="L971" s="2" t="s">
        <v>27</v>
      </c>
      <c r="M971" s="2" t="s">
        <v>266</v>
      </c>
      <c r="N971" s="2" t="s">
        <v>267</v>
      </c>
      <c r="O971" s="2">
        <v>10011</v>
      </c>
      <c r="P971" s="2" t="s">
        <v>148</v>
      </c>
      <c r="Q971" s="2" t="s">
        <v>2929</v>
      </c>
      <c r="R971" s="2" t="s">
        <v>46</v>
      </c>
      <c r="S971" s="2" t="s">
        <v>59</v>
      </c>
      <c r="T971" s="2" t="s">
        <v>2930</v>
      </c>
      <c r="U971" s="2">
        <v>501.81000000000006</v>
      </c>
      <c r="V971" s="2">
        <v>3</v>
      </c>
      <c r="W971" s="2">
        <v>0</v>
      </c>
      <c r="X971" s="20">
        <v>7</v>
      </c>
      <c r="Y971" s="18">
        <v>8547.6658163263892</v>
      </c>
      <c r="Z971" s="2">
        <v>0</v>
      </c>
    </row>
    <row r="972" spans="1:26" x14ac:dyDescent="0.3">
      <c r="A972" s="2">
        <v>971</v>
      </c>
      <c r="B972" s="2" t="s">
        <v>2931</v>
      </c>
      <c r="C972" s="2">
        <f>YEAR([1]Data!$D972)</f>
        <v>2011</v>
      </c>
      <c r="D972" s="3">
        <v>40560</v>
      </c>
      <c r="E972" s="3" t="str">
        <f>TEXT(Table1[[#This Row],[Order Date]],"mmm")</f>
        <v>Jan</v>
      </c>
      <c r="F972" s="3">
        <v>40562</v>
      </c>
      <c r="G972" s="8">
        <f>Table1[[#This Row],[Ship Date]]-Table1[[#This Row],[Order Date]]</f>
        <v>2</v>
      </c>
      <c r="H972" s="2" t="s">
        <v>23</v>
      </c>
      <c r="I972" s="2" t="s">
        <v>951</v>
      </c>
      <c r="J972" s="2" t="s">
        <v>952</v>
      </c>
      <c r="K972" s="2" t="s">
        <v>26</v>
      </c>
      <c r="L972" s="2" t="s">
        <v>27</v>
      </c>
      <c r="M972" s="2" t="s">
        <v>146</v>
      </c>
      <c r="N972" s="2" t="s">
        <v>147</v>
      </c>
      <c r="O972" s="2">
        <v>19134</v>
      </c>
      <c r="P972" s="2" t="s">
        <v>148</v>
      </c>
      <c r="Q972" s="2" t="s">
        <v>2932</v>
      </c>
      <c r="R972" s="2" t="s">
        <v>32</v>
      </c>
      <c r="S972" s="2" t="s">
        <v>65</v>
      </c>
      <c r="T972" s="2" t="s">
        <v>2933</v>
      </c>
      <c r="U972" s="2">
        <v>127.10400000000001</v>
      </c>
      <c r="V972" s="2">
        <v>6</v>
      </c>
      <c r="W972" s="2">
        <v>0.2</v>
      </c>
      <c r="X972" s="20">
        <v>7</v>
      </c>
      <c r="Y972" s="18">
        <v>8585.8112244896602</v>
      </c>
      <c r="Z972" s="2">
        <v>28.598399999999998</v>
      </c>
    </row>
    <row r="973" spans="1:26" x14ac:dyDescent="0.3">
      <c r="A973" s="2">
        <v>972</v>
      </c>
      <c r="B973" s="2" t="s">
        <v>2931</v>
      </c>
      <c r="C973" s="2">
        <f>YEAR([1]Data!$D973)</f>
        <v>2011</v>
      </c>
      <c r="D973" s="3">
        <v>40560</v>
      </c>
      <c r="E973" s="3" t="str">
        <f>TEXT(Table1[[#This Row],[Order Date]],"mmm")</f>
        <v>Jan</v>
      </c>
      <c r="F973" s="3">
        <v>40562</v>
      </c>
      <c r="G973" s="8">
        <f>Table1[[#This Row],[Ship Date]]-Table1[[#This Row],[Order Date]]</f>
        <v>2</v>
      </c>
      <c r="H973" s="2" t="s">
        <v>23</v>
      </c>
      <c r="I973" s="2" t="s">
        <v>951</v>
      </c>
      <c r="J973" s="2" t="s">
        <v>952</v>
      </c>
      <c r="K973" s="2" t="s">
        <v>26</v>
      </c>
      <c r="L973" s="2" t="s">
        <v>27</v>
      </c>
      <c r="M973" s="2" t="s">
        <v>146</v>
      </c>
      <c r="N973" s="2" t="s">
        <v>147</v>
      </c>
      <c r="O973" s="2">
        <v>19134</v>
      </c>
      <c r="P973" s="2" t="s">
        <v>148</v>
      </c>
      <c r="Q973" s="2" t="s">
        <v>1204</v>
      </c>
      <c r="R973" s="2" t="s">
        <v>71</v>
      </c>
      <c r="S973" s="2" t="s">
        <v>72</v>
      </c>
      <c r="T973" s="2" t="s">
        <v>1205</v>
      </c>
      <c r="U973" s="2">
        <v>124.19999999999999</v>
      </c>
      <c r="V973" s="2">
        <v>3</v>
      </c>
      <c r="W973" s="2">
        <v>0.4</v>
      </c>
      <c r="X973" s="20">
        <v>7</v>
      </c>
      <c r="Y973" s="18">
        <v>8623.9566326529202</v>
      </c>
      <c r="Z973" s="2">
        <v>-31.050000000000011</v>
      </c>
    </row>
    <row r="974" spans="1:26" x14ac:dyDescent="0.3">
      <c r="A974" s="2">
        <v>973</v>
      </c>
      <c r="B974" s="2" t="s">
        <v>2931</v>
      </c>
      <c r="C974" s="2">
        <f>YEAR([1]Data!$D974)</f>
        <v>2011</v>
      </c>
      <c r="D974" s="3">
        <v>40560</v>
      </c>
      <c r="E974" s="3" t="str">
        <f>TEXT(Table1[[#This Row],[Order Date]],"mmm")</f>
        <v>Jan</v>
      </c>
      <c r="F974" s="3">
        <v>40562</v>
      </c>
      <c r="G974" s="8">
        <f>Table1[[#This Row],[Ship Date]]-Table1[[#This Row],[Order Date]]</f>
        <v>2</v>
      </c>
      <c r="H974" s="2" t="s">
        <v>23</v>
      </c>
      <c r="I974" s="2" t="s">
        <v>951</v>
      </c>
      <c r="J974" s="2" t="s">
        <v>952</v>
      </c>
      <c r="K974" s="2" t="s">
        <v>26</v>
      </c>
      <c r="L974" s="2" t="s">
        <v>27</v>
      </c>
      <c r="M974" s="2" t="s">
        <v>146</v>
      </c>
      <c r="N974" s="2" t="s">
        <v>147</v>
      </c>
      <c r="O974" s="2">
        <v>19134</v>
      </c>
      <c r="P974" s="2" t="s">
        <v>148</v>
      </c>
      <c r="Q974" s="2" t="s">
        <v>2259</v>
      </c>
      <c r="R974" s="2" t="s">
        <v>46</v>
      </c>
      <c r="S974" s="2" t="s">
        <v>75</v>
      </c>
      <c r="T974" s="2" t="s">
        <v>2260</v>
      </c>
      <c r="U974" s="2">
        <v>18.588000000000005</v>
      </c>
      <c r="V974" s="2">
        <v>2</v>
      </c>
      <c r="W974" s="2">
        <v>0.7</v>
      </c>
      <c r="X974" s="20">
        <v>7</v>
      </c>
      <c r="Y974" s="18">
        <v>8662.1020408161803</v>
      </c>
      <c r="Z974" s="2">
        <v>-13.6312</v>
      </c>
    </row>
    <row r="975" spans="1:26" x14ac:dyDescent="0.3">
      <c r="A975" s="2">
        <v>974</v>
      </c>
      <c r="B975" s="2" t="s">
        <v>2931</v>
      </c>
      <c r="C975" s="2">
        <f>YEAR([1]Data!$D975)</f>
        <v>2011</v>
      </c>
      <c r="D975" s="3">
        <v>40560</v>
      </c>
      <c r="E975" s="3" t="str">
        <f>TEXT(Table1[[#This Row],[Order Date]],"mmm")</f>
        <v>Jan</v>
      </c>
      <c r="F975" s="3">
        <v>40562</v>
      </c>
      <c r="G975" s="8">
        <f>Table1[[#This Row],[Ship Date]]-Table1[[#This Row],[Order Date]]</f>
        <v>2</v>
      </c>
      <c r="H975" s="2" t="s">
        <v>23</v>
      </c>
      <c r="I975" s="2" t="s">
        <v>951</v>
      </c>
      <c r="J975" s="2" t="s">
        <v>952</v>
      </c>
      <c r="K975" s="2" t="s">
        <v>26</v>
      </c>
      <c r="L975" s="2" t="s">
        <v>27</v>
      </c>
      <c r="M975" s="2" t="s">
        <v>146</v>
      </c>
      <c r="N975" s="2" t="s">
        <v>147</v>
      </c>
      <c r="O975" s="2">
        <v>19134</v>
      </c>
      <c r="P975" s="2" t="s">
        <v>148</v>
      </c>
      <c r="Q975" s="2" t="s">
        <v>1197</v>
      </c>
      <c r="R975" s="2" t="s">
        <v>46</v>
      </c>
      <c r="S975" s="2" t="s">
        <v>47</v>
      </c>
      <c r="T975" s="2" t="s">
        <v>1198</v>
      </c>
      <c r="U975" s="2">
        <v>30.072000000000003</v>
      </c>
      <c r="V975" s="2">
        <v>3</v>
      </c>
      <c r="W975" s="2">
        <v>0.2</v>
      </c>
      <c r="X975" s="20">
        <v>7</v>
      </c>
      <c r="Y975" s="18">
        <v>8700.2474489794495</v>
      </c>
      <c r="Z975" s="2">
        <v>10.149299999999997</v>
      </c>
    </row>
    <row r="976" spans="1:26" x14ac:dyDescent="0.3">
      <c r="A976" s="2">
        <v>975</v>
      </c>
      <c r="B976" s="2" t="s">
        <v>2934</v>
      </c>
      <c r="C976" s="2">
        <f>YEAR([1]Data!$D976)</f>
        <v>2014</v>
      </c>
      <c r="D976" s="3">
        <v>41918</v>
      </c>
      <c r="E976" s="3" t="str">
        <f>TEXT(Table1[[#This Row],[Order Date]],"mmm")</f>
        <v>Oct</v>
      </c>
      <c r="F976" s="3">
        <v>41921</v>
      </c>
      <c r="G976" s="8">
        <f>Table1[[#This Row],[Ship Date]]-Table1[[#This Row],[Order Date]]</f>
        <v>3</v>
      </c>
      <c r="H976" s="2" t="s">
        <v>23</v>
      </c>
      <c r="I976" s="2" t="s">
        <v>2363</v>
      </c>
      <c r="J976" s="2" t="s">
        <v>2364</v>
      </c>
      <c r="K976" s="2" t="s">
        <v>102</v>
      </c>
      <c r="L976" s="2" t="s">
        <v>27</v>
      </c>
      <c r="M976" s="2" t="s">
        <v>266</v>
      </c>
      <c r="N976" s="2" t="s">
        <v>267</v>
      </c>
      <c r="O976" s="2">
        <v>10011</v>
      </c>
      <c r="P976" s="2" t="s">
        <v>148</v>
      </c>
      <c r="Q976" s="2" t="s">
        <v>1782</v>
      </c>
      <c r="R976" s="2" t="s">
        <v>71</v>
      </c>
      <c r="S976" s="2" t="s">
        <v>72</v>
      </c>
      <c r="T976" s="2" t="s">
        <v>1783</v>
      </c>
      <c r="U976" s="2">
        <v>160.92999999999998</v>
      </c>
      <c r="V976" s="2">
        <v>7</v>
      </c>
      <c r="W976" s="2">
        <v>0</v>
      </c>
      <c r="X976" s="20">
        <v>7</v>
      </c>
      <c r="Y976" s="18">
        <v>8738.3928571427095</v>
      </c>
      <c r="Z976" s="2">
        <v>3.2186000000000092</v>
      </c>
    </row>
    <row r="977" spans="1:26" x14ac:dyDescent="0.3">
      <c r="A977" s="2">
        <v>976</v>
      </c>
      <c r="B977" s="2" t="s">
        <v>2934</v>
      </c>
      <c r="C977" s="2">
        <f>YEAR([1]Data!$D977)</f>
        <v>2014</v>
      </c>
      <c r="D977" s="3">
        <v>41918</v>
      </c>
      <c r="E977" s="3" t="str">
        <f>TEXT(Table1[[#This Row],[Order Date]],"mmm")</f>
        <v>Oct</v>
      </c>
      <c r="F977" s="3">
        <v>41921</v>
      </c>
      <c r="G977" s="8">
        <f>Table1[[#This Row],[Ship Date]]-Table1[[#This Row],[Order Date]]</f>
        <v>3</v>
      </c>
      <c r="H977" s="2" t="s">
        <v>23</v>
      </c>
      <c r="I977" s="2" t="s">
        <v>2363</v>
      </c>
      <c r="J977" s="2" t="s">
        <v>2364</v>
      </c>
      <c r="K977" s="2" t="s">
        <v>102</v>
      </c>
      <c r="L977" s="2" t="s">
        <v>27</v>
      </c>
      <c r="M977" s="2" t="s">
        <v>266</v>
      </c>
      <c r="N977" s="2" t="s">
        <v>267</v>
      </c>
      <c r="O977" s="2">
        <v>10011</v>
      </c>
      <c r="P977" s="2" t="s">
        <v>148</v>
      </c>
      <c r="Q977" s="2" t="s">
        <v>1393</v>
      </c>
      <c r="R977" s="2" t="s">
        <v>46</v>
      </c>
      <c r="S977" s="2" t="s">
        <v>75</v>
      </c>
      <c r="T977" s="2" t="s">
        <v>1394</v>
      </c>
      <c r="U977" s="2">
        <v>75.792000000000002</v>
      </c>
      <c r="V977" s="2">
        <v>3</v>
      </c>
      <c r="W977" s="2">
        <v>0.2</v>
      </c>
      <c r="X977" s="20">
        <v>7</v>
      </c>
      <c r="Y977" s="18">
        <v>8776.5382653059805</v>
      </c>
      <c r="Z977" s="2">
        <v>25.579799999999992</v>
      </c>
    </row>
    <row r="978" spans="1:26" x14ac:dyDescent="0.3">
      <c r="A978" s="2">
        <v>977</v>
      </c>
      <c r="B978" s="2" t="s">
        <v>2935</v>
      </c>
      <c r="C978" s="2">
        <f>YEAR([1]Data!$D978)</f>
        <v>2014</v>
      </c>
      <c r="D978" s="3">
        <v>41830</v>
      </c>
      <c r="E978" s="3" t="str">
        <f>TEXT(Table1[[#This Row],[Order Date]],"mmm")</f>
        <v>Jul</v>
      </c>
      <c r="F978" s="3">
        <v>41836</v>
      </c>
      <c r="G978" s="8">
        <f>Table1[[#This Row],[Ship Date]]-Table1[[#This Row],[Order Date]]</f>
        <v>6</v>
      </c>
      <c r="H978" s="2" t="s">
        <v>50</v>
      </c>
      <c r="I978" s="2" t="s">
        <v>1242</v>
      </c>
      <c r="J978" s="2" t="s">
        <v>1243</v>
      </c>
      <c r="K978" s="2" t="s">
        <v>26</v>
      </c>
      <c r="L978" s="2" t="s">
        <v>27</v>
      </c>
      <c r="M978" s="2" t="s">
        <v>419</v>
      </c>
      <c r="N978" s="2" t="s">
        <v>420</v>
      </c>
      <c r="O978" s="2">
        <v>97206</v>
      </c>
      <c r="P978" s="2" t="s">
        <v>44</v>
      </c>
      <c r="Q978" s="2" t="s">
        <v>2936</v>
      </c>
      <c r="R978" s="2" t="s">
        <v>46</v>
      </c>
      <c r="S978" s="2" t="s">
        <v>75</v>
      </c>
      <c r="T978" s="2" t="s">
        <v>2937</v>
      </c>
      <c r="U978" s="2">
        <v>1.0800000000000003</v>
      </c>
      <c r="V978" s="2">
        <v>2</v>
      </c>
      <c r="W978" s="2">
        <v>0.7</v>
      </c>
      <c r="X978" s="20">
        <v>7</v>
      </c>
      <c r="Y978" s="18">
        <v>8814.6836734692406</v>
      </c>
      <c r="Z978" s="2">
        <v>-0.79200000000000004</v>
      </c>
    </row>
    <row r="979" spans="1:26" x14ac:dyDescent="0.3">
      <c r="A979" s="2">
        <v>978</v>
      </c>
      <c r="B979" s="2" t="s">
        <v>2938</v>
      </c>
      <c r="C979" s="2">
        <f>YEAR([1]Data!$D979)</f>
        <v>2014</v>
      </c>
      <c r="D979" s="3">
        <v>41647</v>
      </c>
      <c r="E979" s="3" t="str">
        <f>TEXT(Table1[[#This Row],[Order Date]],"mmm")</f>
        <v>Jan</v>
      </c>
      <c r="F979" s="3">
        <v>41650</v>
      </c>
      <c r="G979" s="8">
        <f>Table1[[#This Row],[Ship Date]]-Table1[[#This Row],[Order Date]]</f>
        <v>3</v>
      </c>
      <c r="H979" s="2" t="s">
        <v>188</v>
      </c>
      <c r="I979" s="2" t="s">
        <v>2546</v>
      </c>
      <c r="J979" s="2" t="s">
        <v>2547</v>
      </c>
      <c r="K979" s="2" t="s">
        <v>41</v>
      </c>
      <c r="L979" s="2" t="s">
        <v>27</v>
      </c>
      <c r="M979" s="2" t="s">
        <v>880</v>
      </c>
      <c r="N979" s="2" t="s">
        <v>238</v>
      </c>
      <c r="O979" s="2">
        <v>48205</v>
      </c>
      <c r="P979" s="2" t="s">
        <v>105</v>
      </c>
      <c r="Q979" s="2" t="s">
        <v>681</v>
      </c>
      <c r="R979" s="2" t="s">
        <v>71</v>
      </c>
      <c r="S979" s="2" t="s">
        <v>682</v>
      </c>
      <c r="T979" s="2" t="s">
        <v>683</v>
      </c>
      <c r="U979" s="2">
        <v>3059.982</v>
      </c>
      <c r="V979" s="2">
        <v>2</v>
      </c>
      <c r="W979" s="2">
        <v>0.1</v>
      </c>
      <c r="X979" s="20">
        <v>7</v>
      </c>
      <c r="Y979" s="18">
        <v>8852.8290816325098</v>
      </c>
      <c r="Z979" s="2">
        <v>679.99599999999964</v>
      </c>
    </row>
    <row r="980" spans="1:26" x14ac:dyDescent="0.3">
      <c r="A980" s="2">
        <v>979</v>
      </c>
      <c r="B980" s="2" t="s">
        <v>2939</v>
      </c>
      <c r="C980" s="2">
        <f>YEAR([1]Data!$D980)</f>
        <v>2013</v>
      </c>
      <c r="D980" s="3">
        <v>41425</v>
      </c>
      <c r="E980" s="3" t="str">
        <f>TEXT(Table1[[#This Row],[Order Date]],"mmm")</f>
        <v>May</v>
      </c>
      <c r="F980" s="3">
        <v>41426</v>
      </c>
      <c r="G980" s="8">
        <f>Table1[[#This Row],[Ship Date]]-Table1[[#This Row],[Order Date]]</f>
        <v>1</v>
      </c>
      <c r="H980" s="2" t="s">
        <v>188</v>
      </c>
      <c r="I980" s="2" t="s">
        <v>2940</v>
      </c>
      <c r="J980" s="2" t="s">
        <v>2941</v>
      </c>
      <c r="K980" s="2" t="s">
        <v>26</v>
      </c>
      <c r="L980" s="2" t="s">
        <v>27</v>
      </c>
      <c r="M980" s="2" t="s">
        <v>521</v>
      </c>
      <c r="N980" s="2" t="s">
        <v>88</v>
      </c>
      <c r="O980" s="2">
        <v>28403</v>
      </c>
      <c r="P980" s="2" t="s">
        <v>30</v>
      </c>
      <c r="Q980" s="2" t="s">
        <v>2018</v>
      </c>
      <c r="R980" s="2" t="s">
        <v>46</v>
      </c>
      <c r="S980" s="2" t="s">
        <v>75</v>
      </c>
      <c r="T980" s="2" t="s">
        <v>2019</v>
      </c>
      <c r="U980" s="2">
        <v>3.2820000000000005</v>
      </c>
      <c r="V980" s="2">
        <v>2</v>
      </c>
      <c r="W980" s="2">
        <v>0.7</v>
      </c>
      <c r="X980" s="20">
        <v>7</v>
      </c>
      <c r="Y980" s="18">
        <v>8890.9744897957698</v>
      </c>
      <c r="Z980" s="2">
        <v>-2.6256000000000004</v>
      </c>
    </row>
    <row r="981" spans="1:26" x14ac:dyDescent="0.3">
      <c r="A981" s="2">
        <v>980</v>
      </c>
      <c r="B981" s="2" t="s">
        <v>2942</v>
      </c>
      <c r="C981" s="2">
        <f>YEAR([1]Data!$D981)</f>
        <v>2012</v>
      </c>
      <c r="D981" s="3">
        <v>41252</v>
      </c>
      <c r="E981" s="3" t="str">
        <f>TEXT(Table1[[#This Row],[Order Date]],"mmm")</f>
        <v>Dec</v>
      </c>
      <c r="F981" s="3">
        <v>41255</v>
      </c>
      <c r="G981" s="8">
        <f>Table1[[#This Row],[Ship Date]]-Table1[[#This Row],[Order Date]]</f>
        <v>3</v>
      </c>
      <c r="H981" s="2" t="s">
        <v>188</v>
      </c>
      <c r="I981" s="2" t="s">
        <v>343</v>
      </c>
      <c r="J981" s="2" t="s">
        <v>344</v>
      </c>
      <c r="K981" s="2" t="s">
        <v>41</v>
      </c>
      <c r="L981" s="2" t="s">
        <v>27</v>
      </c>
      <c r="M981" s="2" t="s">
        <v>497</v>
      </c>
      <c r="N981" s="2" t="s">
        <v>254</v>
      </c>
      <c r="O981" s="2">
        <v>47201</v>
      </c>
      <c r="P981" s="2" t="s">
        <v>105</v>
      </c>
      <c r="Q981" s="2" t="s">
        <v>2943</v>
      </c>
      <c r="R981" s="2" t="s">
        <v>46</v>
      </c>
      <c r="S981" s="2" t="s">
        <v>90</v>
      </c>
      <c r="T981" s="2" t="s">
        <v>2944</v>
      </c>
      <c r="U981" s="2">
        <v>34.019999999999996</v>
      </c>
      <c r="V981" s="2">
        <v>3</v>
      </c>
      <c r="W981" s="2">
        <v>0</v>
      </c>
      <c r="X981" s="20">
        <v>7</v>
      </c>
      <c r="Y981" s="18">
        <v>8929.1198979590408</v>
      </c>
      <c r="Z981" s="2">
        <v>16.669799999999999</v>
      </c>
    </row>
    <row r="982" spans="1:26" x14ac:dyDescent="0.3">
      <c r="A982" s="2">
        <v>981</v>
      </c>
      <c r="B982" s="2" t="s">
        <v>2945</v>
      </c>
      <c r="C982" s="2">
        <f>YEAR([1]Data!$D982)</f>
        <v>2013</v>
      </c>
      <c r="D982" s="3">
        <v>41551</v>
      </c>
      <c r="E982" s="3" t="str">
        <f>TEXT(Table1[[#This Row],[Order Date]],"mmm")</f>
        <v>Oct</v>
      </c>
      <c r="F982" s="3">
        <v>41556</v>
      </c>
      <c r="G982" s="8">
        <f>Table1[[#This Row],[Ship Date]]-Table1[[#This Row],[Order Date]]</f>
        <v>5</v>
      </c>
      <c r="H982" s="2" t="s">
        <v>50</v>
      </c>
      <c r="I982" s="2" t="s">
        <v>152</v>
      </c>
      <c r="J982" s="2" t="s">
        <v>153</v>
      </c>
      <c r="K982" s="2" t="s">
        <v>26</v>
      </c>
      <c r="L982" s="2" t="s">
        <v>27</v>
      </c>
      <c r="M982" s="2" t="s">
        <v>266</v>
      </c>
      <c r="N982" s="2" t="s">
        <v>267</v>
      </c>
      <c r="O982" s="2">
        <v>10035</v>
      </c>
      <c r="P982" s="2" t="s">
        <v>148</v>
      </c>
      <c r="Q982" s="2" t="s">
        <v>2481</v>
      </c>
      <c r="R982" s="2" t="s">
        <v>32</v>
      </c>
      <c r="S982" s="2" t="s">
        <v>36</v>
      </c>
      <c r="T982" s="2" t="s">
        <v>2482</v>
      </c>
      <c r="U982" s="2">
        <v>599.29200000000003</v>
      </c>
      <c r="V982" s="2">
        <v>6</v>
      </c>
      <c r="W982" s="2">
        <v>0.1</v>
      </c>
      <c r="X982" s="20">
        <v>7</v>
      </c>
      <c r="Y982" s="18">
        <v>8967.2653061223009</v>
      </c>
      <c r="Z982" s="2">
        <v>93.223199999999977</v>
      </c>
    </row>
    <row r="983" spans="1:26" x14ac:dyDescent="0.3">
      <c r="A983" s="2">
        <v>982</v>
      </c>
      <c r="B983" s="2" t="s">
        <v>2946</v>
      </c>
      <c r="C983" s="2">
        <f>YEAR([1]Data!$D983)</f>
        <v>2011</v>
      </c>
      <c r="D983" s="3">
        <v>40858</v>
      </c>
      <c r="E983" s="3" t="str">
        <f>TEXT(Table1[[#This Row],[Order Date]],"mmm")</f>
        <v>Nov</v>
      </c>
      <c r="F983" s="3">
        <v>40861</v>
      </c>
      <c r="G983" s="8">
        <f>Table1[[#This Row],[Ship Date]]-Table1[[#This Row],[Order Date]]</f>
        <v>3</v>
      </c>
      <c r="H983" s="2" t="s">
        <v>23</v>
      </c>
      <c r="I983" s="2" t="s">
        <v>2947</v>
      </c>
      <c r="J983" s="2" t="s">
        <v>2948</v>
      </c>
      <c r="K983" s="2" t="s">
        <v>26</v>
      </c>
      <c r="L983" s="2" t="s">
        <v>27</v>
      </c>
      <c r="M983" s="2" t="s">
        <v>1473</v>
      </c>
      <c r="N983" s="2" t="s">
        <v>457</v>
      </c>
      <c r="O983" s="2">
        <v>80027</v>
      </c>
      <c r="P983" s="2" t="s">
        <v>44</v>
      </c>
      <c r="Q983" s="2" t="s">
        <v>2949</v>
      </c>
      <c r="R983" s="2" t="s">
        <v>46</v>
      </c>
      <c r="S983" s="2" t="s">
        <v>68</v>
      </c>
      <c r="T983" s="2" t="s">
        <v>2950</v>
      </c>
      <c r="U983" s="2">
        <v>3.3920000000000003</v>
      </c>
      <c r="V983" s="2">
        <v>1</v>
      </c>
      <c r="W983" s="2">
        <v>0.2</v>
      </c>
      <c r="X983" s="20">
        <v>7</v>
      </c>
      <c r="Y983" s="18">
        <v>9005.4107142855701</v>
      </c>
      <c r="Z983" s="2">
        <v>0.80559999999999987</v>
      </c>
    </row>
    <row r="984" spans="1:26" x14ac:dyDescent="0.3">
      <c r="A984" s="2">
        <v>983</v>
      </c>
      <c r="B984" s="2" t="s">
        <v>2946</v>
      </c>
      <c r="C984" s="2">
        <f>YEAR([1]Data!$D984)</f>
        <v>2011</v>
      </c>
      <c r="D984" s="3">
        <v>40858</v>
      </c>
      <c r="E984" s="3" t="str">
        <f>TEXT(Table1[[#This Row],[Order Date]],"mmm")</f>
        <v>Nov</v>
      </c>
      <c r="F984" s="3">
        <v>40861</v>
      </c>
      <c r="G984" s="8">
        <f>Table1[[#This Row],[Ship Date]]-Table1[[#This Row],[Order Date]]</f>
        <v>3</v>
      </c>
      <c r="H984" s="2" t="s">
        <v>23</v>
      </c>
      <c r="I984" s="2" t="s">
        <v>2947</v>
      </c>
      <c r="J984" s="2" t="s">
        <v>2948</v>
      </c>
      <c r="K984" s="2" t="s">
        <v>26</v>
      </c>
      <c r="L984" s="2" t="s">
        <v>27</v>
      </c>
      <c r="M984" s="2" t="s">
        <v>1473</v>
      </c>
      <c r="N984" s="2" t="s">
        <v>457</v>
      </c>
      <c r="O984" s="2">
        <v>80027</v>
      </c>
      <c r="P984" s="2" t="s">
        <v>44</v>
      </c>
      <c r="Q984" s="2" t="s">
        <v>2951</v>
      </c>
      <c r="R984" s="2" t="s">
        <v>71</v>
      </c>
      <c r="S984" s="2" t="s">
        <v>72</v>
      </c>
      <c r="T984" s="2" t="s">
        <v>2952</v>
      </c>
      <c r="U984" s="2">
        <v>559.98400000000004</v>
      </c>
      <c r="V984" s="2">
        <v>2</v>
      </c>
      <c r="W984" s="2">
        <v>0.2</v>
      </c>
      <c r="X984" s="20">
        <v>7</v>
      </c>
      <c r="Y984" s="18">
        <v>9043.5561224488301</v>
      </c>
      <c r="Z984" s="2">
        <v>55.998400000000032</v>
      </c>
    </row>
    <row r="985" spans="1:26" x14ac:dyDescent="0.3">
      <c r="A985" s="2">
        <v>984</v>
      </c>
      <c r="B985" s="2" t="s">
        <v>2946</v>
      </c>
      <c r="C985" s="2">
        <f>YEAR([1]Data!$D985)</f>
        <v>2011</v>
      </c>
      <c r="D985" s="3">
        <v>40858</v>
      </c>
      <c r="E985" s="3" t="str">
        <f>TEXT(Table1[[#This Row],[Order Date]],"mmm")</f>
        <v>Nov</v>
      </c>
      <c r="F985" s="3">
        <v>40861</v>
      </c>
      <c r="G985" s="8">
        <f>Table1[[#This Row],[Ship Date]]-Table1[[#This Row],[Order Date]]</f>
        <v>3</v>
      </c>
      <c r="H985" s="2" t="s">
        <v>23</v>
      </c>
      <c r="I985" s="2" t="s">
        <v>2947</v>
      </c>
      <c r="J985" s="2" t="s">
        <v>2948</v>
      </c>
      <c r="K985" s="2" t="s">
        <v>26</v>
      </c>
      <c r="L985" s="2" t="s">
        <v>27</v>
      </c>
      <c r="M985" s="2" t="s">
        <v>1473</v>
      </c>
      <c r="N985" s="2" t="s">
        <v>457</v>
      </c>
      <c r="O985" s="2">
        <v>80027</v>
      </c>
      <c r="P985" s="2" t="s">
        <v>44</v>
      </c>
      <c r="Q985" s="2" t="s">
        <v>2580</v>
      </c>
      <c r="R985" s="2" t="s">
        <v>32</v>
      </c>
      <c r="S985" s="2" t="s">
        <v>36</v>
      </c>
      <c r="T985" s="2" t="s">
        <v>2581</v>
      </c>
      <c r="U985" s="2">
        <v>603.91999999999996</v>
      </c>
      <c r="V985" s="2">
        <v>5</v>
      </c>
      <c r="W985" s="2">
        <v>0.2</v>
      </c>
      <c r="X985" s="20">
        <v>7</v>
      </c>
      <c r="Y985" s="18">
        <v>9081.7015306120993</v>
      </c>
      <c r="Z985" s="2">
        <v>75.489999999999924</v>
      </c>
    </row>
    <row r="986" spans="1:26" x14ac:dyDescent="0.3">
      <c r="A986" s="2">
        <v>985</v>
      </c>
      <c r="B986" s="2" t="s">
        <v>2953</v>
      </c>
      <c r="C986" s="2">
        <f>YEAR([1]Data!$D986)</f>
        <v>2014</v>
      </c>
      <c r="D986" s="3">
        <v>41912</v>
      </c>
      <c r="E986" s="3" t="str">
        <f>TEXT(Table1[[#This Row],[Order Date]],"mmm")</f>
        <v>Sep</v>
      </c>
      <c r="F986" s="3">
        <v>41918</v>
      </c>
      <c r="G986" s="8">
        <f>Table1[[#This Row],[Ship Date]]-Table1[[#This Row],[Order Date]]</f>
        <v>6</v>
      </c>
      <c r="H986" s="2" t="s">
        <v>50</v>
      </c>
      <c r="I986" s="2" t="s">
        <v>2954</v>
      </c>
      <c r="J986" s="2" t="s">
        <v>2955</v>
      </c>
      <c r="K986" s="2" t="s">
        <v>102</v>
      </c>
      <c r="L986" s="2" t="s">
        <v>27</v>
      </c>
      <c r="M986" s="2" t="s">
        <v>602</v>
      </c>
      <c r="N986" s="2" t="s">
        <v>104</v>
      </c>
      <c r="O986" s="2">
        <v>77506</v>
      </c>
      <c r="P986" s="2" t="s">
        <v>105</v>
      </c>
      <c r="Q986" s="2" t="s">
        <v>2492</v>
      </c>
      <c r="R986" s="2" t="s">
        <v>46</v>
      </c>
      <c r="S986" s="2" t="s">
        <v>47</v>
      </c>
      <c r="T986" s="2" t="s">
        <v>2493</v>
      </c>
      <c r="U986" s="2">
        <v>7.9680000000000009</v>
      </c>
      <c r="V986" s="2">
        <v>2</v>
      </c>
      <c r="W986" s="2">
        <v>0.2</v>
      </c>
      <c r="X986" s="20">
        <v>7</v>
      </c>
      <c r="Y986" s="18">
        <v>9119.8469387753594</v>
      </c>
      <c r="Z986" s="2">
        <v>2.5895999999999999</v>
      </c>
    </row>
    <row r="987" spans="1:26" x14ac:dyDescent="0.3">
      <c r="A987" s="2">
        <v>986</v>
      </c>
      <c r="B987" s="2" t="s">
        <v>2953</v>
      </c>
      <c r="C987" s="2">
        <f>YEAR([1]Data!$D987)</f>
        <v>2014</v>
      </c>
      <c r="D987" s="3">
        <v>41912</v>
      </c>
      <c r="E987" s="3" t="str">
        <f>TEXT(Table1[[#This Row],[Order Date]],"mmm")</f>
        <v>Sep</v>
      </c>
      <c r="F987" s="3">
        <v>41918</v>
      </c>
      <c r="G987" s="8">
        <f>Table1[[#This Row],[Ship Date]]-Table1[[#This Row],[Order Date]]</f>
        <v>6</v>
      </c>
      <c r="H987" s="2" t="s">
        <v>50</v>
      </c>
      <c r="I987" s="2" t="s">
        <v>2954</v>
      </c>
      <c r="J987" s="2" t="s">
        <v>2955</v>
      </c>
      <c r="K987" s="2" t="s">
        <v>102</v>
      </c>
      <c r="L987" s="2" t="s">
        <v>27</v>
      </c>
      <c r="M987" s="2" t="s">
        <v>602</v>
      </c>
      <c r="N987" s="2" t="s">
        <v>104</v>
      </c>
      <c r="O987" s="2">
        <v>77506</v>
      </c>
      <c r="P987" s="2" t="s">
        <v>105</v>
      </c>
      <c r="Q987" s="2" t="s">
        <v>2956</v>
      </c>
      <c r="R987" s="2" t="s">
        <v>46</v>
      </c>
      <c r="S987" s="2" t="s">
        <v>173</v>
      </c>
      <c r="T987" s="2" t="s">
        <v>2957</v>
      </c>
      <c r="U987" s="2">
        <v>27.968000000000004</v>
      </c>
      <c r="V987" s="2">
        <v>4</v>
      </c>
      <c r="W987" s="2">
        <v>0.2</v>
      </c>
      <c r="X987" s="20">
        <v>7</v>
      </c>
      <c r="Y987" s="18">
        <v>9157.9923469386304</v>
      </c>
      <c r="Z987" s="2">
        <v>9.4391999999999996</v>
      </c>
    </row>
    <row r="988" spans="1:26" x14ac:dyDescent="0.3">
      <c r="A988" s="2">
        <v>987</v>
      </c>
      <c r="B988" s="2" t="s">
        <v>2953</v>
      </c>
      <c r="C988" s="2">
        <f>YEAR([1]Data!$D988)</f>
        <v>2014</v>
      </c>
      <c r="D988" s="3">
        <v>41912</v>
      </c>
      <c r="E988" s="3" t="str">
        <f>TEXT(Table1[[#This Row],[Order Date]],"mmm")</f>
        <v>Sep</v>
      </c>
      <c r="F988" s="3">
        <v>41918</v>
      </c>
      <c r="G988" s="8">
        <f>Table1[[#This Row],[Ship Date]]-Table1[[#This Row],[Order Date]]</f>
        <v>6</v>
      </c>
      <c r="H988" s="2" t="s">
        <v>50</v>
      </c>
      <c r="I988" s="2" t="s">
        <v>2954</v>
      </c>
      <c r="J988" s="2" t="s">
        <v>2955</v>
      </c>
      <c r="K988" s="2" t="s">
        <v>102</v>
      </c>
      <c r="L988" s="2" t="s">
        <v>27</v>
      </c>
      <c r="M988" s="2" t="s">
        <v>602</v>
      </c>
      <c r="N988" s="2" t="s">
        <v>104</v>
      </c>
      <c r="O988" s="2">
        <v>77506</v>
      </c>
      <c r="P988" s="2" t="s">
        <v>105</v>
      </c>
      <c r="Q988" s="2" t="s">
        <v>2958</v>
      </c>
      <c r="R988" s="2" t="s">
        <v>71</v>
      </c>
      <c r="S988" s="2" t="s">
        <v>682</v>
      </c>
      <c r="T988" s="2" t="s">
        <v>2959</v>
      </c>
      <c r="U988" s="2">
        <v>336.51</v>
      </c>
      <c r="V988" s="2">
        <v>3</v>
      </c>
      <c r="W988" s="2">
        <v>0.4</v>
      </c>
      <c r="X988" s="20">
        <v>7</v>
      </c>
      <c r="Y988" s="18">
        <v>9196.1377551018904</v>
      </c>
      <c r="Z988" s="2">
        <v>44.867999999999967</v>
      </c>
    </row>
    <row r="989" spans="1:26" x14ac:dyDescent="0.3">
      <c r="A989" s="2">
        <v>988</v>
      </c>
      <c r="B989" s="2" t="s">
        <v>2960</v>
      </c>
      <c r="C989" s="2">
        <f>YEAR([1]Data!$D989)</f>
        <v>2012</v>
      </c>
      <c r="D989" s="3">
        <v>40978</v>
      </c>
      <c r="E989" s="3" t="str">
        <f>TEXT(Table1[[#This Row],[Order Date]],"mmm")</f>
        <v>Mar</v>
      </c>
      <c r="F989" s="3">
        <v>40978</v>
      </c>
      <c r="G989" s="8">
        <f>Table1[[#This Row],[Ship Date]]-Table1[[#This Row],[Order Date]]</f>
        <v>0</v>
      </c>
      <c r="H989" s="2" t="s">
        <v>1290</v>
      </c>
      <c r="I989" s="2" t="s">
        <v>2961</v>
      </c>
      <c r="J989" s="2" t="s">
        <v>2962</v>
      </c>
      <c r="K989" s="2" t="s">
        <v>26</v>
      </c>
      <c r="L989" s="2" t="s">
        <v>27</v>
      </c>
      <c r="M989" s="2" t="s">
        <v>184</v>
      </c>
      <c r="N989" s="2" t="s">
        <v>104</v>
      </c>
      <c r="O989" s="2">
        <v>77041</v>
      </c>
      <c r="P989" s="2" t="s">
        <v>105</v>
      </c>
      <c r="Q989" s="2" t="s">
        <v>2963</v>
      </c>
      <c r="R989" s="2" t="s">
        <v>46</v>
      </c>
      <c r="S989" s="2" t="s">
        <v>75</v>
      </c>
      <c r="T989" s="2" t="s">
        <v>2964</v>
      </c>
      <c r="U989" s="2">
        <v>1.1119999999999997</v>
      </c>
      <c r="V989" s="2">
        <v>2</v>
      </c>
      <c r="W989" s="2">
        <v>0.8</v>
      </c>
      <c r="X989" s="20">
        <v>7</v>
      </c>
      <c r="Y989" s="18">
        <v>9234.2831632651505</v>
      </c>
      <c r="Z989" s="2">
        <v>-1.8904000000000001</v>
      </c>
    </row>
    <row r="990" spans="1:26" x14ac:dyDescent="0.3">
      <c r="A990" s="2">
        <v>989</v>
      </c>
      <c r="B990" s="2" t="s">
        <v>2965</v>
      </c>
      <c r="C990" s="2">
        <f>YEAR([1]Data!$D990)</f>
        <v>2014</v>
      </c>
      <c r="D990" s="3">
        <v>41781</v>
      </c>
      <c r="E990" s="3" t="str">
        <f>TEXT(Table1[[#This Row],[Order Date]],"mmm")</f>
        <v>May</v>
      </c>
      <c r="F990" s="3">
        <v>41786</v>
      </c>
      <c r="G990" s="8">
        <f>Table1[[#This Row],[Ship Date]]-Table1[[#This Row],[Order Date]]</f>
        <v>5</v>
      </c>
      <c r="H990" s="2" t="s">
        <v>50</v>
      </c>
      <c r="I990" s="2" t="s">
        <v>1648</v>
      </c>
      <c r="J990" s="2" t="s">
        <v>1649</v>
      </c>
      <c r="K990" s="2" t="s">
        <v>41</v>
      </c>
      <c r="L990" s="2" t="s">
        <v>27</v>
      </c>
      <c r="M990" s="2" t="s">
        <v>1560</v>
      </c>
      <c r="N990" s="2" t="s">
        <v>267</v>
      </c>
      <c r="O990" s="2">
        <v>13021</v>
      </c>
      <c r="P990" s="2" t="s">
        <v>148</v>
      </c>
      <c r="Q990" s="2" t="s">
        <v>2238</v>
      </c>
      <c r="R990" s="2" t="s">
        <v>32</v>
      </c>
      <c r="S990" s="2" t="s">
        <v>65</v>
      </c>
      <c r="T990" s="2" t="s">
        <v>2239</v>
      </c>
      <c r="U990" s="2">
        <v>520.05000000000007</v>
      </c>
      <c r="V990" s="2">
        <v>5</v>
      </c>
      <c r="W990" s="2">
        <v>0</v>
      </c>
      <c r="X990" s="20">
        <v>7</v>
      </c>
      <c r="Y990" s="18">
        <v>9272.4285714284197</v>
      </c>
      <c r="Z990" s="2">
        <v>72.807000000000031</v>
      </c>
    </row>
    <row r="991" spans="1:26" x14ac:dyDescent="0.3">
      <c r="A991" s="2">
        <v>990</v>
      </c>
      <c r="B991" s="2" t="s">
        <v>2965</v>
      </c>
      <c r="C991" s="2">
        <f>YEAR([1]Data!$D991)</f>
        <v>2014</v>
      </c>
      <c r="D991" s="3">
        <v>41781</v>
      </c>
      <c r="E991" s="3" t="str">
        <f>TEXT(Table1[[#This Row],[Order Date]],"mmm")</f>
        <v>May</v>
      </c>
      <c r="F991" s="3">
        <v>41786</v>
      </c>
      <c r="G991" s="8">
        <f>Table1[[#This Row],[Ship Date]]-Table1[[#This Row],[Order Date]]</f>
        <v>5</v>
      </c>
      <c r="H991" s="2" t="s">
        <v>50</v>
      </c>
      <c r="I991" s="2" t="s">
        <v>1648</v>
      </c>
      <c r="J991" s="2" t="s">
        <v>1649</v>
      </c>
      <c r="K991" s="2" t="s">
        <v>41</v>
      </c>
      <c r="L991" s="2" t="s">
        <v>27</v>
      </c>
      <c r="M991" s="2" t="s">
        <v>1560</v>
      </c>
      <c r="N991" s="2" t="s">
        <v>267</v>
      </c>
      <c r="O991" s="2">
        <v>13021</v>
      </c>
      <c r="P991" s="2" t="s">
        <v>148</v>
      </c>
      <c r="Q991" s="2" t="s">
        <v>2966</v>
      </c>
      <c r="R991" s="2" t="s">
        <v>46</v>
      </c>
      <c r="S991" s="2" t="s">
        <v>68</v>
      </c>
      <c r="T991" s="2" t="s">
        <v>2967</v>
      </c>
      <c r="U991" s="2">
        <v>17.97</v>
      </c>
      <c r="V991" s="2">
        <v>3</v>
      </c>
      <c r="W991" s="2">
        <v>0</v>
      </c>
      <c r="X991" s="20">
        <v>7</v>
      </c>
      <c r="Y991" s="18">
        <v>9310.5739795916797</v>
      </c>
      <c r="Z991" s="2">
        <v>5.2112999999999996</v>
      </c>
    </row>
    <row r="992" spans="1:26" x14ac:dyDescent="0.3">
      <c r="A992" s="2">
        <v>991</v>
      </c>
      <c r="B992" s="2" t="s">
        <v>2968</v>
      </c>
      <c r="C992" s="2">
        <f>YEAR([1]Data!$D992)</f>
        <v>2012</v>
      </c>
      <c r="D992" s="3">
        <v>40997</v>
      </c>
      <c r="E992" s="3" t="str">
        <f>TEXT(Table1[[#This Row],[Order Date]],"mmm")</f>
        <v>Mar</v>
      </c>
      <c r="F992" s="3">
        <v>40999</v>
      </c>
      <c r="G992" s="8">
        <f>Table1[[#This Row],[Ship Date]]-Table1[[#This Row],[Order Date]]</f>
        <v>2</v>
      </c>
      <c r="H992" s="2" t="s">
        <v>23</v>
      </c>
      <c r="I992" s="2" t="s">
        <v>2969</v>
      </c>
      <c r="J992" s="2" t="s">
        <v>2970</v>
      </c>
      <c r="K992" s="2" t="s">
        <v>102</v>
      </c>
      <c r="L992" s="2" t="s">
        <v>27</v>
      </c>
      <c r="M992" s="2" t="s">
        <v>1521</v>
      </c>
      <c r="N992" s="2" t="s">
        <v>54</v>
      </c>
      <c r="O992" s="2">
        <v>32216</v>
      </c>
      <c r="P992" s="2" t="s">
        <v>30</v>
      </c>
      <c r="Q992" s="2" t="s">
        <v>1136</v>
      </c>
      <c r="R992" s="2" t="s">
        <v>32</v>
      </c>
      <c r="S992" s="2" t="s">
        <v>36</v>
      </c>
      <c r="T992" s="2" t="s">
        <v>1137</v>
      </c>
      <c r="U992" s="2">
        <v>1166.92</v>
      </c>
      <c r="V992" s="2">
        <v>5</v>
      </c>
      <c r="W992" s="2">
        <v>0.2</v>
      </c>
      <c r="X992" s="20">
        <v>7</v>
      </c>
      <c r="Y992" s="18">
        <v>9348.7193877549507</v>
      </c>
      <c r="Z992" s="2">
        <v>131.27849999999995</v>
      </c>
    </row>
    <row r="993" spans="1:26" x14ac:dyDescent="0.3">
      <c r="A993" s="2">
        <v>992</v>
      </c>
      <c r="B993" s="2" t="s">
        <v>2971</v>
      </c>
      <c r="C993" s="2">
        <f>YEAR([1]Data!$D993)</f>
        <v>2013</v>
      </c>
      <c r="D993" s="3">
        <v>41527</v>
      </c>
      <c r="E993" s="3" t="str">
        <f>TEXT(Table1[[#This Row],[Order Date]],"mmm")</f>
        <v>Sep</v>
      </c>
      <c r="F993" s="3">
        <v>41529</v>
      </c>
      <c r="G993" s="8">
        <f>Table1[[#This Row],[Ship Date]]-Table1[[#This Row],[Order Date]]</f>
        <v>2</v>
      </c>
      <c r="H993" s="2" t="s">
        <v>188</v>
      </c>
      <c r="I993" s="2" t="s">
        <v>542</v>
      </c>
      <c r="J993" s="2" t="s">
        <v>543</v>
      </c>
      <c r="K993" s="2" t="s">
        <v>26</v>
      </c>
      <c r="L993" s="2" t="s">
        <v>27</v>
      </c>
      <c r="M993" s="2" t="s">
        <v>266</v>
      </c>
      <c r="N993" s="2" t="s">
        <v>267</v>
      </c>
      <c r="O993" s="2">
        <v>10024</v>
      </c>
      <c r="P993" s="2" t="s">
        <v>148</v>
      </c>
      <c r="Q993" s="2" t="s">
        <v>2441</v>
      </c>
      <c r="R993" s="2" t="s">
        <v>46</v>
      </c>
      <c r="S993" s="2" t="s">
        <v>75</v>
      </c>
      <c r="T993" s="2" t="s">
        <v>2442</v>
      </c>
      <c r="U993" s="2">
        <v>14.624000000000002</v>
      </c>
      <c r="V993" s="2">
        <v>2</v>
      </c>
      <c r="W993" s="2">
        <v>0.2</v>
      </c>
      <c r="X993" s="20">
        <v>7</v>
      </c>
      <c r="Y993" s="18">
        <v>9386.8647959182108</v>
      </c>
      <c r="Z993" s="2">
        <v>5.484</v>
      </c>
    </row>
    <row r="994" spans="1:26" x14ac:dyDescent="0.3">
      <c r="A994" s="2">
        <v>993</v>
      </c>
      <c r="B994" s="2" t="s">
        <v>2972</v>
      </c>
      <c r="C994" s="2">
        <f>YEAR([1]Data!$D994)</f>
        <v>2013</v>
      </c>
      <c r="D994" s="3">
        <v>41513</v>
      </c>
      <c r="E994" s="3" t="str">
        <f>TEXT(Table1[[#This Row],[Order Date]],"mmm")</f>
        <v>Aug</v>
      </c>
      <c r="F994" s="3">
        <v>41514</v>
      </c>
      <c r="G994" s="8">
        <f>Table1[[#This Row],[Ship Date]]-Table1[[#This Row],[Order Date]]</f>
        <v>1</v>
      </c>
      <c r="H994" s="2" t="s">
        <v>188</v>
      </c>
      <c r="I994" s="2" t="s">
        <v>2384</v>
      </c>
      <c r="J994" s="2" t="s">
        <v>2385</v>
      </c>
      <c r="K994" s="2" t="s">
        <v>26</v>
      </c>
      <c r="L994" s="2" t="s">
        <v>27</v>
      </c>
      <c r="M994" s="2" t="s">
        <v>630</v>
      </c>
      <c r="N994" s="2" t="s">
        <v>43</v>
      </c>
      <c r="O994" s="2">
        <v>95123</v>
      </c>
      <c r="P994" s="2" t="s">
        <v>44</v>
      </c>
      <c r="Q994" s="2" t="s">
        <v>1070</v>
      </c>
      <c r="R994" s="2" t="s">
        <v>46</v>
      </c>
      <c r="S994" s="2" t="s">
        <v>269</v>
      </c>
      <c r="T994" s="2" t="s">
        <v>1071</v>
      </c>
      <c r="U994" s="2">
        <v>10.23</v>
      </c>
      <c r="V994" s="2">
        <v>3</v>
      </c>
      <c r="W994" s="2">
        <v>0</v>
      </c>
      <c r="X994" s="20">
        <v>7</v>
      </c>
      <c r="Y994" s="18">
        <v>9425.01020408148</v>
      </c>
      <c r="Z994" s="2">
        <v>4.9104000000000001</v>
      </c>
    </row>
    <row r="995" spans="1:26" x14ac:dyDescent="0.3">
      <c r="A995" s="2">
        <v>994</v>
      </c>
      <c r="B995" s="2" t="s">
        <v>2972</v>
      </c>
      <c r="C995" s="2">
        <f>YEAR([1]Data!$D995)</f>
        <v>2013</v>
      </c>
      <c r="D995" s="3">
        <v>41513</v>
      </c>
      <c r="E995" s="3" t="str">
        <f>TEXT(Table1[[#This Row],[Order Date]],"mmm")</f>
        <v>Aug</v>
      </c>
      <c r="F995" s="3">
        <v>41514</v>
      </c>
      <c r="G995" s="8">
        <f>Table1[[#This Row],[Ship Date]]-Table1[[#This Row],[Order Date]]</f>
        <v>1</v>
      </c>
      <c r="H995" s="2" t="s">
        <v>188</v>
      </c>
      <c r="I995" s="2" t="s">
        <v>2384</v>
      </c>
      <c r="J995" s="2" t="s">
        <v>2385</v>
      </c>
      <c r="K995" s="2" t="s">
        <v>26</v>
      </c>
      <c r="L995" s="2" t="s">
        <v>27</v>
      </c>
      <c r="M995" s="2" t="s">
        <v>630</v>
      </c>
      <c r="N995" s="2" t="s">
        <v>43</v>
      </c>
      <c r="O995" s="2">
        <v>95123</v>
      </c>
      <c r="P995" s="2" t="s">
        <v>44</v>
      </c>
      <c r="Q995" s="2" t="s">
        <v>2973</v>
      </c>
      <c r="R995" s="2" t="s">
        <v>46</v>
      </c>
      <c r="S995" s="2" t="s">
        <v>90</v>
      </c>
      <c r="T995" s="2" t="s">
        <v>2974</v>
      </c>
      <c r="U995" s="2">
        <v>154.9</v>
      </c>
      <c r="V995" s="2">
        <v>5</v>
      </c>
      <c r="W995" s="2">
        <v>0</v>
      </c>
      <c r="X995" s="20">
        <v>7</v>
      </c>
      <c r="Y995" s="18">
        <v>9463.15561224474</v>
      </c>
      <c r="Z995" s="2">
        <v>69.704999999999998</v>
      </c>
    </row>
    <row r="996" spans="1:26" x14ac:dyDescent="0.3">
      <c r="A996" s="2">
        <v>995</v>
      </c>
      <c r="B996" s="2" t="s">
        <v>2975</v>
      </c>
      <c r="C996" s="2">
        <f>YEAR([1]Data!$D996)</f>
        <v>2011</v>
      </c>
      <c r="D996" s="3">
        <v>40684</v>
      </c>
      <c r="E996" s="3" t="str">
        <f>TEXT(Table1[[#This Row],[Order Date]],"mmm")</f>
        <v>May</v>
      </c>
      <c r="F996" s="3">
        <v>40688</v>
      </c>
      <c r="G996" s="8">
        <f>Table1[[#This Row],[Ship Date]]-Table1[[#This Row],[Order Date]]</f>
        <v>4</v>
      </c>
      <c r="H996" s="2" t="s">
        <v>50</v>
      </c>
      <c r="I996" s="2" t="s">
        <v>2976</v>
      </c>
      <c r="J996" s="2" t="s">
        <v>2977</v>
      </c>
      <c r="K996" s="2" t="s">
        <v>41</v>
      </c>
      <c r="L996" s="2" t="s">
        <v>27</v>
      </c>
      <c r="M996" s="2" t="s">
        <v>2978</v>
      </c>
      <c r="N996" s="2" t="s">
        <v>319</v>
      </c>
      <c r="O996" s="2">
        <v>23464</v>
      </c>
      <c r="P996" s="2" t="s">
        <v>30</v>
      </c>
      <c r="Q996" s="2" t="s">
        <v>2979</v>
      </c>
      <c r="R996" s="2" t="s">
        <v>46</v>
      </c>
      <c r="S996" s="2" t="s">
        <v>75</v>
      </c>
      <c r="T996" s="2" t="s">
        <v>2980</v>
      </c>
      <c r="U996" s="2">
        <v>2715.9300000000003</v>
      </c>
      <c r="V996" s="2">
        <v>7</v>
      </c>
      <c r="W996" s="2">
        <v>0</v>
      </c>
      <c r="X996" s="20">
        <v>7</v>
      </c>
      <c r="Y996" s="18">
        <v>9501.3010204080092</v>
      </c>
      <c r="Z996" s="2">
        <v>1276.4871000000001</v>
      </c>
    </row>
    <row r="997" spans="1:26" x14ac:dyDescent="0.3">
      <c r="A997" s="2">
        <v>996</v>
      </c>
      <c r="B997" s="2" t="s">
        <v>2975</v>
      </c>
      <c r="C997" s="2">
        <f>YEAR([1]Data!$D997)</f>
        <v>2011</v>
      </c>
      <c r="D997" s="3">
        <v>40684</v>
      </c>
      <c r="E997" s="3" t="str">
        <f>TEXT(Table1[[#This Row],[Order Date]],"mmm")</f>
        <v>May</v>
      </c>
      <c r="F997" s="3">
        <v>40688</v>
      </c>
      <c r="G997" s="8">
        <f>Table1[[#This Row],[Ship Date]]-Table1[[#This Row],[Order Date]]</f>
        <v>4</v>
      </c>
      <c r="H997" s="2" t="s">
        <v>50</v>
      </c>
      <c r="I997" s="2" t="s">
        <v>2976</v>
      </c>
      <c r="J997" s="2" t="s">
        <v>2977</v>
      </c>
      <c r="K997" s="2" t="s">
        <v>41</v>
      </c>
      <c r="L997" s="2" t="s">
        <v>27</v>
      </c>
      <c r="M997" s="2" t="s">
        <v>2978</v>
      </c>
      <c r="N997" s="2" t="s">
        <v>319</v>
      </c>
      <c r="O997" s="2">
        <v>23464</v>
      </c>
      <c r="P997" s="2" t="s">
        <v>30</v>
      </c>
      <c r="Q997" s="2" t="s">
        <v>2487</v>
      </c>
      <c r="R997" s="2" t="s">
        <v>71</v>
      </c>
      <c r="S997" s="2" t="s">
        <v>72</v>
      </c>
      <c r="T997" s="2" t="s">
        <v>2981</v>
      </c>
      <c r="U997" s="2">
        <v>617.97</v>
      </c>
      <c r="V997" s="2">
        <v>3</v>
      </c>
      <c r="W997" s="2">
        <v>0</v>
      </c>
      <c r="X997" s="20">
        <v>7</v>
      </c>
      <c r="Y997" s="18">
        <v>9539.4464285712693</v>
      </c>
      <c r="Z997" s="2">
        <v>173.0316</v>
      </c>
    </row>
    <row r="998" spans="1:26" x14ac:dyDescent="0.3">
      <c r="A998" s="2">
        <v>997</v>
      </c>
      <c r="B998" s="2" t="s">
        <v>2982</v>
      </c>
      <c r="C998" s="2">
        <f>YEAR([1]Data!$D998)</f>
        <v>2012</v>
      </c>
      <c r="D998" s="3">
        <v>41210</v>
      </c>
      <c r="E998" s="3" t="str">
        <f>TEXT(Table1[[#This Row],[Order Date]],"mmm")</f>
        <v>Oct</v>
      </c>
      <c r="F998" s="3">
        <v>41216</v>
      </c>
      <c r="G998" s="8">
        <f>Table1[[#This Row],[Ship Date]]-Table1[[#This Row],[Order Date]]</f>
        <v>6</v>
      </c>
      <c r="H998" s="2" t="s">
        <v>50</v>
      </c>
      <c r="I998" s="2" t="s">
        <v>2983</v>
      </c>
      <c r="J998" s="2" t="s">
        <v>2984</v>
      </c>
      <c r="K998" s="2" t="s">
        <v>26</v>
      </c>
      <c r="L998" s="2" t="s">
        <v>27</v>
      </c>
      <c r="M998" s="2" t="s">
        <v>28</v>
      </c>
      <c r="N998" s="2" t="s">
        <v>29</v>
      </c>
      <c r="O998" s="2">
        <v>42420</v>
      </c>
      <c r="P998" s="2" t="s">
        <v>30</v>
      </c>
      <c r="Q998" s="2" t="s">
        <v>2985</v>
      </c>
      <c r="R998" s="2" t="s">
        <v>46</v>
      </c>
      <c r="S998" s="2" t="s">
        <v>173</v>
      </c>
      <c r="T998" s="2" t="s">
        <v>2986</v>
      </c>
      <c r="U998" s="2">
        <v>10.67</v>
      </c>
      <c r="V998" s="2">
        <v>1</v>
      </c>
      <c r="W998" s="2">
        <v>0</v>
      </c>
      <c r="X998" s="20">
        <v>7</v>
      </c>
      <c r="Y998" s="18">
        <v>9577.5918367345403</v>
      </c>
      <c r="Z998" s="2">
        <v>4.9081999999999999</v>
      </c>
    </row>
    <row r="999" spans="1:26" x14ac:dyDescent="0.3">
      <c r="A999" s="2">
        <v>998</v>
      </c>
      <c r="B999" s="2" t="s">
        <v>2982</v>
      </c>
      <c r="C999" s="2">
        <f>YEAR([1]Data!$D999)</f>
        <v>2012</v>
      </c>
      <c r="D999" s="3">
        <v>41210</v>
      </c>
      <c r="E999" s="3" t="str">
        <f>TEXT(Table1[[#This Row],[Order Date]],"mmm")</f>
        <v>Oct</v>
      </c>
      <c r="F999" s="3">
        <v>41216</v>
      </c>
      <c r="G999" s="8">
        <f>Table1[[#This Row],[Ship Date]]-Table1[[#This Row],[Order Date]]</f>
        <v>6</v>
      </c>
      <c r="H999" s="2" t="s">
        <v>50</v>
      </c>
      <c r="I999" s="2" t="s">
        <v>2983</v>
      </c>
      <c r="J999" s="2" t="s">
        <v>2984</v>
      </c>
      <c r="K999" s="2" t="s">
        <v>26</v>
      </c>
      <c r="L999" s="2" t="s">
        <v>27</v>
      </c>
      <c r="M999" s="2" t="s">
        <v>28</v>
      </c>
      <c r="N999" s="2" t="s">
        <v>29</v>
      </c>
      <c r="O999" s="2">
        <v>42420</v>
      </c>
      <c r="P999" s="2" t="s">
        <v>30</v>
      </c>
      <c r="Q999" s="2" t="s">
        <v>2987</v>
      </c>
      <c r="R999" s="2" t="s">
        <v>46</v>
      </c>
      <c r="S999" s="2" t="s">
        <v>59</v>
      </c>
      <c r="T999" s="2" t="s">
        <v>2988</v>
      </c>
      <c r="U999" s="2">
        <v>36.630000000000003</v>
      </c>
      <c r="V999" s="2">
        <v>3</v>
      </c>
      <c r="W999" s="2">
        <v>0</v>
      </c>
      <c r="X999" s="20">
        <v>7</v>
      </c>
      <c r="Y999" s="18">
        <v>9615.7372448978003</v>
      </c>
      <c r="Z999" s="2">
        <v>9.8901000000000039</v>
      </c>
    </row>
    <row r="1000" spans="1:26" x14ac:dyDescent="0.3">
      <c r="A1000" s="2">
        <v>999</v>
      </c>
      <c r="B1000" s="2" t="s">
        <v>2982</v>
      </c>
      <c r="C1000" s="2">
        <f>YEAR([1]Data!$D1000)</f>
        <v>2012</v>
      </c>
      <c r="D1000" s="3">
        <v>41210</v>
      </c>
      <c r="E1000" s="3" t="str">
        <f>TEXT(Table1[[#This Row],[Order Date]],"mmm")</f>
        <v>Oct</v>
      </c>
      <c r="F1000" s="3">
        <v>41216</v>
      </c>
      <c r="G1000" s="8">
        <f>Table1[[#This Row],[Ship Date]]-Table1[[#This Row],[Order Date]]</f>
        <v>6</v>
      </c>
      <c r="H1000" s="2" t="s">
        <v>50</v>
      </c>
      <c r="I1000" s="2" t="s">
        <v>2983</v>
      </c>
      <c r="J1000" s="2" t="s">
        <v>2984</v>
      </c>
      <c r="K1000" s="2" t="s">
        <v>26</v>
      </c>
      <c r="L1000" s="2" t="s">
        <v>27</v>
      </c>
      <c r="M1000" s="2" t="s">
        <v>28</v>
      </c>
      <c r="N1000" s="2" t="s">
        <v>29</v>
      </c>
      <c r="O1000" s="2">
        <v>42420</v>
      </c>
      <c r="P1000" s="2" t="s">
        <v>30</v>
      </c>
      <c r="Q1000" s="2" t="s">
        <v>2989</v>
      </c>
      <c r="R1000" s="2" t="s">
        <v>32</v>
      </c>
      <c r="S1000" s="2" t="s">
        <v>65</v>
      </c>
      <c r="T1000" s="2" t="s">
        <v>2990</v>
      </c>
      <c r="U1000" s="2">
        <v>24.1</v>
      </c>
      <c r="V1000" s="2">
        <v>5</v>
      </c>
      <c r="W1000" s="2">
        <v>0</v>
      </c>
      <c r="X1000" s="20">
        <v>7</v>
      </c>
      <c r="Y1000" s="18">
        <v>9653.8826530610695</v>
      </c>
      <c r="Z1000" s="2">
        <v>9.1580000000000013</v>
      </c>
    </row>
    <row r="1001" spans="1:26" x14ac:dyDescent="0.3">
      <c r="A1001" s="2">
        <v>1000</v>
      </c>
      <c r="B1001" s="2" t="s">
        <v>2982</v>
      </c>
      <c r="C1001" s="2">
        <f>YEAR([1]Data!$D1001)</f>
        <v>2012</v>
      </c>
      <c r="D1001" s="3">
        <v>41210</v>
      </c>
      <c r="E1001" s="3" t="str">
        <f>TEXT(Table1[[#This Row],[Order Date]],"mmm")</f>
        <v>Oct</v>
      </c>
      <c r="F1001" s="3">
        <v>41216</v>
      </c>
      <c r="G1001" s="8">
        <f>Table1[[#This Row],[Ship Date]]-Table1[[#This Row],[Order Date]]</f>
        <v>6</v>
      </c>
      <c r="H1001" s="2" t="s">
        <v>50</v>
      </c>
      <c r="I1001" s="2" t="s">
        <v>2983</v>
      </c>
      <c r="J1001" s="2" t="s">
        <v>2984</v>
      </c>
      <c r="K1001" s="2" t="s">
        <v>26</v>
      </c>
      <c r="L1001" s="2" t="s">
        <v>27</v>
      </c>
      <c r="M1001" s="2" t="s">
        <v>28</v>
      </c>
      <c r="N1001" s="2" t="s">
        <v>29</v>
      </c>
      <c r="O1001" s="2">
        <v>42420</v>
      </c>
      <c r="P1001" s="2" t="s">
        <v>30</v>
      </c>
      <c r="Q1001" s="2" t="s">
        <v>1134</v>
      </c>
      <c r="R1001" s="2" t="s">
        <v>32</v>
      </c>
      <c r="S1001" s="2" t="s">
        <v>65</v>
      </c>
      <c r="T1001" s="2" t="s">
        <v>1135</v>
      </c>
      <c r="U1001" s="2">
        <v>33.11</v>
      </c>
      <c r="V1001" s="2">
        <v>7</v>
      </c>
      <c r="W1001" s="2">
        <v>0</v>
      </c>
      <c r="X1001" s="20">
        <v>7</v>
      </c>
      <c r="Y1001" s="18">
        <v>9692.0280612243296</v>
      </c>
      <c r="Z1001" s="2">
        <v>12.912900000000004</v>
      </c>
    </row>
    <row r="1002" spans="1:26" x14ac:dyDescent="0.3">
      <c r="A1002" s="2">
        <v>1001</v>
      </c>
      <c r="B1002" s="2" t="s">
        <v>2991</v>
      </c>
      <c r="C1002" s="2">
        <f>YEAR([1]Data!$D1002)</f>
        <v>2013</v>
      </c>
      <c r="D1002" s="3">
        <v>41592</v>
      </c>
      <c r="E1002" s="3" t="str">
        <f>TEXT(Table1[[#This Row],[Order Date]],"mmm")</f>
        <v>Nov</v>
      </c>
      <c r="F1002" s="3">
        <v>41596</v>
      </c>
      <c r="G1002" s="8">
        <f>Table1[[#This Row],[Ship Date]]-Table1[[#This Row],[Order Date]]</f>
        <v>4</v>
      </c>
      <c r="H1002" s="2" t="s">
        <v>50</v>
      </c>
      <c r="I1002" s="2" t="s">
        <v>751</v>
      </c>
      <c r="J1002" s="2" t="s">
        <v>752</v>
      </c>
      <c r="K1002" s="2" t="s">
        <v>102</v>
      </c>
      <c r="L1002" s="2" t="s">
        <v>27</v>
      </c>
      <c r="M1002" s="2" t="s">
        <v>2142</v>
      </c>
      <c r="N1002" s="2" t="s">
        <v>96</v>
      </c>
      <c r="O1002" s="2">
        <v>98661</v>
      </c>
      <c r="P1002" s="2" t="s">
        <v>44</v>
      </c>
      <c r="Q1002" s="2" t="s">
        <v>2589</v>
      </c>
      <c r="R1002" s="2" t="s">
        <v>46</v>
      </c>
      <c r="S1002" s="2" t="s">
        <v>68</v>
      </c>
      <c r="T1002" s="2" t="s">
        <v>2590</v>
      </c>
      <c r="U1002" s="2">
        <v>44.02</v>
      </c>
      <c r="V1002" s="2">
        <v>2</v>
      </c>
      <c r="W1002" s="2">
        <v>0</v>
      </c>
      <c r="X1002" s="20">
        <v>7</v>
      </c>
      <c r="Y1002" s="18">
        <v>9730.1734693875896</v>
      </c>
      <c r="Z1002" s="2">
        <v>11.4452</v>
      </c>
    </row>
    <row r="1003" spans="1:26" x14ac:dyDescent="0.3">
      <c r="A1003" s="2">
        <v>1002</v>
      </c>
      <c r="B1003" s="2" t="s">
        <v>2992</v>
      </c>
      <c r="C1003" s="2">
        <f>YEAR([1]Data!$D1003)</f>
        <v>2012</v>
      </c>
      <c r="D1003" s="3">
        <v>41121</v>
      </c>
      <c r="E1003" s="3" t="str">
        <f>TEXT(Table1[[#This Row],[Order Date]],"mmm")</f>
        <v>Jul</v>
      </c>
      <c r="F1003" s="3">
        <v>41121</v>
      </c>
      <c r="G1003" s="8">
        <f>Table1[[#This Row],[Ship Date]]-Table1[[#This Row],[Order Date]]</f>
        <v>0</v>
      </c>
      <c r="H1003" s="2" t="s">
        <v>1290</v>
      </c>
      <c r="I1003" s="2" t="s">
        <v>2495</v>
      </c>
      <c r="J1003" s="2" t="s">
        <v>2496</v>
      </c>
      <c r="K1003" s="2" t="s">
        <v>26</v>
      </c>
      <c r="L1003" s="2" t="s">
        <v>27</v>
      </c>
      <c r="M1003" s="2" t="s">
        <v>266</v>
      </c>
      <c r="N1003" s="2" t="s">
        <v>267</v>
      </c>
      <c r="O1003" s="2">
        <v>10024</v>
      </c>
      <c r="P1003" s="2" t="s">
        <v>148</v>
      </c>
      <c r="Q1003" s="2" t="s">
        <v>2993</v>
      </c>
      <c r="R1003" s="2" t="s">
        <v>71</v>
      </c>
      <c r="S1003" s="2" t="s">
        <v>161</v>
      </c>
      <c r="T1003" s="2" t="s">
        <v>2994</v>
      </c>
      <c r="U1003" s="2">
        <v>2309.65</v>
      </c>
      <c r="V1003" s="2">
        <v>7</v>
      </c>
      <c r="W1003" s="2">
        <v>0</v>
      </c>
      <c r="X1003" s="20">
        <v>7</v>
      </c>
      <c r="Y1003" s="18">
        <v>9768.3188775508606</v>
      </c>
      <c r="Z1003" s="2">
        <v>762.18449999999984</v>
      </c>
    </row>
    <row r="1004" spans="1:26" x14ac:dyDescent="0.3">
      <c r="A1004" s="2">
        <v>1003</v>
      </c>
      <c r="B1004" s="2" t="s">
        <v>2992</v>
      </c>
      <c r="C1004" s="2">
        <f>YEAR([1]Data!$D1004)</f>
        <v>2012</v>
      </c>
      <c r="D1004" s="3">
        <v>41121</v>
      </c>
      <c r="E1004" s="3" t="str">
        <f>TEXT(Table1[[#This Row],[Order Date]],"mmm")</f>
        <v>Jul</v>
      </c>
      <c r="F1004" s="3">
        <v>41121</v>
      </c>
      <c r="G1004" s="8">
        <f>Table1[[#This Row],[Ship Date]]-Table1[[#This Row],[Order Date]]</f>
        <v>0</v>
      </c>
      <c r="H1004" s="2" t="s">
        <v>1290</v>
      </c>
      <c r="I1004" s="2" t="s">
        <v>2495</v>
      </c>
      <c r="J1004" s="2" t="s">
        <v>2496</v>
      </c>
      <c r="K1004" s="2" t="s">
        <v>26</v>
      </c>
      <c r="L1004" s="2" t="s">
        <v>27</v>
      </c>
      <c r="M1004" s="2" t="s">
        <v>266</v>
      </c>
      <c r="N1004" s="2" t="s">
        <v>267</v>
      </c>
      <c r="O1004" s="2">
        <v>10024</v>
      </c>
      <c r="P1004" s="2" t="s">
        <v>148</v>
      </c>
      <c r="Q1004" s="2" t="s">
        <v>1051</v>
      </c>
      <c r="R1004" s="2" t="s">
        <v>32</v>
      </c>
      <c r="S1004" s="2" t="s">
        <v>56</v>
      </c>
      <c r="T1004" s="2" t="s">
        <v>1052</v>
      </c>
      <c r="U1004" s="2">
        <v>1090.7819999999999</v>
      </c>
      <c r="V1004" s="2">
        <v>7</v>
      </c>
      <c r="W1004" s="2">
        <v>0.4</v>
      </c>
      <c r="X1004" s="20">
        <v>7</v>
      </c>
      <c r="Y1004" s="18">
        <v>9806.4642857141207</v>
      </c>
      <c r="Z1004" s="2">
        <v>-290.87520000000001</v>
      </c>
    </row>
    <row r="1005" spans="1:26" x14ac:dyDescent="0.3">
      <c r="A1005" s="2">
        <v>1004</v>
      </c>
      <c r="B1005" s="2" t="s">
        <v>2992</v>
      </c>
      <c r="C1005" s="2">
        <f>YEAR([1]Data!$D1005)</f>
        <v>2012</v>
      </c>
      <c r="D1005" s="3">
        <v>41121</v>
      </c>
      <c r="E1005" s="3" t="str">
        <f>TEXT(Table1[[#This Row],[Order Date]],"mmm")</f>
        <v>Jul</v>
      </c>
      <c r="F1005" s="3">
        <v>41121</v>
      </c>
      <c r="G1005" s="8">
        <f>Table1[[#This Row],[Ship Date]]-Table1[[#This Row],[Order Date]]</f>
        <v>0</v>
      </c>
      <c r="H1005" s="2" t="s">
        <v>1290</v>
      </c>
      <c r="I1005" s="2" t="s">
        <v>2495</v>
      </c>
      <c r="J1005" s="2" t="s">
        <v>2496</v>
      </c>
      <c r="K1005" s="2" t="s">
        <v>26</v>
      </c>
      <c r="L1005" s="2" t="s">
        <v>27</v>
      </c>
      <c r="M1005" s="2" t="s">
        <v>266</v>
      </c>
      <c r="N1005" s="2" t="s">
        <v>267</v>
      </c>
      <c r="O1005" s="2">
        <v>10024</v>
      </c>
      <c r="P1005" s="2" t="s">
        <v>148</v>
      </c>
      <c r="Q1005" s="2" t="s">
        <v>2925</v>
      </c>
      <c r="R1005" s="2" t="s">
        <v>46</v>
      </c>
      <c r="S1005" s="2" t="s">
        <v>90</v>
      </c>
      <c r="T1005" s="2" t="s">
        <v>2926</v>
      </c>
      <c r="U1005" s="2">
        <v>19.440000000000001</v>
      </c>
      <c r="V1005" s="2">
        <v>3</v>
      </c>
      <c r="W1005" s="2">
        <v>0</v>
      </c>
      <c r="X1005" s="20">
        <v>7</v>
      </c>
      <c r="Y1005" s="18">
        <v>9844.6096938773899</v>
      </c>
      <c r="Z1005" s="2">
        <v>9.3312000000000008</v>
      </c>
    </row>
    <row r="1006" spans="1:26" x14ac:dyDescent="0.3">
      <c r="A1006" s="2">
        <v>1005</v>
      </c>
      <c r="B1006" s="2" t="s">
        <v>2995</v>
      </c>
      <c r="C1006" s="2">
        <f>YEAR([1]Data!$D1006)</f>
        <v>2012</v>
      </c>
      <c r="D1006" s="3">
        <v>41148</v>
      </c>
      <c r="E1006" s="3" t="str">
        <f>TEXT(Table1[[#This Row],[Order Date]],"mmm")</f>
        <v>Aug</v>
      </c>
      <c r="F1006" s="3">
        <v>41152</v>
      </c>
      <c r="G1006" s="8">
        <f>Table1[[#This Row],[Ship Date]]-Table1[[#This Row],[Order Date]]</f>
        <v>4</v>
      </c>
      <c r="H1006" s="2" t="s">
        <v>50</v>
      </c>
      <c r="I1006" s="2" t="s">
        <v>2996</v>
      </c>
      <c r="J1006" s="2" t="s">
        <v>2997</v>
      </c>
      <c r="K1006" s="2" t="s">
        <v>26</v>
      </c>
      <c r="L1006" s="2" t="s">
        <v>27</v>
      </c>
      <c r="M1006" s="2" t="s">
        <v>2998</v>
      </c>
      <c r="N1006" s="2" t="s">
        <v>43</v>
      </c>
      <c r="O1006" s="2">
        <v>92563</v>
      </c>
      <c r="P1006" s="2" t="s">
        <v>44</v>
      </c>
      <c r="Q1006" s="2" t="s">
        <v>2999</v>
      </c>
      <c r="R1006" s="2" t="s">
        <v>46</v>
      </c>
      <c r="S1006" s="2" t="s">
        <v>59</v>
      </c>
      <c r="T1006" s="2" t="s">
        <v>3000</v>
      </c>
      <c r="U1006" s="2">
        <v>484.65000000000003</v>
      </c>
      <c r="V1006" s="2">
        <v>3</v>
      </c>
      <c r="W1006" s="2">
        <v>0</v>
      </c>
      <c r="X1006" s="20">
        <v>7</v>
      </c>
      <c r="Y1006" s="18">
        <v>9882.7551020406499</v>
      </c>
      <c r="Z1006" s="2">
        <v>92.083500000000015</v>
      </c>
    </row>
    <row r="1007" spans="1:26" x14ac:dyDescent="0.3">
      <c r="A1007" s="2">
        <v>1006</v>
      </c>
      <c r="B1007" s="2" t="s">
        <v>3001</v>
      </c>
      <c r="C1007" s="2">
        <f>YEAR([1]Data!$D1007)</f>
        <v>2012</v>
      </c>
      <c r="D1007" s="3">
        <v>41226</v>
      </c>
      <c r="E1007" s="3" t="str">
        <f>TEXT(Table1[[#This Row],[Order Date]],"mmm")</f>
        <v>Nov</v>
      </c>
      <c r="F1007" s="3">
        <v>41230</v>
      </c>
      <c r="G1007" s="8">
        <f>Table1[[#This Row],[Ship Date]]-Table1[[#This Row],[Order Date]]</f>
        <v>4</v>
      </c>
      <c r="H1007" s="2" t="s">
        <v>50</v>
      </c>
      <c r="I1007" s="2" t="s">
        <v>2484</v>
      </c>
      <c r="J1007" s="2" t="s">
        <v>2485</v>
      </c>
      <c r="K1007" s="2" t="s">
        <v>26</v>
      </c>
      <c r="L1007" s="2" t="s">
        <v>27</v>
      </c>
      <c r="M1007" s="2" t="s">
        <v>1521</v>
      </c>
      <c r="N1007" s="2" t="s">
        <v>88</v>
      </c>
      <c r="O1007" s="2">
        <v>28540</v>
      </c>
      <c r="P1007" s="2" t="s">
        <v>30</v>
      </c>
      <c r="Q1007" s="2" t="s">
        <v>2701</v>
      </c>
      <c r="R1007" s="2" t="s">
        <v>46</v>
      </c>
      <c r="S1007" s="2" t="s">
        <v>90</v>
      </c>
      <c r="T1007" s="2" t="s">
        <v>2702</v>
      </c>
      <c r="U1007" s="2">
        <v>115.29600000000001</v>
      </c>
      <c r="V1007" s="2">
        <v>3</v>
      </c>
      <c r="W1007" s="2">
        <v>0.2</v>
      </c>
      <c r="X1007" s="20">
        <v>7</v>
      </c>
      <c r="Y1007" s="18">
        <v>9920.9005102039191</v>
      </c>
      <c r="Z1007" s="2">
        <v>40.353599999999986</v>
      </c>
    </row>
    <row r="1008" spans="1:26" x14ac:dyDescent="0.3">
      <c r="A1008" s="2">
        <v>1007</v>
      </c>
      <c r="B1008" s="2" t="s">
        <v>3002</v>
      </c>
      <c r="C1008" s="2">
        <f>YEAR([1]Data!$D1008)</f>
        <v>2012</v>
      </c>
      <c r="D1008" s="3">
        <v>41219</v>
      </c>
      <c r="E1008" s="3" t="str">
        <f>TEXT(Table1[[#This Row],[Order Date]],"mmm")</f>
        <v>Nov</v>
      </c>
      <c r="F1008" s="3">
        <v>41222</v>
      </c>
      <c r="G1008" s="8">
        <f>Table1[[#This Row],[Ship Date]]-Table1[[#This Row],[Order Date]]</f>
        <v>3</v>
      </c>
      <c r="H1008" s="2" t="s">
        <v>188</v>
      </c>
      <c r="I1008" s="2" t="s">
        <v>3003</v>
      </c>
      <c r="J1008" s="2" t="s">
        <v>3004</v>
      </c>
      <c r="K1008" s="2" t="s">
        <v>26</v>
      </c>
      <c r="L1008" s="2" t="s">
        <v>27</v>
      </c>
      <c r="M1008" s="2" t="s">
        <v>622</v>
      </c>
      <c r="N1008" s="2" t="s">
        <v>310</v>
      </c>
      <c r="O1008" s="2">
        <v>85254</v>
      </c>
      <c r="P1008" s="2" t="s">
        <v>44</v>
      </c>
      <c r="Q1008" s="2" t="s">
        <v>501</v>
      </c>
      <c r="R1008" s="2" t="s">
        <v>46</v>
      </c>
      <c r="S1008" s="2" t="s">
        <v>173</v>
      </c>
      <c r="T1008" s="2" t="s">
        <v>502</v>
      </c>
      <c r="U1008" s="2">
        <v>7.080000000000001</v>
      </c>
      <c r="V1008" s="2">
        <v>3</v>
      </c>
      <c r="W1008" s="2">
        <v>0.2</v>
      </c>
      <c r="X1008" s="20">
        <v>7</v>
      </c>
      <c r="Y1008" s="18">
        <v>9959.0459183671792</v>
      </c>
      <c r="Z1008" s="2">
        <v>2.4779999999999989</v>
      </c>
    </row>
    <row r="1009" spans="1:26" x14ac:dyDescent="0.3">
      <c r="A1009" s="2">
        <v>1008</v>
      </c>
      <c r="B1009" s="2" t="s">
        <v>3002</v>
      </c>
      <c r="C1009" s="2">
        <f>YEAR([1]Data!$D1009)</f>
        <v>2012</v>
      </c>
      <c r="D1009" s="3">
        <v>41219</v>
      </c>
      <c r="E1009" s="3" t="str">
        <f>TEXT(Table1[[#This Row],[Order Date]],"mmm")</f>
        <v>Nov</v>
      </c>
      <c r="F1009" s="3">
        <v>41222</v>
      </c>
      <c r="G1009" s="8">
        <f>Table1[[#This Row],[Ship Date]]-Table1[[#This Row],[Order Date]]</f>
        <v>3</v>
      </c>
      <c r="H1009" s="2" t="s">
        <v>188</v>
      </c>
      <c r="I1009" s="2" t="s">
        <v>3003</v>
      </c>
      <c r="J1009" s="2" t="s">
        <v>3004</v>
      </c>
      <c r="K1009" s="2" t="s">
        <v>26</v>
      </c>
      <c r="L1009" s="2" t="s">
        <v>27</v>
      </c>
      <c r="M1009" s="2" t="s">
        <v>622</v>
      </c>
      <c r="N1009" s="2" t="s">
        <v>310</v>
      </c>
      <c r="O1009" s="2">
        <v>85254</v>
      </c>
      <c r="P1009" s="2" t="s">
        <v>44</v>
      </c>
      <c r="Q1009" s="2" t="s">
        <v>3005</v>
      </c>
      <c r="R1009" s="2" t="s">
        <v>46</v>
      </c>
      <c r="S1009" s="2" t="s">
        <v>75</v>
      </c>
      <c r="T1009" s="2" t="s">
        <v>3006</v>
      </c>
      <c r="U1009" s="2">
        <v>4.4009999999999998</v>
      </c>
      <c r="V1009" s="2">
        <v>3</v>
      </c>
      <c r="W1009" s="2">
        <v>0.7</v>
      </c>
      <c r="X1009" s="20">
        <v>7</v>
      </c>
      <c r="Y1009" s="18">
        <v>9997.1913265304502</v>
      </c>
      <c r="Z1009" s="2">
        <v>-3.5207999999999995</v>
      </c>
    </row>
    <row r="1010" spans="1:26" x14ac:dyDescent="0.3">
      <c r="A1010" s="2">
        <v>1009</v>
      </c>
      <c r="B1010" s="2" t="s">
        <v>3007</v>
      </c>
      <c r="C1010" s="2">
        <f>YEAR([1]Data!$D1010)</f>
        <v>2014</v>
      </c>
      <c r="D1010" s="3">
        <v>42000</v>
      </c>
      <c r="E1010" s="3" t="str">
        <f>TEXT(Table1[[#This Row],[Order Date]],"mmm")</f>
        <v>Dec</v>
      </c>
      <c r="F1010" s="3">
        <v>42006</v>
      </c>
      <c r="G1010" s="8">
        <f>Table1[[#This Row],[Ship Date]]-Table1[[#This Row],[Order Date]]</f>
        <v>6</v>
      </c>
      <c r="H1010" s="2" t="s">
        <v>50</v>
      </c>
      <c r="I1010" s="2" t="s">
        <v>1189</v>
      </c>
      <c r="J1010" s="2" t="s">
        <v>1190</v>
      </c>
      <c r="K1010" s="2" t="s">
        <v>26</v>
      </c>
      <c r="L1010" s="2" t="s">
        <v>27</v>
      </c>
      <c r="M1010" s="2" t="s">
        <v>2221</v>
      </c>
      <c r="N1010" s="2" t="s">
        <v>489</v>
      </c>
      <c r="O1010" s="2">
        <v>52601</v>
      </c>
      <c r="P1010" s="2" t="s">
        <v>105</v>
      </c>
      <c r="Q1010" s="2" t="s">
        <v>1637</v>
      </c>
      <c r="R1010" s="2" t="s">
        <v>46</v>
      </c>
      <c r="S1010" s="2" t="s">
        <v>90</v>
      </c>
      <c r="T1010" s="2" t="s">
        <v>1638</v>
      </c>
      <c r="U1010" s="2">
        <v>44.75</v>
      </c>
      <c r="V1010" s="2">
        <v>5</v>
      </c>
      <c r="W1010" s="2">
        <v>0</v>
      </c>
      <c r="X1010" s="20">
        <v>7</v>
      </c>
      <c r="Y1010" s="18">
        <v>10035.336734693699</v>
      </c>
      <c r="Z1010" s="2">
        <v>20.584999999999994</v>
      </c>
    </row>
    <row r="1011" spans="1:26" x14ac:dyDescent="0.3">
      <c r="A1011" s="2">
        <v>1010</v>
      </c>
      <c r="B1011" s="2" t="s">
        <v>3008</v>
      </c>
      <c r="C1011" s="2">
        <f>YEAR([1]Data!$D1011)</f>
        <v>2014</v>
      </c>
      <c r="D1011" s="3">
        <v>41853</v>
      </c>
      <c r="E1011" s="3" t="str">
        <f>TEXT(Table1[[#This Row],[Order Date]],"mmm")</f>
        <v>Aug</v>
      </c>
      <c r="F1011" s="3">
        <v>41855</v>
      </c>
      <c r="G1011" s="8">
        <f>Table1[[#This Row],[Ship Date]]-Table1[[#This Row],[Order Date]]</f>
        <v>2</v>
      </c>
      <c r="H1011" s="2" t="s">
        <v>188</v>
      </c>
      <c r="I1011" s="2" t="s">
        <v>2072</v>
      </c>
      <c r="J1011" s="2" t="s">
        <v>2073</v>
      </c>
      <c r="K1011" s="2" t="s">
        <v>26</v>
      </c>
      <c r="L1011" s="2" t="s">
        <v>27</v>
      </c>
      <c r="M1011" s="2" t="s">
        <v>303</v>
      </c>
      <c r="N1011" s="2" t="s">
        <v>211</v>
      </c>
      <c r="O1011" s="2">
        <v>60653</v>
      </c>
      <c r="P1011" s="2" t="s">
        <v>105</v>
      </c>
      <c r="Q1011" s="2" t="s">
        <v>692</v>
      </c>
      <c r="R1011" s="2" t="s">
        <v>71</v>
      </c>
      <c r="S1011" s="2" t="s">
        <v>72</v>
      </c>
      <c r="T1011" s="2" t="s">
        <v>693</v>
      </c>
      <c r="U1011" s="2">
        <v>95.984000000000009</v>
      </c>
      <c r="V1011" s="2">
        <v>2</v>
      </c>
      <c r="W1011" s="2">
        <v>0.2</v>
      </c>
      <c r="X1011" s="20">
        <v>7</v>
      </c>
      <c r="Y1011" s="18">
        <v>10073.482142856999</v>
      </c>
      <c r="Z1011" s="2">
        <v>5.9990000000000023</v>
      </c>
    </row>
    <row r="1012" spans="1:26" x14ac:dyDescent="0.3">
      <c r="A1012" s="2">
        <v>1011</v>
      </c>
      <c r="B1012" s="2" t="s">
        <v>3009</v>
      </c>
      <c r="C1012" s="2">
        <f>YEAR([1]Data!$D1012)</f>
        <v>2011</v>
      </c>
      <c r="D1012" s="3">
        <v>40871</v>
      </c>
      <c r="E1012" s="3" t="str">
        <f>TEXT(Table1[[#This Row],[Order Date]],"mmm")</f>
        <v>Nov</v>
      </c>
      <c r="F1012" s="3">
        <v>40873</v>
      </c>
      <c r="G1012" s="8">
        <f>Table1[[#This Row],[Ship Date]]-Table1[[#This Row],[Order Date]]</f>
        <v>2</v>
      </c>
      <c r="H1012" s="2" t="s">
        <v>188</v>
      </c>
      <c r="I1012" s="2" t="s">
        <v>3010</v>
      </c>
      <c r="J1012" s="2" t="s">
        <v>3011</v>
      </c>
      <c r="K1012" s="2" t="s">
        <v>26</v>
      </c>
      <c r="L1012" s="2" t="s">
        <v>27</v>
      </c>
      <c r="M1012" s="2" t="s">
        <v>947</v>
      </c>
      <c r="N1012" s="2" t="s">
        <v>43</v>
      </c>
      <c r="O1012" s="2">
        <v>92037</v>
      </c>
      <c r="P1012" s="2" t="s">
        <v>44</v>
      </c>
      <c r="Q1012" s="2" t="s">
        <v>3012</v>
      </c>
      <c r="R1012" s="2" t="s">
        <v>32</v>
      </c>
      <c r="S1012" s="2" t="s">
        <v>65</v>
      </c>
      <c r="T1012" s="2" t="s">
        <v>3013</v>
      </c>
      <c r="U1012" s="2">
        <v>151.72</v>
      </c>
      <c r="V1012" s="2">
        <v>4</v>
      </c>
      <c r="W1012" s="2">
        <v>0</v>
      </c>
      <c r="X1012" s="20">
        <v>7</v>
      </c>
      <c r="Y1012" s="18">
        <v>10111.627551020199</v>
      </c>
      <c r="Z1012" s="2">
        <v>27.309599999999989</v>
      </c>
    </row>
    <row r="1013" spans="1:26" x14ac:dyDescent="0.3">
      <c r="A1013" s="2">
        <v>1012</v>
      </c>
      <c r="B1013" s="2" t="s">
        <v>3014</v>
      </c>
      <c r="C1013" s="2">
        <f>YEAR([1]Data!$D1013)</f>
        <v>2014</v>
      </c>
      <c r="D1013" s="3">
        <v>41808</v>
      </c>
      <c r="E1013" s="3" t="str">
        <f>TEXT(Table1[[#This Row],[Order Date]],"mmm")</f>
        <v>Jun</v>
      </c>
      <c r="F1013" s="3">
        <v>41812</v>
      </c>
      <c r="G1013" s="8">
        <f>Table1[[#This Row],[Ship Date]]-Table1[[#This Row],[Order Date]]</f>
        <v>4</v>
      </c>
      <c r="H1013" s="2" t="s">
        <v>23</v>
      </c>
      <c r="I1013" s="2" t="s">
        <v>536</v>
      </c>
      <c r="J1013" s="2" t="s">
        <v>537</v>
      </c>
      <c r="K1013" s="2" t="s">
        <v>26</v>
      </c>
      <c r="L1013" s="2" t="s">
        <v>27</v>
      </c>
      <c r="M1013" s="2" t="s">
        <v>3015</v>
      </c>
      <c r="N1013" s="2" t="s">
        <v>96</v>
      </c>
      <c r="O1013" s="2">
        <v>98502</v>
      </c>
      <c r="P1013" s="2" t="s">
        <v>44</v>
      </c>
      <c r="Q1013" s="2" t="s">
        <v>170</v>
      </c>
      <c r="R1013" s="2" t="s">
        <v>32</v>
      </c>
      <c r="S1013" s="2" t="s">
        <v>65</v>
      </c>
      <c r="T1013" s="2" t="s">
        <v>171</v>
      </c>
      <c r="U1013" s="2">
        <v>155.25</v>
      </c>
      <c r="V1013" s="2">
        <v>3</v>
      </c>
      <c r="W1013" s="2">
        <v>0</v>
      </c>
      <c r="X1013" s="20">
        <v>7</v>
      </c>
      <c r="Y1013" s="18">
        <v>10149.7729591835</v>
      </c>
      <c r="Z1013" s="2">
        <v>46.574999999999996</v>
      </c>
    </row>
    <row r="1014" spans="1:26" x14ac:dyDescent="0.3">
      <c r="A1014" s="2">
        <v>1013</v>
      </c>
      <c r="B1014" s="2" t="s">
        <v>3014</v>
      </c>
      <c r="C1014" s="2">
        <f>YEAR([1]Data!$D1014)</f>
        <v>2014</v>
      </c>
      <c r="D1014" s="3">
        <v>41808</v>
      </c>
      <c r="E1014" s="3" t="str">
        <f>TEXT(Table1[[#This Row],[Order Date]],"mmm")</f>
        <v>Jun</v>
      </c>
      <c r="F1014" s="3">
        <v>41812</v>
      </c>
      <c r="G1014" s="8">
        <f>Table1[[#This Row],[Ship Date]]-Table1[[#This Row],[Order Date]]</f>
        <v>4</v>
      </c>
      <c r="H1014" s="2" t="s">
        <v>23</v>
      </c>
      <c r="I1014" s="2" t="s">
        <v>536</v>
      </c>
      <c r="J1014" s="2" t="s">
        <v>537</v>
      </c>
      <c r="K1014" s="2" t="s">
        <v>26</v>
      </c>
      <c r="L1014" s="2" t="s">
        <v>27</v>
      </c>
      <c r="M1014" s="2" t="s">
        <v>3015</v>
      </c>
      <c r="N1014" s="2" t="s">
        <v>96</v>
      </c>
      <c r="O1014" s="2">
        <v>98502</v>
      </c>
      <c r="P1014" s="2" t="s">
        <v>44</v>
      </c>
      <c r="Q1014" s="2" t="s">
        <v>3016</v>
      </c>
      <c r="R1014" s="2" t="s">
        <v>46</v>
      </c>
      <c r="S1014" s="2" t="s">
        <v>59</v>
      </c>
      <c r="T1014" s="2" t="s">
        <v>3017</v>
      </c>
      <c r="U1014" s="2">
        <v>14.03</v>
      </c>
      <c r="V1014" s="2">
        <v>1</v>
      </c>
      <c r="W1014" s="2">
        <v>0</v>
      </c>
      <c r="X1014" s="20">
        <v>7</v>
      </c>
      <c r="Y1014" s="18">
        <v>10187.9183673468</v>
      </c>
      <c r="Z1014" s="2">
        <v>4.068699999999998</v>
      </c>
    </row>
    <row r="1015" spans="1:26" x14ac:dyDescent="0.3">
      <c r="A1015" s="2">
        <v>1014</v>
      </c>
      <c r="B1015" s="2" t="s">
        <v>3018</v>
      </c>
      <c r="C1015" s="2">
        <f>YEAR([1]Data!$D1015)</f>
        <v>2012</v>
      </c>
      <c r="D1015" s="3">
        <v>41264</v>
      </c>
      <c r="E1015" s="3" t="str">
        <f>TEXT(Table1[[#This Row],[Order Date]],"mmm")</f>
        <v>Dec</v>
      </c>
      <c r="F1015" s="3">
        <v>41267</v>
      </c>
      <c r="G1015" s="8">
        <f>Table1[[#This Row],[Ship Date]]-Table1[[#This Row],[Order Date]]</f>
        <v>3</v>
      </c>
      <c r="H1015" s="2" t="s">
        <v>23</v>
      </c>
      <c r="I1015" s="2" t="s">
        <v>3019</v>
      </c>
      <c r="J1015" s="2" t="s">
        <v>3020</v>
      </c>
      <c r="K1015" s="2" t="s">
        <v>26</v>
      </c>
      <c r="L1015" s="2" t="s">
        <v>27</v>
      </c>
      <c r="M1015" s="2" t="s">
        <v>95</v>
      </c>
      <c r="N1015" s="2" t="s">
        <v>96</v>
      </c>
      <c r="O1015" s="2">
        <v>98103</v>
      </c>
      <c r="P1015" s="2" t="s">
        <v>44</v>
      </c>
      <c r="Q1015" s="2" t="s">
        <v>883</v>
      </c>
      <c r="R1015" s="2" t="s">
        <v>32</v>
      </c>
      <c r="S1015" s="2" t="s">
        <v>56</v>
      </c>
      <c r="T1015" s="2" t="s">
        <v>884</v>
      </c>
      <c r="U1015" s="2">
        <v>1618.37</v>
      </c>
      <c r="V1015" s="2">
        <v>13</v>
      </c>
      <c r="W1015" s="2">
        <v>0</v>
      </c>
      <c r="X1015" s="20">
        <v>7</v>
      </c>
      <c r="Y1015" s="18">
        <v>10226.06377551</v>
      </c>
      <c r="Z1015" s="2">
        <v>356.04139999999995</v>
      </c>
    </row>
    <row r="1016" spans="1:26" x14ac:dyDescent="0.3">
      <c r="A1016" s="2">
        <v>1015</v>
      </c>
      <c r="B1016" s="2" t="s">
        <v>3018</v>
      </c>
      <c r="C1016" s="2">
        <f>YEAR([1]Data!$D1016)</f>
        <v>2012</v>
      </c>
      <c r="D1016" s="3">
        <v>41264</v>
      </c>
      <c r="E1016" s="3" t="str">
        <f>TEXT(Table1[[#This Row],[Order Date]],"mmm")</f>
        <v>Dec</v>
      </c>
      <c r="F1016" s="3">
        <v>41267</v>
      </c>
      <c r="G1016" s="8">
        <f>Table1[[#This Row],[Ship Date]]-Table1[[#This Row],[Order Date]]</f>
        <v>3</v>
      </c>
      <c r="H1016" s="2" t="s">
        <v>23</v>
      </c>
      <c r="I1016" s="2" t="s">
        <v>3019</v>
      </c>
      <c r="J1016" s="2" t="s">
        <v>3020</v>
      </c>
      <c r="K1016" s="2" t="s">
        <v>26</v>
      </c>
      <c r="L1016" s="2" t="s">
        <v>27</v>
      </c>
      <c r="M1016" s="2" t="s">
        <v>95</v>
      </c>
      <c r="N1016" s="2" t="s">
        <v>96</v>
      </c>
      <c r="O1016" s="2">
        <v>98103</v>
      </c>
      <c r="P1016" s="2" t="s">
        <v>44</v>
      </c>
      <c r="Q1016" s="2" t="s">
        <v>3021</v>
      </c>
      <c r="R1016" s="2" t="s">
        <v>71</v>
      </c>
      <c r="S1016" s="2" t="s">
        <v>161</v>
      </c>
      <c r="T1016" s="2" t="s">
        <v>3022</v>
      </c>
      <c r="U1016" s="2">
        <v>99.6</v>
      </c>
      <c r="V1016" s="2">
        <v>1</v>
      </c>
      <c r="W1016" s="2">
        <v>0</v>
      </c>
      <c r="X1016" s="20">
        <v>7</v>
      </c>
      <c r="Y1016" s="18">
        <v>10264.2091836733</v>
      </c>
      <c r="Z1016" s="2">
        <v>36.851999999999997</v>
      </c>
    </row>
    <row r="1017" spans="1:26" x14ac:dyDescent="0.3">
      <c r="A1017" s="2">
        <v>1016</v>
      </c>
      <c r="B1017" s="2" t="s">
        <v>3023</v>
      </c>
      <c r="C1017" s="2">
        <f>YEAR([1]Data!$D1017)</f>
        <v>2012</v>
      </c>
      <c r="D1017" s="3">
        <v>41169</v>
      </c>
      <c r="E1017" s="3" t="str">
        <f>TEXT(Table1[[#This Row],[Order Date]],"mmm")</f>
        <v>Sep</v>
      </c>
      <c r="F1017" s="3">
        <v>41171</v>
      </c>
      <c r="G1017" s="8">
        <f>Table1[[#This Row],[Ship Date]]-Table1[[#This Row],[Order Date]]</f>
        <v>2</v>
      </c>
      <c r="H1017" s="2" t="s">
        <v>23</v>
      </c>
      <c r="I1017" s="2" t="s">
        <v>2067</v>
      </c>
      <c r="J1017" s="2" t="s">
        <v>2068</v>
      </c>
      <c r="K1017" s="2" t="s">
        <v>102</v>
      </c>
      <c r="L1017" s="2" t="s">
        <v>27</v>
      </c>
      <c r="M1017" s="2" t="s">
        <v>42</v>
      </c>
      <c r="N1017" s="2" t="s">
        <v>43</v>
      </c>
      <c r="O1017" s="2">
        <v>90036</v>
      </c>
      <c r="P1017" s="2" t="s">
        <v>44</v>
      </c>
      <c r="Q1017" s="2" t="s">
        <v>1057</v>
      </c>
      <c r="R1017" s="2" t="s">
        <v>46</v>
      </c>
      <c r="S1017" s="2" t="s">
        <v>90</v>
      </c>
      <c r="T1017" s="2" t="s">
        <v>1058</v>
      </c>
      <c r="U1017" s="2">
        <v>32.400000000000006</v>
      </c>
      <c r="V1017" s="2">
        <v>5</v>
      </c>
      <c r="W1017" s="2">
        <v>0</v>
      </c>
      <c r="X1017" s="20">
        <v>7</v>
      </c>
      <c r="Y1017" s="18">
        <v>10302.3545918366</v>
      </c>
      <c r="Z1017" s="2">
        <v>15.552000000000001</v>
      </c>
    </row>
    <row r="1018" spans="1:26" x14ac:dyDescent="0.3">
      <c r="A1018" s="2">
        <v>1017</v>
      </c>
      <c r="B1018" s="2" t="s">
        <v>3024</v>
      </c>
      <c r="C1018" s="2">
        <f>YEAR([1]Data!$D1018)</f>
        <v>2012</v>
      </c>
      <c r="D1018" s="3">
        <v>41096</v>
      </c>
      <c r="E1018" s="3" t="str">
        <f>TEXT(Table1[[#This Row],[Order Date]],"mmm")</f>
        <v>Jul</v>
      </c>
      <c r="F1018" s="3">
        <v>41100</v>
      </c>
      <c r="G1018" s="8">
        <f>Table1[[#This Row],[Ship Date]]-Table1[[#This Row],[Order Date]]</f>
        <v>4</v>
      </c>
      <c r="H1018" s="2" t="s">
        <v>50</v>
      </c>
      <c r="I1018" s="2" t="s">
        <v>3025</v>
      </c>
      <c r="J1018" s="2" t="s">
        <v>3026</v>
      </c>
      <c r="K1018" s="2" t="s">
        <v>41</v>
      </c>
      <c r="L1018" s="2" t="s">
        <v>27</v>
      </c>
      <c r="M1018" s="2" t="s">
        <v>266</v>
      </c>
      <c r="N1018" s="2" t="s">
        <v>267</v>
      </c>
      <c r="O1018" s="2">
        <v>10011</v>
      </c>
      <c r="P1018" s="2" t="s">
        <v>148</v>
      </c>
      <c r="Q1018" s="2" t="s">
        <v>3027</v>
      </c>
      <c r="R1018" s="2" t="s">
        <v>32</v>
      </c>
      <c r="S1018" s="2" t="s">
        <v>65</v>
      </c>
      <c r="T1018" s="2" t="s">
        <v>3028</v>
      </c>
      <c r="U1018" s="2">
        <v>13.96</v>
      </c>
      <c r="V1018" s="2">
        <v>2</v>
      </c>
      <c r="W1018" s="2">
        <v>0</v>
      </c>
      <c r="X1018" s="20">
        <v>7</v>
      </c>
      <c r="Y1018" s="18">
        <v>10340.4999999998</v>
      </c>
      <c r="Z1018" s="2">
        <v>6.7008000000000001</v>
      </c>
    </row>
    <row r="1019" spans="1:26" x14ac:dyDescent="0.3">
      <c r="A1019" s="2">
        <v>1018</v>
      </c>
      <c r="B1019" s="2" t="s">
        <v>3024</v>
      </c>
      <c r="C1019" s="2">
        <f>YEAR([1]Data!$D1019)</f>
        <v>2012</v>
      </c>
      <c r="D1019" s="3">
        <v>41096</v>
      </c>
      <c r="E1019" s="3" t="str">
        <f>TEXT(Table1[[#This Row],[Order Date]],"mmm")</f>
        <v>Jul</v>
      </c>
      <c r="F1019" s="3">
        <v>41100</v>
      </c>
      <c r="G1019" s="8">
        <f>Table1[[#This Row],[Ship Date]]-Table1[[#This Row],[Order Date]]</f>
        <v>4</v>
      </c>
      <c r="H1019" s="2" t="s">
        <v>50</v>
      </c>
      <c r="I1019" s="2" t="s">
        <v>3025</v>
      </c>
      <c r="J1019" s="2" t="s">
        <v>3026</v>
      </c>
      <c r="K1019" s="2" t="s">
        <v>41</v>
      </c>
      <c r="L1019" s="2" t="s">
        <v>27</v>
      </c>
      <c r="M1019" s="2" t="s">
        <v>266</v>
      </c>
      <c r="N1019" s="2" t="s">
        <v>267</v>
      </c>
      <c r="O1019" s="2">
        <v>10011</v>
      </c>
      <c r="P1019" s="2" t="s">
        <v>148</v>
      </c>
      <c r="Q1019" s="2" t="s">
        <v>2676</v>
      </c>
      <c r="R1019" s="2" t="s">
        <v>32</v>
      </c>
      <c r="S1019" s="2" t="s">
        <v>65</v>
      </c>
      <c r="T1019" s="2" t="s">
        <v>2677</v>
      </c>
      <c r="U1019" s="2">
        <v>155.82</v>
      </c>
      <c r="V1019" s="2">
        <v>3</v>
      </c>
      <c r="W1019" s="2">
        <v>0</v>
      </c>
      <c r="X1019" s="20">
        <v>7</v>
      </c>
      <c r="Y1019" s="18">
        <v>10378.6454081631</v>
      </c>
      <c r="Z1019" s="2">
        <v>63.886200000000002</v>
      </c>
    </row>
    <row r="1020" spans="1:26" x14ac:dyDescent="0.3">
      <c r="A1020" s="2">
        <v>1019</v>
      </c>
      <c r="B1020" s="2" t="s">
        <v>3024</v>
      </c>
      <c r="C1020" s="2">
        <f>YEAR([1]Data!$D1020)</f>
        <v>2012</v>
      </c>
      <c r="D1020" s="3">
        <v>41096</v>
      </c>
      <c r="E1020" s="3" t="str">
        <f>TEXT(Table1[[#This Row],[Order Date]],"mmm")</f>
        <v>Jul</v>
      </c>
      <c r="F1020" s="3">
        <v>41100</v>
      </c>
      <c r="G1020" s="8">
        <f>Table1[[#This Row],[Ship Date]]-Table1[[#This Row],[Order Date]]</f>
        <v>4</v>
      </c>
      <c r="H1020" s="2" t="s">
        <v>50</v>
      </c>
      <c r="I1020" s="2" t="s">
        <v>3025</v>
      </c>
      <c r="J1020" s="2" t="s">
        <v>3026</v>
      </c>
      <c r="K1020" s="2" t="s">
        <v>41</v>
      </c>
      <c r="L1020" s="2" t="s">
        <v>27</v>
      </c>
      <c r="M1020" s="2" t="s">
        <v>266</v>
      </c>
      <c r="N1020" s="2" t="s">
        <v>267</v>
      </c>
      <c r="O1020" s="2">
        <v>10011</v>
      </c>
      <c r="P1020" s="2" t="s">
        <v>148</v>
      </c>
      <c r="Q1020" s="2" t="s">
        <v>3029</v>
      </c>
      <c r="R1020" s="2" t="s">
        <v>71</v>
      </c>
      <c r="S1020" s="2" t="s">
        <v>72</v>
      </c>
      <c r="T1020" s="2" t="s">
        <v>3030</v>
      </c>
      <c r="U1020" s="2">
        <v>124.94999999999999</v>
      </c>
      <c r="V1020" s="2">
        <v>5</v>
      </c>
      <c r="W1020" s="2">
        <v>0</v>
      </c>
      <c r="X1020" s="20">
        <v>7</v>
      </c>
      <c r="Y1020" s="18">
        <v>10416.7908163264</v>
      </c>
      <c r="Z1020" s="2">
        <v>2.4990000000000023</v>
      </c>
    </row>
    <row r="1021" spans="1:26" x14ac:dyDescent="0.3">
      <c r="A1021" s="2">
        <v>1020</v>
      </c>
      <c r="B1021" s="2" t="s">
        <v>3024</v>
      </c>
      <c r="C1021" s="2">
        <f>YEAR([1]Data!$D1021)</f>
        <v>2012</v>
      </c>
      <c r="D1021" s="3">
        <v>41096</v>
      </c>
      <c r="E1021" s="3" t="str">
        <f>TEXT(Table1[[#This Row],[Order Date]],"mmm")</f>
        <v>Jul</v>
      </c>
      <c r="F1021" s="3">
        <v>41100</v>
      </c>
      <c r="G1021" s="8">
        <f>Table1[[#This Row],[Ship Date]]-Table1[[#This Row],[Order Date]]</f>
        <v>4</v>
      </c>
      <c r="H1021" s="2" t="s">
        <v>50</v>
      </c>
      <c r="I1021" s="2" t="s">
        <v>3025</v>
      </c>
      <c r="J1021" s="2" t="s">
        <v>3026</v>
      </c>
      <c r="K1021" s="2" t="s">
        <v>41</v>
      </c>
      <c r="L1021" s="2" t="s">
        <v>27</v>
      </c>
      <c r="M1021" s="2" t="s">
        <v>266</v>
      </c>
      <c r="N1021" s="2" t="s">
        <v>267</v>
      </c>
      <c r="O1021" s="2">
        <v>10011</v>
      </c>
      <c r="P1021" s="2" t="s">
        <v>148</v>
      </c>
      <c r="Q1021" s="2" t="s">
        <v>3031</v>
      </c>
      <c r="R1021" s="2" t="s">
        <v>46</v>
      </c>
      <c r="S1021" s="2" t="s">
        <v>59</v>
      </c>
      <c r="T1021" s="2" t="s">
        <v>3032</v>
      </c>
      <c r="U1021" s="2">
        <v>601.65</v>
      </c>
      <c r="V1021" s="2">
        <v>5</v>
      </c>
      <c r="W1021" s="2">
        <v>0</v>
      </c>
      <c r="X1021" s="20">
        <v>7</v>
      </c>
      <c r="Y1021" s="18">
        <v>10454.9362244896</v>
      </c>
      <c r="Z1021" s="2">
        <v>156.42899999999997</v>
      </c>
    </row>
    <row r="1022" spans="1:26" x14ac:dyDescent="0.3">
      <c r="A1022" s="2">
        <v>1021</v>
      </c>
      <c r="B1022" s="2" t="s">
        <v>3033</v>
      </c>
      <c r="C1022" s="2">
        <f>YEAR([1]Data!$D1022)</f>
        <v>2012</v>
      </c>
      <c r="D1022" s="3">
        <v>41026</v>
      </c>
      <c r="E1022" s="3" t="str">
        <f>TEXT(Table1[[#This Row],[Order Date]],"mmm")</f>
        <v>Apr</v>
      </c>
      <c r="F1022" s="3">
        <v>41032</v>
      </c>
      <c r="G1022" s="8">
        <f>Table1[[#This Row],[Ship Date]]-Table1[[#This Row],[Order Date]]</f>
        <v>6</v>
      </c>
      <c r="H1022" s="2" t="s">
        <v>50</v>
      </c>
      <c r="I1022" s="2" t="s">
        <v>1878</v>
      </c>
      <c r="J1022" s="2" t="s">
        <v>1879</v>
      </c>
      <c r="K1022" s="2" t="s">
        <v>26</v>
      </c>
      <c r="L1022" s="2" t="s">
        <v>27</v>
      </c>
      <c r="M1022" s="2" t="s">
        <v>96</v>
      </c>
      <c r="N1022" s="2" t="s">
        <v>3034</v>
      </c>
      <c r="O1022" s="2">
        <v>20016</v>
      </c>
      <c r="P1022" s="2" t="s">
        <v>148</v>
      </c>
      <c r="Q1022" s="2" t="s">
        <v>3035</v>
      </c>
      <c r="R1022" s="2" t="s">
        <v>46</v>
      </c>
      <c r="S1022" s="2" t="s">
        <v>68</v>
      </c>
      <c r="T1022" s="2" t="s">
        <v>186</v>
      </c>
      <c r="U1022" s="2">
        <v>22.740000000000002</v>
      </c>
      <c r="V1022" s="2">
        <v>3</v>
      </c>
      <c r="W1022" s="2">
        <v>0</v>
      </c>
      <c r="X1022" s="20">
        <v>7</v>
      </c>
      <c r="Y1022" s="18">
        <v>10493.0816326529</v>
      </c>
      <c r="Z1022" s="2">
        <v>8.8686000000000007</v>
      </c>
    </row>
    <row r="1023" spans="1:26" x14ac:dyDescent="0.3">
      <c r="A1023" s="2">
        <v>1022</v>
      </c>
      <c r="B1023" s="2" t="s">
        <v>3033</v>
      </c>
      <c r="C1023" s="2">
        <f>YEAR([1]Data!$D1023)</f>
        <v>2012</v>
      </c>
      <c r="D1023" s="3">
        <v>41026</v>
      </c>
      <c r="E1023" s="3" t="str">
        <f>TEXT(Table1[[#This Row],[Order Date]],"mmm")</f>
        <v>Apr</v>
      </c>
      <c r="F1023" s="3">
        <v>41032</v>
      </c>
      <c r="G1023" s="8">
        <f>Table1[[#This Row],[Ship Date]]-Table1[[#This Row],[Order Date]]</f>
        <v>6</v>
      </c>
      <c r="H1023" s="2" t="s">
        <v>50</v>
      </c>
      <c r="I1023" s="2" t="s">
        <v>1878</v>
      </c>
      <c r="J1023" s="2" t="s">
        <v>1879</v>
      </c>
      <c r="K1023" s="2" t="s">
        <v>26</v>
      </c>
      <c r="L1023" s="2" t="s">
        <v>27</v>
      </c>
      <c r="M1023" s="2" t="s">
        <v>96</v>
      </c>
      <c r="N1023" s="2" t="s">
        <v>3034</v>
      </c>
      <c r="O1023" s="2">
        <v>20016</v>
      </c>
      <c r="P1023" s="2" t="s">
        <v>148</v>
      </c>
      <c r="Q1023" s="2" t="s">
        <v>3036</v>
      </c>
      <c r="R1023" s="2" t="s">
        <v>32</v>
      </c>
      <c r="S1023" s="2" t="s">
        <v>36</v>
      </c>
      <c r="T1023" s="2" t="s">
        <v>3037</v>
      </c>
      <c r="U1023" s="2">
        <v>1267.53</v>
      </c>
      <c r="V1023" s="2">
        <v>3</v>
      </c>
      <c r="W1023" s="2">
        <v>0</v>
      </c>
      <c r="X1023" s="20">
        <v>7</v>
      </c>
      <c r="Y1023" s="18">
        <v>10531.2270408162</v>
      </c>
      <c r="Z1023" s="2">
        <v>316.88249999999999</v>
      </c>
    </row>
    <row r="1024" spans="1:26" x14ac:dyDescent="0.3">
      <c r="A1024" s="2">
        <v>1023</v>
      </c>
      <c r="B1024" s="2" t="s">
        <v>3033</v>
      </c>
      <c r="C1024" s="2">
        <f>YEAR([1]Data!$D1024)</f>
        <v>2012</v>
      </c>
      <c r="D1024" s="3">
        <v>41026</v>
      </c>
      <c r="E1024" s="3" t="str">
        <f>TEXT(Table1[[#This Row],[Order Date]],"mmm")</f>
        <v>Apr</v>
      </c>
      <c r="F1024" s="3">
        <v>41032</v>
      </c>
      <c r="G1024" s="8">
        <f>Table1[[#This Row],[Ship Date]]-Table1[[#This Row],[Order Date]]</f>
        <v>6</v>
      </c>
      <c r="H1024" s="2" t="s">
        <v>50</v>
      </c>
      <c r="I1024" s="2" t="s">
        <v>1878</v>
      </c>
      <c r="J1024" s="2" t="s">
        <v>1879</v>
      </c>
      <c r="K1024" s="2" t="s">
        <v>26</v>
      </c>
      <c r="L1024" s="2" t="s">
        <v>27</v>
      </c>
      <c r="M1024" s="2" t="s">
        <v>96</v>
      </c>
      <c r="N1024" s="2" t="s">
        <v>3034</v>
      </c>
      <c r="O1024" s="2">
        <v>20016</v>
      </c>
      <c r="P1024" s="2" t="s">
        <v>148</v>
      </c>
      <c r="Q1024" s="2" t="s">
        <v>3038</v>
      </c>
      <c r="R1024" s="2" t="s">
        <v>71</v>
      </c>
      <c r="S1024" s="2" t="s">
        <v>682</v>
      </c>
      <c r="T1024" s="2" t="s">
        <v>3039</v>
      </c>
      <c r="U1024" s="2">
        <v>1379.92</v>
      </c>
      <c r="V1024" s="2">
        <v>8</v>
      </c>
      <c r="W1024" s="2">
        <v>0</v>
      </c>
      <c r="X1024" s="20">
        <v>7</v>
      </c>
      <c r="Y1024" s="18">
        <v>10569.3724489794</v>
      </c>
      <c r="Z1024" s="2">
        <v>648.56240000000003</v>
      </c>
    </row>
    <row r="1025" spans="1:26" x14ac:dyDescent="0.3">
      <c r="A1025" s="2">
        <v>1024</v>
      </c>
      <c r="B1025" s="2" t="s">
        <v>3040</v>
      </c>
      <c r="C1025" s="2">
        <f>YEAR([1]Data!$D1025)</f>
        <v>2012</v>
      </c>
      <c r="D1025" s="3">
        <v>41076</v>
      </c>
      <c r="E1025" s="3" t="str">
        <f>TEXT(Table1[[#This Row],[Order Date]],"mmm")</f>
        <v>Jun</v>
      </c>
      <c r="F1025" s="3">
        <v>41080</v>
      </c>
      <c r="G1025" s="8">
        <f>Table1[[#This Row],[Ship Date]]-Table1[[#This Row],[Order Date]]</f>
        <v>4</v>
      </c>
      <c r="H1025" s="2" t="s">
        <v>50</v>
      </c>
      <c r="I1025" s="2" t="s">
        <v>1459</v>
      </c>
      <c r="J1025" s="2" t="s">
        <v>1460</v>
      </c>
      <c r="K1025" s="2" t="s">
        <v>26</v>
      </c>
      <c r="L1025" s="2" t="s">
        <v>27</v>
      </c>
      <c r="M1025" s="2" t="s">
        <v>146</v>
      </c>
      <c r="N1025" s="2" t="s">
        <v>147</v>
      </c>
      <c r="O1025" s="2">
        <v>19134</v>
      </c>
      <c r="P1025" s="2" t="s">
        <v>148</v>
      </c>
      <c r="Q1025" s="2" t="s">
        <v>3041</v>
      </c>
      <c r="R1025" s="2" t="s">
        <v>46</v>
      </c>
      <c r="S1025" s="2" t="s">
        <v>173</v>
      </c>
      <c r="T1025" s="2" t="s">
        <v>3042</v>
      </c>
      <c r="U1025" s="2">
        <v>6.2080000000000002</v>
      </c>
      <c r="V1025" s="2">
        <v>2</v>
      </c>
      <c r="W1025" s="2">
        <v>0.2</v>
      </c>
      <c r="X1025" s="20">
        <v>7</v>
      </c>
      <c r="Y1025" s="18">
        <v>10607.5178571427</v>
      </c>
      <c r="Z1025" s="2">
        <v>2.1728000000000001</v>
      </c>
    </row>
    <row r="1026" spans="1:26" x14ac:dyDescent="0.3">
      <c r="A1026" s="2">
        <v>1025</v>
      </c>
      <c r="B1026" s="2" t="s">
        <v>3043</v>
      </c>
      <c r="C1026" s="2">
        <f>YEAR([1]Data!$D1026)</f>
        <v>2014</v>
      </c>
      <c r="D1026" s="3">
        <v>41991</v>
      </c>
      <c r="E1026" s="3" t="str">
        <f>TEXT(Table1[[#This Row],[Order Date]],"mmm")</f>
        <v>Dec</v>
      </c>
      <c r="F1026" s="3">
        <v>41994</v>
      </c>
      <c r="G1026" s="8">
        <f>Table1[[#This Row],[Ship Date]]-Table1[[#This Row],[Order Date]]</f>
        <v>3</v>
      </c>
      <c r="H1026" s="2" t="s">
        <v>188</v>
      </c>
      <c r="I1026" s="2" t="s">
        <v>3044</v>
      </c>
      <c r="J1026" s="2" t="s">
        <v>3045</v>
      </c>
      <c r="K1026" s="2" t="s">
        <v>102</v>
      </c>
      <c r="L1026" s="2" t="s">
        <v>27</v>
      </c>
      <c r="M1026" s="2" t="s">
        <v>42</v>
      </c>
      <c r="N1026" s="2" t="s">
        <v>43</v>
      </c>
      <c r="O1026" s="2">
        <v>90045</v>
      </c>
      <c r="P1026" s="2" t="s">
        <v>44</v>
      </c>
      <c r="Q1026" s="2" t="s">
        <v>3046</v>
      </c>
      <c r="R1026" s="2" t="s">
        <v>46</v>
      </c>
      <c r="S1026" s="2" t="s">
        <v>75</v>
      </c>
      <c r="T1026" s="2" t="s">
        <v>3047</v>
      </c>
      <c r="U1026" s="2">
        <v>11.808</v>
      </c>
      <c r="V1026" s="2">
        <v>2</v>
      </c>
      <c r="W1026" s="2">
        <v>0.2</v>
      </c>
      <c r="X1026" s="20">
        <v>7</v>
      </c>
      <c r="Y1026" s="18">
        <v>10645.663265306001</v>
      </c>
      <c r="Z1026" s="2">
        <v>4.2804000000000002</v>
      </c>
    </row>
    <row r="1027" spans="1:26" x14ac:dyDescent="0.3">
      <c r="A1027" s="2">
        <v>1026</v>
      </c>
      <c r="B1027" s="2" t="s">
        <v>3048</v>
      </c>
      <c r="C1027" s="2">
        <f>YEAR([1]Data!$D1027)</f>
        <v>2013</v>
      </c>
      <c r="D1027" s="3">
        <v>41285</v>
      </c>
      <c r="E1027" s="3" t="str">
        <f>TEXT(Table1[[#This Row],[Order Date]],"mmm")</f>
        <v>Jan</v>
      </c>
      <c r="F1027" s="3">
        <v>41287</v>
      </c>
      <c r="G1027" s="8">
        <f>Table1[[#This Row],[Ship Date]]-Table1[[#This Row],[Order Date]]</f>
        <v>2</v>
      </c>
      <c r="H1027" s="2" t="s">
        <v>23</v>
      </c>
      <c r="I1027" s="2" t="s">
        <v>3049</v>
      </c>
      <c r="J1027" s="2" t="s">
        <v>3050</v>
      </c>
      <c r="K1027" s="2" t="s">
        <v>102</v>
      </c>
      <c r="L1027" s="2" t="s">
        <v>27</v>
      </c>
      <c r="M1027" s="2" t="s">
        <v>318</v>
      </c>
      <c r="N1027" s="2" t="s">
        <v>498</v>
      </c>
      <c r="O1027" s="2">
        <v>45503</v>
      </c>
      <c r="P1027" s="2" t="s">
        <v>148</v>
      </c>
      <c r="Q1027" s="2" t="s">
        <v>3051</v>
      </c>
      <c r="R1027" s="2" t="s">
        <v>46</v>
      </c>
      <c r="S1027" s="2" t="s">
        <v>90</v>
      </c>
      <c r="T1027" s="2" t="s">
        <v>3052</v>
      </c>
      <c r="U1027" s="2">
        <v>15.552000000000003</v>
      </c>
      <c r="V1027" s="2">
        <v>3</v>
      </c>
      <c r="W1027" s="2">
        <v>0.2</v>
      </c>
      <c r="X1027" s="20">
        <v>7</v>
      </c>
      <c r="Y1027" s="18">
        <v>10683.808673469201</v>
      </c>
      <c r="Z1027" s="2">
        <v>5.4432</v>
      </c>
    </row>
    <row r="1028" spans="1:26" x14ac:dyDescent="0.3">
      <c r="A1028" s="2">
        <v>1027</v>
      </c>
      <c r="B1028" s="2" t="s">
        <v>3048</v>
      </c>
      <c r="C1028" s="2">
        <f>YEAR([1]Data!$D1028)</f>
        <v>2013</v>
      </c>
      <c r="D1028" s="3">
        <v>41285</v>
      </c>
      <c r="E1028" s="3" t="str">
        <f>TEXT(Table1[[#This Row],[Order Date]],"mmm")</f>
        <v>Jan</v>
      </c>
      <c r="F1028" s="3">
        <v>41287</v>
      </c>
      <c r="G1028" s="8">
        <f>Table1[[#This Row],[Ship Date]]-Table1[[#This Row],[Order Date]]</f>
        <v>2</v>
      </c>
      <c r="H1028" s="2" t="s">
        <v>23</v>
      </c>
      <c r="I1028" s="2" t="s">
        <v>3049</v>
      </c>
      <c r="J1028" s="2" t="s">
        <v>3050</v>
      </c>
      <c r="K1028" s="2" t="s">
        <v>102</v>
      </c>
      <c r="L1028" s="2" t="s">
        <v>27</v>
      </c>
      <c r="M1028" s="2" t="s">
        <v>318</v>
      </c>
      <c r="N1028" s="2" t="s">
        <v>498</v>
      </c>
      <c r="O1028" s="2">
        <v>45503</v>
      </c>
      <c r="P1028" s="2" t="s">
        <v>148</v>
      </c>
      <c r="Q1028" s="2" t="s">
        <v>3053</v>
      </c>
      <c r="R1028" s="2" t="s">
        <v>46</v>
      </c>
      <c r="S1028" s="2" t="s">
        <v>90</v>
      </c>
      <c r="T1028" s="2" t="s">
        <v>3054</v>
      </c>
      <c r="U1028" s="2">
        <v>63.311999999999998</v>
      </c>
      <c r="V1028" s="2">
        <v>3</v>
      </c>
      <c r="W1028" s="2">
        <v>0.2</v>
      </c>
      <c r="X1028" s="20">
        <v>7</v>
      </c>
      <c r="Y1028" s="18">
        <v>10721.954081632501</v>
      </c>
      <c r="Z1028" s="2">
        <v>20.576399999999996</v>
      </c>
    </row>
    <row r="1029" spans="1:26" x14ac:dyDescent="0.3">
      <c r="A1029" s="2">
        <v>1028</v>
      </c>
      <c r="B1029" s="2" t="s">
        <v>3048</v>
      </c>
      <c r="C1029" s="2">
        <f>YEAR([1]Data!$D1029)</f>
        <v>2013</v>
      </c>
      <c r="D1029" s="3">
        <v>41285</v>
      </c>
      <c r="E1029" s="3" t="str">
        <f>TEXT(Table1[[#This Row],[Order Date]],"mmm")</f>
        <v>Jan</v>
      </c>
      <c r="F1029" s="3">
        <v>41287</v>
      </c>
      <c r="G1029" s="8">
        <f>Table1[[#This Row],[Ship Date]]-Table1[[#This Row],[Order Date]]</f>
        <v>2</v>
      </c>
      <c r="H1029" s="2" t="s">
        <v>23</v>
      </c>
      <c r="I1029" s="2" t="s">
        <v>3049</v>
      </c>
      <c r="J1029" s="2" t="s">
        <v>3050</v>
      </c>
      <c r="K1029" s="2" t="s">
        <v>102</v>
      </c>
      <c r="L1029" s="2" t="s">
        <v>27</v>
      </c>
      <c r="M1029" s="2" t="s">
        <v>318</v>
      </c>
      <c r="N1029" s="2" t="s">
        <v>498</v>
      </c>
      <c r="O1029" s="2">
        <v>45503</v>
      </c>
      <c r="P1029" s="2" t="s">
        <v>148</v>
      </c>
      <c r="Q1029" s="2" t="s">
        <v>3055</v>
      </c>
      <c r="R1029" s="2" t="s">
        <v>71</v>
      </c>
      <c r="S1029" s="2" t="s">
        <v>72</v>
      </c>
      <c r="T1029" s="2" t="s">
        <v>3056</v>
      </c>
      <c r="U1029" s="2">
        <v>15.587999999999999</v>
      </c>
      <c r="V1029" s="2">
        <v>2</v>
      </c>
      <c r="W1029" s="2">
        <v>0.4</v>
      </c>
      <c r="X1029" s="20">
        <v>7</v>
      </c>
      <c r="Y1029" s="18">
        <v>10760.099489795701</v>
      </c>
      <c r="Z1029" s="2">
        <v>-9.8724000000000007</v>
      </c>
    </row>
    <row r="1030" spans="1:26" x14ac:dyDescent="0.3">
      <c r="A1030" s="2">
        <v>1029</v>
      </c>
      <c r="B1030" s="2" t="s">
        <v>3057</v>
      </c>
      <c r="C1030" s="2">
        <f>YEAR([1]Data!$D1030)</f>
        <v>2011</v>
      </c>
      <c r="D1030" s="3">
        <v>40735</v>
      </c>
      <c r="E1030" s="3" t="str">
        <f>TEXT(Table1[[#This Row],[Order Date]],"mmm")</f>
        <v>Jul</v>
      </c>
      <c r="F1030" s="3">
        <v>40739</v>
      </c>
      <c r="G1030" s="8">
        <f>Table1[[#This Row],[Ship Date]]-Table1[[#This Row],[Order Date]]</f>
        <v>4</v>
      </c>
      <c r="H1030" s="2" t="s">
        <v>50</v>
      </c>
      <c r="I1030" s="2" t="s">
        <v>1345</v>
      </c>
      <c r="J1030" s="2" t="s">
        <v>1346</v>
      </c>
      <c r="K1030" s="2" t="s">
        <v>41</v>
      </c>
      <c r="L1030" s="2" t="s">
        <v>27</v>
      </c>
      <c r="M1030" s="2" t="s">
        <v>1145</v>
      </c>
      <c r="N1030" s="2" t="s">
        <v>788</v>
      </c>
      <c r="O1030" s="2">
        <v>7601</v>
      </c>
      <c r="P1030" s="2" t="s">
        <v>148</v>
      </c>
      <c r="Q1030" s="2" t="s">
        <v>1054</v>
      </c>
      <c r="R1030" s="2" t="s">
        <v>46</v>
      </c>
      <c r="S1030" s="2" t="s">
        <v>90</v>
      </c>
      <c r="T1030" s="2" t="s">
        <v>186</v>
      </c>
      <c r="U1030" s="2">
        <v>177.2</v>
      </c>
      <c r="V1030" s="2">
        <v>5</v>
      </c>
      <c r="W1030" s="2">
        <v>0</v>
      </c>
      <c r="X1030" s="20">
        <v>7</v>
      </c>
      <c r="Y1030" s="18">
        <v>10798.244897959001</v>
      </c>
      <c r="Z1030" s="2">
        <v>83.283999999999992</v>
      </c>
    </row>
    <row r="1031" spans="1:26" x14ac:dyDescent="0.3">
      <c r="A1031" s="2">
        <v>1030</v>
      </c>
      <c r="B1031" s="2" t="s">
        <v>3057</v>
      </c>
      <c r="C1031" s="2">
        <f>YEAR([1]Data!$D1031)</f>
        <v>2011</v>
      </c>
      <c r="D1031" s="3">
        <v>40735</v>
      </c>
      <c r="E1031" s="3" t="str">
        <f>TEXT(Table1[[#This Row],[Order Date]],"mmm")</f>
        <v>Jul</v>
      </c>
      <c r="F1031" s="3">
        <v>40739</v>
      </c>
      <c r="G1031" s="8">
        <f>Table1[[#This Row],[Ship Date]]-Table1[[#This Row],[Order Date]]</f>
        <v>4</v>
      </c>
      <c r="H1031" s="2" t="s">
        <v>50</v>
      </c>
      <c r="I1031" s="2" t="s">
        <v>1345</v>
      </c>
      <c r="J1031" s="2" t="s">
        <v>1346</v>
      </c>
      <c r="K1031" s="2" t="s">
        <v>41</v>
      </c>
      <c r="L1031" s="2" t="s">
        <v>27</v>
      </c>
      <c r="M1031" s="2" t="s">
        <v>1145</v>
      </c>
      <c r="N1031" s="2" t="s">
        <v>788</v>
      </c>
      <c r="O1031" s="2">
        <v>7601</v>
      </c>
      <c r="P1031" s="2" t="s">
        <v>148</v>
      </c>
      <c r="Q1031" s="2" t="s">
        <v>3058</v>
      </c>
      <c r="R1031" s="2" t="s">
        <v>71</v>
      </c>
      <c r="S1031" s="2" t="s">
        <v>72</v>
      </c>
      <c r="T1031" s="2" t="s">
        <v>3059</v>
      </c>
      <c r="U1031" s="2">
        <v>197.96999999999997</v>
      </c>
      <c r="V1031" s="2">
        <v>3</v>
      </c>
      <c r="W1031" s="2">
        <v>0</v>
      </c>
      <c r="X1031" s="20">
        <v>7</v>
      </c>
      <c r="Y1031" s="18">
        <v>10836.390306122301</v>
      </c>
      <c r="Z1031" s="2">
        <v>57.41129999999999</v>
      </c>
    </row>
    <row r="1032" spans="1:26" x14ac:dyDescent="0.3">
      <c r="A1032" s="2">
        <v>1031</v>
      </c>
      <c r="B1032" s="2" t="s">
        <v>3057</v>
      </c>
      <c r="C1032" s="2">
        <f>YEAR([1]Data!$D1032)</f>
        <v>2011</v>
      </c>
      <c r="D1032" s="3">
        <v>40735</v>
      </c>
      <c r="E1032" s="3" t="str">
        <f>TEXT(Table1[[#This Row],[Order Date]],"mmm")</f>
        <v>Jul</v>
      </c>
      <c r="F1032" s="3">
        <v>40739</v>
      </c>
      <c r="G1032" s="8">
        <f>Table1[[#This Row],[Ship Date]]-Table1[[#This Row],[Order Date]]</f>
        <v>4</v>
      </c>
      <c r="H1032" s="2" t="s">
        <v>50</v>
      </c>
      <c r="I1032" s="2" t="s">
        <v>1345</v>
      </c>
      <c r="J1032" s="2" t="s">
        <v>1346</v>
      </c>
      <c r="K1032" s="2" t="s">
        <v>41</v>
      </c>
      <c r="L1032" s="2" t="s">
        <v>27</v>
      </c>
      <c r="M1032" s="2" t="s">
        <v>1145</v>
      </c>
      <c r="N1032" s="2" t="s">
        <v>788</v>
      </c>
      <c r="O1032" s="2">
        <v>7601</v>
      </c>
      <c r="P1032" s="2" t="s">
        <v>148</v>
      </c>
      <c r="Q1032" s="2" t="s">
        <v>1793</v>
      </c>
      <c r="R1032" s="2" t="s">
        <v>32</v>
      </c>
      <c r="S1032" s="2" t="s">
        <v>36</v>
      </c>
      <c r="T1032" s="2" t="s">
        <v>1794</v>
      </c>
      <c r="U1032" s="2">
        <v>854.94</v>
      </c>
      <c r="V1032" s="2">
        <v>3</v>
      </c>
      <c r="W1032" s="2">
        <v>0</v>
      </c>
      <c r="X1032" s="20">
        <v>7</v>
      </c>
      <c r="Y1032" s="18">
        <v>10874.535714285499</v>
      </c>
      <c r="Z1032" s="2">
        <v>213.73500000000001</v>
      </c>
    </row>
    <row r="1033" spans="1:26" x14ac:dyDescent="0.3">
      <c r="A1033" s="2">
        <v>1032</v>
      </c>
      <c r="B1033" s="2" t="s">
        <v>3057</v>
      </c>
      <c r="C1033" s="2">
        <f>YEAR([1]Data!$D1033)</f>
        <v>2011</v>
      </c>
      <c r="D1033" s="3">
        <v>40735</v>
      </c>
      <c r="E1033" s="3" t="str">
        <f>TEXT(Table1[[#This Row],[Order Date]],"mmm")</f>
        <v>Jul</v>
      </c>
      <c r="F1033" s="3">
        <v>40739</v>
      </c>
      <c r="G1033" s="8">
        <f>Table1[[#This Row],[Ship Date]]-Table1[[#This Row],[Order Date]]</f>
        <v>4</v>
      </c>
      <c r="H1033" s="2" t="s">
        <v>50</v>
      </c>
      <c r="I1033" s="2" t="s">
        <v>1345</v>
      </c>
      <c r="J1033" s="2" t="s">
        <v>1346</v>
      </c>
      <c r="K1033" s="2" t="s">
        <v>41</v>
      </c>
      <c r="L1033" s="2" t="s">
        <v>27</v>
      </c>
      <c r="M1033" s="2" t="s">
        <v>1145</v>
      </c>
      <c r="N1033" s="2" t="s">
        <v>788</v>
      </c>
      <c r="O1033" s="2">
        <v>7601</v>
      </c>
      <c r="P1033" s="2" t="s">
        <v>148</v>
      </c>
      <c r="Q1033" s="2" t="s">
        <v>426</v>
      </c>
      <c r="R1033" s="2" t="s">
        <v>32</v>
      </c>
      <c r="S1033" s="2" t="s">
        <v>65</v>
      </c>
      <c r="T1033" s="2" t="s">
        <v>427</v>
      </c>
      <c r="U1033" s="2">
        <v>124.10999999999999</v>
      </c>
      <c r="V1033" s="2">
        <v>9</v>
      </c>
      <c r="W1033" s="2">
        <v>0</v>
      </c>
      <c r="X1033" s="20">
        <v>7</v>
      </c>
      <c r="Y1033" s="18">
        <v>10912.681122448799</v>
      </c>
      <c r="Z1033" s="2">
        <v>52.126200000000004</v>
      </c>
    </row>
    <row r="1034" spans="1:26" x14ac:dyDescent="0.3">
      <c r="A1034" s="2">
        <v>1033</v>
      </c>
      <c r="B1034" s="2" t="s">
        <v>3057</v>
      </c>
      <c r="C1034" s="2">
        <f>YEAR([1]Data!$D1034)</f>
        <v>2011</v>
      </c>
      <c r="D1034" s="3">
        <v>40735</v>
      </c>
      <c r="E1034" s="3" t="str">
        <f>TEXT(Table1[[#This Row],[Order Date]],"mmm")</f>
        <v>Jul</v>
      </c>
      <c r="F1034" s="3">
        <v>40739</v>
      </c>
      <c r="G1034" s="8">
        <f>Table1[[#This Row],[Ship Date]]-Table1[[#This Row],[Order Date]]</f>
        <v>4</v>
      </c>
      <c r="H1034" s="2" t="s">
        <v>50</v>
      </c>
      <c r="I1034" s="2" t="s">
        <v>1345</v>
      </c>
      <c r="J1034" s="2" t="s">
        <v>1346</v>
      </c>
      <c r="K1034" s="2" t="s">
        <v>41</v>
      </c>
      <c r="L1034" s="2" t="s">
        <v>27</v>
      </c>
      <c r="M1034" s="2" t="s">
        <v>1145</v>
      </c>
      <c r="N1034" s="2" t="s">
        <v>788</v>
      </c>
      <c r="O1034" s="2">
        <v>7601</v>
      </c>
      <c r="P1034" s="2" t="s">
        <v>148</v>
      </c>
      <c r="Q1034" s="2" t="s">
        <v>3060</v>
      </c>
      <c r="R1034" s="2" t="s">
        <v>46</v>
      </c>
      <c r="S1034" s="2" t="s">
        <v>47</v>
      </c>
      <c r="T1034" s="2" t="s">
        <v>3061</v>
      </c>
      <c r="U1034" s="2">
        <v>14.399999999999999</v>
      </c>
      <c r="V1034" s="2">
        <v>5</v>
      </c>
      <c r="W1034" s="2">
        <v>0</v>
      </c>
      <c r="X1034" s="20">
        <v>7</v>
      </c>
      <c r="Y1034" s="18">
        <v>10950.826530612099</v>
      </c>
      <c r="Z1034" s="2">
        <v>7.056</v>
      </c>
    </row>
    <row r="1035" spans="1:26" x14ac:dyDescent="0.3">
      <c r="A1035" s="2">
        <v>1034</v>
      </c>
      <c r="B1035" s="2" t="s">
        <v>3062</v>
      </c>
      <c r="C1035" s="2">
        <f>YEAR([1]Data!$D1035)</f>
        <v>2013</v>
      </c>
      <c r="D1035" s="3">
        <v>41599</v>
      </c>
      <c r="E1035" s="3" t="str">
        <f>TEXT(Table1[[#This Row],[Order Date]],"mmm")</f>
        <v>Nov</v>
      </c>
      <c r="F1035" s="3">
        <v>41601</v>
      </c>
      <c r="G1035" s="8">
        <f>Table1[[#This Row],[Ship Date]]-Table1[[#This Row],[Order Date]]</f>
        <v>2</v>
      </c>
      <c r="H1035" s="2" t="s">
        <v>188</v>
      </c>
      <c r="I1035" s="2" t="s">
        <v>3063</v>
      </c>
      <c r="J1035" s="2" t="s">
        <v>3064</v>
      </c>
      <c r="K1035" s="2" t="s">
        <v>26</v>
      </c>
      <c r="L1035" s="2" t="s">
        <v>27</v>
      </c>
      <c r="M1035" s="2" t="s">
        <v>1007</v>
      </c>
      <c r="N1035" s="2" t="s">
        <v>498</v>
      </c>
      <c r="O1035" s="2">
        <v>45231</v>
      </c>
      <c r="P1035" s="2" t="s">
        <v>148</v>
      </c>
      <c r="Q1035" s="2" t="s">
        <v>3065</v>
      </c>
      <c r="R1035" s="2" t="s">
        <v>46</v>
      </c>
      <c r="S1035" s="2" t="s">
        <v>90</v>
      </c>
      <c r="T1035" s="2" t="s">
        <v>3066</v>
      </c>
      <c r="U1035" s="2">
        <v>15.696000000000002</v>
      </c>
      <c r="V1035" s="2">
        <v>3</v>
      </c>
      <c r="W1035" s="2">
        <v>0.2</v>
      </c>
      <c r="X1035" s="20">
        <v>7</v>
      </c>
      <c r="Y1035" s="18">
        <v>10988.971938775299</v>
      </c>
      <c r="Z1035" s="2">
        <v>5.1011999999999995</v>
      </c>
    </row>
    <row r="1036" spans="1:26" x14ac:dyDescent="0.3">
      <c r="A1036" s="2">
        <v>1035</v>
      </c>
      <c r="B1036" s="2" t="s">
        <v>3062</v>
      </c>
      <c r="C1036" s="2">
        <f>YEAR([1]Data!$D1036)</f>
        <v>2013</v>
      </c>
      <c r="D1036" s="3">
        <v>41599</v>
      </c>
      <c r="E1036" s="3" t="str">
        <f>TEXT(Table1[[#This Row],[Order Date]],"mmm")</f>
        <v>Nov</v>
      </c>
      <c r="F1036" s="3">
        <v>41601</v>
      </c>
      <c r="G1036" s="8">
        <f>Table1[[#This Row],[Ship Date]]-Table1[[#This Row],[Order Date]]</f>
        <v>2</v>
      </c>
      <c r="H1036" s="2" t="s">
        <v>188</v>
      </c>
      <c r="I1036" s="2" t="s">
        <v>3063</v>
      </c>
      <c r="J1036" s="2" t="s">
        <v>3064</v>
      </c>
      <c r="K1036" s="2" t="s">
        <v>26</v>
      </c>
      <c r="L1036" s="2" t="s">
        <v>27</v>
      </c>
      <c r="M1036" s="2" t="s">
        <v>1007</v>
      </c>
      <c r="N1036" s="2" t="s">
        <v>498</v>
      </c>
      <c r="O1036" s="2">
        <v>45231</v>
      </c>
      <c r="P1036" s="2" t="s">
        <v>148</v>
      </c>
      <c r="Q1036" s="2" t="s">
        <v>971</v>
      </c>
      <c r="R1036" s="2" t="s">
        <v>46</v>
      </c>
      <c r="S1036" s="2" t="s">
        <v>75</v>
      </c>
      <c r="T1036" s="2" t="s">
        <v>972</v>
      </c>
      <c r="U1036" s="2">
        <v>2.6280000000000001</v>
      </c>
      <c r="V1036" s="2">
        <v>2</v>
      </c>
      <c r="W1036" s="2">
        <v>0.7</v>
      </c>
      <c r="X1036" s="20">
        <v>7</v>
      </c>
      <c r="Y1036" s="18">
        <v>11027.117346938599</v>
      </c>
      <c r="Z1036" s="2">
        <v>-1.9272</v>
      </c>
    </row>
    <row r="1037" spans="1:26" x14ac:dyDescent="0.3">
      <c r="A1037" s="2">
        <v>1036</v>
      </c>
      <c r="B1037" s="2" t="s">
        <v>3062</v>
      </c>
      <c r="C1037" s="2">
        <f>YEAR([1]Data!$D1037)</f>
        <v>2013</v>
      </c>
      <c r="D1037" s="3">
        <v>41599</v>
      </c>
      <c r="E1037" s="3" t="str">
        <f>TEXT(Table1[[#This Row],[Order Date]],"mmm")</f>
        <v>Nov</v>
      </c>
      <c r="F1037" s="3">
        <v>41601</v>
      </c>
      <c r="G1037" s="8">
        <f>Table1[[#This Row],[Ship Date]]-Table1[[#This Row],[Order Date]]</f>
        <v>2</v>
      </c>
      <c r="H1037" s="2" t="s">
        <v>188</v>
      </c>
      <c r="I1037" s="2" t="s">
        <v>3063</v>
      </c>
      <c r="J1037" s="2" t="s">
        <v>3064</v>
      </c>
      <c r="K1037" s="2" t="s">
        <v>26</v>
      </c>
      <c r="L1037" s="2" t="s">
        <v>27</v>
      </c>
      <c r="M1037" s="2" t="s">
        <v>1007</v>
      </c>
      <c r="N1037" s="2" t="s">
        <v>498</v>
      </c>
      <c r="O1037" s="2">
        <v>45231</v>
      </c>
      <c r="P1037" s="2" t="s">
        <v>148</v>
      </c>
      <c r="Q1037" s="2" t="s">
        <v>168</v>
      </c>
      <c r="R1037" s="2" t="s">
        <v>46</v>
      </c>
      <c r="S1037" s="2" t="s">
        <v>75</v>
      </c>
      <c r="T1037" s="2" t="s">
        <v>169</v>
      </c>
      <c r="U1037" s="2">
        <v>14.427000000000003</v>
      </c>
      <c r="V1037" s="2">
        <v>3</v>
      </c>
      <c r="W1037" s="2">
        <v>0.7</v>
      </c>
      <c r="X1037" s="20">
        <v>7</v>
      </c>
      <c r="Y1037" s="18">
        <v>11065.2627551019</v>
      </c>
      <c r="Z1037" s="2">
        <v>-10.579799999999999</v>
      </c>
    </row>
    <row r="1038" spans="1:26" x14ac:dyDescent="0.3">
      <c r="A1038" s="2">
        <v>1037</v>
      </c>
      <c r="B1038" s="2" t="s">
        <v>3067</v>
      </c>
      <c r="C1038" s="2">
        <f>YEAR([1]Data!$D1038)</f>
        <v>2013</v>
      </c>
      <c r="D1038" s="3">
        <v>41387</v>
      </c>
      <c r="E1038" s="3" t="str">
        <f>TEXT(Table1[[#This Row],[Order Date]],"mmm")</f>
        <v>Apr</v>
      </c>
      <c r="F1038" s="3">
        <v>41391</v>
      </c>
      <c r="G1038" s="8">
        <f>Table1[[#This Row],[Ship Date]]-Table1[[#This Row],[Order Date]]</f>
        <v>4</v>
      </c>
      <c r="H1038" s="2" t="s">
        <v>50</v>
      </c>
      <c r="I1038" s="2" t="s">
        <v>2733</v>
      </c>
      <c r="J1038" s="2" t="s">
        <v>2734</v>
      </c>
      <c r="K1038" s="2" t="s">
        <v>102</v>
      </c>
      <c r="L1038" s="2" t="s">
        <v>27</v>
      </c>
      <c r="M1038" s="2" t="s">
        <v>3068</v>
      </c>
      <c r="N1038" s="2" t="s">
        <v>596</v>
      </c>
      <c r="O1038" s="2">
        <v>65109</v>
      </c>
      <c r="P1038" s="2" t="s">
        <v>105</v>
      </c>
      <c r="Q1038" s="2" t="s">
        <v>3069</v>
      </c>
      <c r="R1038" s="2" t="s">
        <v>32</v>
      </c>
      <c r="S1038" s="2" t="s">
        <v>65</v>
      </c>
      <c r="T1038" s="2" t="s">
        <v>3070</v>
      </c>
      <c r="U1038" s="2">
        <v>86.62</v>
      </c>
      <c r="V1038" s="2">
        <v>2</v>
      </c>
      <c r="W1038" s="2">
        <v>0</v>
      </c>
      <c r="X1038" s="20">
        <v>7</v>
      </c>
      <c r="Y1038" s="18">
        <v>11103.4081632651</v>
      </c>
      <c r="Z1038" s="2">
        <v>8.6619999999999919</v>
      </c>
    </row>
    <row r="1039" spans="1:26" x14ac:dyDescent="0.3">
      <c r="A1039" s="2">
        <v>1038</v>
      </c>
      <c r="B1039" s="2" t="s">
        <v>3071</v>
      </c>
      <c r="C1039" s="2">
        <f>YEAR([1]Data!$D1039)</f>
        <v>2012</v>
      </c>
      <c r="D1039" s="3">
        <v>41073</v>
      </c>
      <c r="E1039" s="3" t="str">
        <f>TEXT(Table1[[#This Row],[Order Date]],"mmm")</f>
        <v>Jun</v>
      </c>
      <c r="F1039" s="3">
        <v>41074</v>
      </c>
      <c r="G1039" s="8">
        <f>Table1[[#This Row],[Ship Date]]-Table1[[#This Row],[Order Date]]</f>
        <v>1</v>
      </c>
      <c r="H1039" s="2" t="s">
        <v>188</v>
      </c>
      <c r="I1039" s="2" t="s">
        <v>3072</v>
      </c>
      <c r="J1039" s="2" t="s">
        <v>3073</v>
      </c>
      <c r="K1039" s="2" t="s">
        <v>26</v>
      </c>
      <c r="L1039" s="2" t="s">
        <v>27</v>
      </c>
      <c r="M1039" s="2" t="s">
        <v>42</v>
      </c>
      <c r="N1039" s="2" t="s">
        <v>43</v>
      </c>
      <c r="O1039" s="2">
        <v>90004</v>
      </c>
      <c r="P1039" s="2" t="s">
        <v>44</v>
      </c>
      <c r="Q1039" s="2" t="s">
        <v>3074</v>
      </c>
      <c r="R1039" s="2" t="s">
        <v>46</v>
      </c>
      <c r="S1039" s="2" t="s">
        <v>75</v>
      </c>
      <c r="T1039" s="2" t="s">
        <v>3075</v>
      </c>
      <c r="U1039" s="2">
        <v>36.624000000000002</v>
      </c>
      <c r="V1039" s="2">
        <v>3</v>
      </c>
      <c r="W1039" s="2">
        <v>0.2</v>
      </c>
      <c r="X1039" s="20">
        <v>7</v>
      </c>
      <c r="Y1039" s="18">
        <v>11141.5535714284</v>
      </c>
      <c r="Z1039" s="2">
        <v>13.734</v>
      </c>
    </row>
    <row r="1040" spans="1:26" x14ac:dyDescent="0.3">
      <c r="A1040" s="2">
        <v>1039</v>
      </c>
      <c r="B1040" s="2" t="s">
        <v>3076</v>
      </c>
      <c r="C1040" s="2">
        <f>YEAR([1]Data!$D1040)</f>
        <v>2014</v>
      </c>
      <c r="D1040" s="3">
        <v>41964</v>
      </c>
      <c r="E1040" s="3" t="str">
        <f>TEXT(Table1[[#This Row],[Order Date]],"mmm")</f>
        <v>Nov</v>
      </c>
      <c r="F1040" s="3">
        <v>41965</v>
      </c>
      <c r="G1040" s="8">
        <f>Table1[[#This Row],[Ship Date]]-Table1[[#This Row],[Order Date]]</f>
        <v>1</v>
      </c>
      <c r="H1040" s="2" t="s">
        <v>188</v>
      </c>
      <c r="I1040" s="2" t="s">
        <v>3077</v>
      </c>
      <c r="J1040" s="2" t="s">
        <v>3078</v>
      </c>
      <c r="K1040" s="2" t="s">
        <v>26</v>
      </c>
      <c r="L1040" s="2" t="s">
        <v>27</v>
      </c>
      <c r="M1040" s="2" t="s">
        <v>2221</v>
      </c>
      <c r="N1040" s="2" t="s">
        <v>88</v>
      </c>
      <c r="O1040" s="2">
        <v>27217</v>
      </c>
      <c r="P1040" s="2" t="s">
        <v>30</v>
      </c>
      <c r="Q1040" s="2" t="s">
        <v>3079</v>
      </c>
      <c r="R1040" s="2" t="s">
        <v>46</v>
      </c>
      <c r="S1040" s="2" t="s">
        <v>68</v>
      </c>
      <c r="T1040" s="2" t="s">
        <v>3080</v>
      </c>
      <c r="U1040" s="2">
        <v>23.968000000000004</v>
      </c>
      <c r="V1040" s="2">
        <v>7</v>
      </c>
      <c r="W1040" s="2">
        <v>0.2</v>
      </c>
      <c r="X1040" s="20">
        <v>7</v>
      </c>
      <c r="Y1040" s="18">
        <v>11179.6989795916</v>
      </c>
      <c r="Z1040" s="2">
        <v>2.696399999999997</v>
      </c>
    </row>
    <row r="1041" spans="1:26" x14ac:dyDescent="0.3">
      <c r="A1041" s="2">
        <v>1040</v>
      </c>
      <c r="B1041" s="2" t="s">
        <v>3076</v>
      </c>
      <c r="C1041" s="2">
        <f>YEAR([1]Data!$D1041)</f>
        <v>2014</v>
      </c>
      <c r="D1041" s="3">
        <v>41964</v>
      </c>
      <c r="E1041" s="3" t="str">
        <f>TEXT(Table1[[#This Row],[Order Date]],"mmm")</f>
        <v>Nov</v>
      </c>
      <c r="F1041" s="3">
        <v>41965</v>
      </c>
      <c r="G1041" s="8">
        <f>Table1[[#This Row],[Ship Date]]-Table1[[#This Row],[Order Date]]</f>
        <v>1</v>
      </c>
      <c r="H1041" s="2" t="s">
        <v>188</v>
      </c>
      <c r="I1041" s="2" t="s">
        <v>3077</v>
      </c>
      <c r="J1041" s="2" t="s">
        <v>3078</v>
      </c>
      <c r="K1041" s="2" t="s">
        <v>26</v>
      </c>
      <c r="L1041" s="2" t="s">
        <v>27</v>
      </c>
      <c r="M1041" s="2" t="s">
        <v>2221</v>
      </c>
      <c r="N1041" s="2" t="s">
        <v>88</v>
      </c>
      <c r="O1041" s="2">
        <v>27217</v>
      </c>
      <c r="P1041" s="2" t="s">
        <v>30</v>
      </c>
      <c r="Q1041" s="2" t="s">
        <v>3081</v>
      </c>
      <c r="R1041" s="2" t="s">
        <v>46</v>
      </c>
      <c r="S1041" s="2" t="s">
        <v>68</v>
      </c>
      <c r="T1041" s="2" t="s">
        <v>186</v>
      </c>
      <c r="U1041" s="2">
        <v>28.728000000000002</v>
      </c>
      <c r="V1041" s="2">
        <v>3</v>
      </c>
      <c r="W1041" s="2">
        <v>0.2</v>
      </c>
      <c r="X1041" s="20">
        <v>7</v>
      </c>
      <c r="Y1041" s="18">
        <v>11217.8443877549</v>
      </c>
      <c r="Z1041" s="2">
        <v>1.7954999999999988</v>
      </c>
    </row>
    <row r="1042" spans="1:26" x14ac:dyDescent="0.3">
      <c r="A1042" s="2">
        <v>1041</v>
      </c>
      <c r="B1042" s="2" t="s">
        <v>3082</v>
      </c>
      <c r="C1042" s="2">
        <f>YEAR([1]Data!$D1042)</f>
        <v>2013</v>
      </c>
      <c r="D1042" s="3">
        <v>41354</v>
      </c>
      <c r="E1042" s="3" t="str">
        <f>TEXT(Table1[[#This Row],[Order Date]],"mmm")</f>
        <v>Mar</v>
      </c>
      <c r="F1042" s="3">
        <v>41358</v>
      </c>
      <c r="G1042" s="8">
        <f>Table1[[#This Row],[Ship Date]]-Table1[[#This Row],[Order Date]]</f>
        <v>4</v>
      </c>
      <c r="H1042" s="2" t="s">
        <v>50</v>
      </c>
      <c r="I1042" s="2" t="s">
        <v>3083</v>
      </c>
      <c r="J1042" s="2" t="s">
        <v>3084</v>
      </c>
      <c r="K1042" s="2" t="s">
        <v>102</v>
      </c>
      <c r="L1042" s="2" t="s">
        <v>27</v>
      </c>
      <c r="M1042" s="2" t="s">
        <v>3085</v>
      </c>
      <c r="N1042" s="2" t="s">
        <v>596</v>
      </c>
      <c r="O1042" s="2">
        <v>63376</v>
      </c>
      <c r="P1042" s="2" t="s">
        <v>105</v>
      </c>
      <c r="Q1042" s="2" t="s">
        <v>2400</v>
      </c>
      <c r="R1042" s="2" t="s">
        <v>32</v>
      </c>
      <c r="S1042" s="2" t="s">
        <v>56</v>
      </c>
      <c r="T1042" s="2" t="s">
        <v>2401</v>
      </c>
      <c r="U1042" s="2">
        <v>697.16</v>
      </c>
      <c r="V1042" s="2">
        <v>4</v>
      </c>
      <c r="W1042" s="2">
        <v>0</v>
      </c>
      <c r="X1042" s="20">
        <v>7</v>
      </c>
      <c r="Y1042" s="18">
        <v>11255.9897959182</v>
      </c>
      <c r="Z1042" s="2">
        <v>146.40359999999998</v>
      </c>
    </row>
    <row r="1043" spans="1:26" x14ac:dyDescent="0.3">
      <c r="A1043" s="2">
        <v>1042</v>
      </c>
      <c r="B1043" s="2" t="s">
        <v>3086</v>
      </c>
      <c r="C1043" s="2">
        <f>YEAR([1]Data!$D1043)</f>
        <v>2013</v>
      </c>
      <c r="D1043" s="3">
        <v>41524</v>
      </c>
      <c r="E1043" s="3" t="str">
        <f>TEXT(Table1[[#This Row],[Order Date]],"mmm")</f>
        <v>Sep</v>
      </c>
      <c r="F1043" s="3">
        <v>41527</v>
      </c>
      <c r="G1043" s="8">
        <f>Table1[[#This Row],[Ship Date]]-Table1[[#This Row],[Order Date]]</f>
        <v>3</v>
      </c>
      <c r="H1043" s="2" t="s">
        <v>23</v>
      </c>
      <c r="I1043" s="2" t="s">
        <v>3087</v>
      </c>
      <c r="J1043" s="2" t="s">
        <v>3088</v>
      </c>
      <c r="K1043" s="2" t="s">
        <v>26</v>
      </c>
      <c r="L1043" s="2" t="s">
        <v>27</v>
      </c>
      <c r="M1043" s="2" t="s">
        <v>266</v>
      </c>
      <c r="N1043" s="2" t="s">
        <v>267</v>
      </c>
      <c r="O1043" s="2">
        <v>10035</v>
      </c>
      <c r="P1043" s="2" t="s">
        <v>148</v>
      </c>
      <c r="Q1043" s="2" t="s">
        <v>3089</v>
      </c>
      <c r="R1043" s="2" t="s">
        <v>71</v>
      </c>
      <c r="S1043" s="2" t="s">
        <v>161</v>
      </c>
      <c r="T1043" s="2" t="s">
        <v>3090</v>
      </c>
      <c r="U1043" s="2">
        <v>31.86</v>
      </c>
      <c r="V1043" s="2">
        <v>2</v>
      </c>
      <c r="W1043" s="2">
        <v>0</v>
      </c>
      <c r="X1043" s="20">
        <v>7</v>
      </c>
      <c r="Y1043" s="18">
        <v>11294.1352040814</v>
      </c>
      <c r="Z1043" s="2">
        <v>11.151</v>
      </c>
    </row>
    <row r="1044" spans="1:26" x14ac:dyDescent="0.3">
      <c r="A1044" s="2">
        <v>1043</v>
      </c>
      <c r="B1044" s="2" t="s">
        <v>3086</v>
      </c>
      <c r="C1044" s="2">
        <f>YEAR([1]Data!$D1044)</f>
        <v>2013</v>
      </c>
      <c r="D1044" s="3">
        <v>41524</v>
      </c>
      <c r="E1044" s="3" t="str">
        <f>TEXT(Table1[[#This Row],[Order Date]],"mmm")</f>
        <v>Sep</v>
      </c>
      <c r="F1044" s="3">
        <v>41527</v>
      </c>
      <c r="G1044" s="8">
        <f>Table1[[#This Row],[Ship Date]]-Table1[[#This Row],[Order Date]]</f>
        <v>3</v>
      </c>
      <c r="H1044" s="2" t="s">
        <v>23</v>
      </c>
      <c r="I1044" s="2" t="s">
        <v>3087</v>
      </c>
      <c r="J1044" s="2" t="s">
        <v>3088</v>
      </c>
      <c r="K1044" s="2" t="s">
        <v>26</v>
      </c>
      <c r="L1044" s="2" t="s">
        <v>27</v>
      </c>
      <c r="M1044" s="2" t="s">
        <v>266</v>
      </c>
      <c r="N1044" s="2" t="s">
        <v>267</v>
      </c>
      <c r="O1044" s="2">
        <v>10035</v>
      </c>
      <c r="P1044" s="2" t="s">
        <v>148</v>
      </c>
      <c r="Q1044" s="2" t="s">
        <v>3091</v>
      </c>
      <c r="R1044" s="2" t="s">
        <v>32</v>
      </c>
      <c r="S1044" s="2" t="s">
        <v>33</v>
      </c>
      <c r="T1044" s="2" t="s">
        <v>3092</v>
      </c>
      <c r="U1044" s="2">
        <v>722.35200000000009</v>
      </c>
      <c r="V1044" s="2">
        <v>3</v>
      </c>
      <c r="W1044" s="2">
        <v>0.2</v>
      </c>
      <c r="X1044" s="20">
        <v>7</v>
      </c>
      <c r="Y1044" s="18">
        <v>11332.2806122447</v>
      </c>
      <c r="Z1044" s="2">
        <v>90.293999999999926</v>
      </c>
    </row>
    <row r="1045" spans="1:26" x14ac:dyDescent="0.3">
      <c r="A1045" s="2">
        <v>1044</v>
      </c>
      <c r="B1045" s="2" t="s">
        <v>3093</v>
      </c>
      <c r="C1045" s="2">
        <f>YEAR([1]Data!$D1045)</f>
        <v>2014</v>
      </c>
      <c r="D1045" s="3">
        <v>41830</v>
      </c>
      <c r="E1045" s="3" t="str">
        <f>TEXT(Table1[[#This Row],[Order Date]],"mmm")</f>
        <v>Jul</v>
      </c>
      <c r="F1045" s="3">
        <v>41833</v>
      </c>
      <c r="G1045" s="8">
        <f>Table1[[#This Row],[Ship Date]]-Table1[[#This Row],[Order Date]]</f>
        <v>3</v>
      </c>
      <c r="H1045" s="2" t="s">
        <v>188</v>
      </c>
      <c r="I1045" s="2" t="s">
        <v>3094</v>
      </c>
      <c r="J1045" s="2" t="s">
        <v>3095</v>
      </c>
      <c r="K1045" s="2" t="s">
        <v>41</v>
      </c>
      <c r="L1045" s="2" t="s">
        <v>27</v>
      </c>
      <c r="M1045" s="2" t="s">
        <v>303</v>
      </c>
      <c r="N1045" s="2" t="s">
        <v>211</v>
      </c>
      <c r="O1045" s="2">
        <v>60610</v>
      </c>
      <c r="P1045" s="2" t="s">
        <v>105</v>
      </c>
      <c r="Q1045" s="2" t="s">
        <v>3096</v>
      </c>
      <c r="R1045" s="2" t="s">
        <v>46</v>
      </c>
      <c r="S1045" s="2" t="s">
        <v>68</v>
      </c>
      <c r="T1045" s="2" t="s">
        <v>3097</v>
      </c>
      <c r="U1045" s="2">
        <v>8.84</v>
      </c>
      <c r="V1045" s="2">
        <v>5</v>
      </c>
      <c r="W1045" s="2">
        <v>0.2</v>
      </c>
      <c r="X1045" s="20">
        <v>7</v>
      </c>
      <c r="Y1045" s="18">
        <v>11370.426020408</v>
      </c>
      <c r="Z1045" s="2">
        <v>2.9835000000000003</v>
      </c>
    </row>
    <row r="1046" spans="1:26" x14ac:dyDescent="0.3">
      <c r="A1046" s="2">
        <v>1045</v>
      </c>
      <c r="B1046" s="2" t="s">
        <v>3093</v>
      </c>
      <c r="C1046" s="2">
        <f>YEAR([1]Data!$D1046)</f>
        <v>2014</v>
      </c>
      <c r="D1046" s="3">
        <v>41830</v>
      </c>
      <c r="E1046" s="3" t="str">
        <f>TEXT(Table1[[#This Row],[Order Date]],"mmm")</f>
        <v>Jul</v>
      </c>
      <c r="F1046" s="3">
        <v>41833</v>
      </c>
      <c r="G1046" s="8">
        <f>Table1[[#This Row],[Ship Date]]-Table1[[#This Row],[Order Date]]</f>
        <v>3</v>
      </c>
      <c r="H1046" s="2" t="s">
        <v>188</v>
      </c>
      <c r="I1046" s="2" t="s">
        <v>3094</v>
      </c>
      <c r="J1046" s="2" t="s">
        <v>3095</v>
      </c>
      <c r="K1046" s="2" t="s">
        <v>41</v>
      </c>
      <c r="L1046" s="2" t="s">
        <v>27</v>
      </c>
      <c r="M1046" s="2" t="s">
        <v>303</v>
      </c>
      <c r="N1046" s="2" t="s">
        <v>211</v>
      </c>
      <c r="O1046" s="2">
        <v>60610</v>
      </c>
      <c r="P1046" s="2" t="s">
        <v>105</v>
      </c>
      <c r="Q1046" s="2" t="s">
        <v>3098</v>
      </c>
      <c r="R1046" s="2" t="s">
        <v>46</v>
      </c>
      <c r="S1046" s="2" t="s">
        <v>78</v>
      </c>
      <c r="T1046" s="2" t="s">
        <v>3099</v>
      </c>
      <c r="U1046" s="2">
        <v>58.463999999999977</v>
      </c>
      <c r="V1046" s="2">
        <v>9</v>
      </c>
      <c r="W1046" s="2">
        <v>0.8</v>
      </c>
      <c r="X1046" s="20">
        <v>7</v>
      </c>
      <c r="Y1046" s="18">
        <v>11408.5714285712</v>
      </c>
      <c r="Z1046" s="2">
        <v>-146.16000000000003</v>
      </c>
    </row>
    <row r="1047" spans="1:26" x14ac:dyDescent="0.3">
      <c r="A1047" s="2">
        <v>1046</v>
      </c>
      <c r="B1047" s="2" t="s">
        <v>3100</v>
      </c>
      <c r="C1047" s="2">
        <f>YEAR([1]Data!$D1047)</f>
        <v>2014</v>
      </c>
      <c r="D1047" s="3">
        <v>41925</v>
      </c>
      <c r="E1047" s="3" t="str">
        <f>TEXT(Table1[[#This Row],[Order Date]],"mmm")</f>
        <v>Oct</v>
      </c>
      <c r="F1047" s="3">
        <v>41929</v>
      </c>
      <c r="G1047" s="8">
        <f>Table1[[#This Row],[Ship Date]]-Table1[[#This Row],[Order Date]]</f>
        <v>4</v>
      </c>
      <c r="H1047" s="2" t="s">
        <v>50</v>
      </c>
      <c r="I1047" s="2" t="s">
        <v>197</v>
      </c>
      <c r="J1047" s="2" t="s">
        <v>198</v>
      </c>
      <c r="K1047" s="2" t="s">
        <v>102</v>
      </c>
      <c r="L1047" s="2" t="s">
        <v>27</v>
      </c>
      <c r="M1047" s="2" t="s">
        <v>3101</v>
      </c>
      <c r="N1047" s="2" t="s">
        <v>211</v>
      </c>
      <c r="O1047" s="2">
        <v>61107</v>
      </c>
      <c r="P1047" s="2" t="s">
        <v>105</v>
      </c>
      <c r="Q1047" s="2" t="s">
        <v>3102</v>
      </c>
      <c r="R1047" s="2" t="s">
        <v>32</v>
      </c>
      <c r="S1047" s="2" t="s">
        <v>36</v>
      </c>
      <c r="T1047" s="2" t="s">
        <v>3103</v>
      </c>
      <c r="U1047" s="2">
        <v>254.60399999999998</v>
      </c>
      <c r="V1047" s="2">
        <v>14</v>
      </c>
      <c r="W1047" s="2">
        <v>0.3</v>
      </c>
      <c r="X1047" s="20">
        <v>7</v>
      </c>
      <c r="Y1047" s="18">
        <v>11446.7168367345</v>
      </c>
      <c r="Z1047" s="2">
        <v>-18.185999999999993</v>
      </c>
    </row>
    <row r="1048" spans="1:26" x14ac:dyDescent="0.3">
      <c r="A1048" s="2">
        <v>1047</v>
      </c>
      <c r="B1048" s="2" t="s">
        <v>3104</v>
      </c>
      <c r="C1048" s="2">
        <f>YEAR([1]Data!$D1048)</f>
        <v>2013</v>
      </c>
      <c r="D1048" s="3">
        <v>41342</v>
      </c>
      <c r="E1048" s="3" t="str">
        <f>TEXT(Table1[[#This Row],[Order Date]],"mmm")</f>
        <v>Mar</v>
      </c>
      <c r="F1048" s="3">
        <v>41347</v>
      </c>
      <c r="G1048" s="8">
        <f>Table1[[#This Row],[Ship Date]]-Table1[[#This Row],[Order Date]]</f>
        <v>5</v>
      </c>
      <c r="H1048" s="2" t="s">
        <v>50</v>
      </c>
      <c r="I1048" s="2" t="s">
        <v>1974</v>
      </c>
      <c r="J1048" s="2" t="s">
        <v>1975</v>
      </c>
      <c r="K1048" s="2" t="s">
        <v>26</v>
      </c>
      <c r="L1048" s="2" t="s">
        <v>27</v>
      </c>
      <c r="M1048" s="2" t="s">
        <v>1419</v>
      </c>
      <c r="N1048" s="2" t="s">
        <v>54</v>
      </c>
      <c r="O1048" s="2">
        <v>33142</v>
      </c>
      <c r="P1048" s="2" t="s">
        <v>30</v>
      </c>
      <c r="Q1048" s="2" t="s">
        <v>2487</v>
      </c>
      <c r="R1048" s="2" t="s">
        <v>71</v>
      </c>
      <c r="S1048" s="2" t="s">
        <v>72</v>
      </c>
      <c r="T1048" s="2" t="s">
        <v>2488</v>
      </c>
      <c r="U1048" s="2">
        <v>1363.96</v>
      </c>
      <c r="V1048" s="2">
        <v>5</v>
      </c>
      <c r="W1048" s="2">
        <v>0.2</v>
      </c>
      <c r="X1048" s="20">
        <v>7</v>
      </c>
      <c r="Y1048" s="18">
        <v>11484.8622448977</v>
      </c>
      <c r="Z1048" s="2">
        <v>85.247500000000002</v>
      </c>
    </row>
    <row r="1049" spans="1:26" x14ac:dyDescent="0.3">
      <c r="A1049" s="2">
        <v>1048</v>
      </c>
      <c r="B1049" s="2" t="s">
        <v>3104</v>
      </c>
      <c r="C1049" s="2">
        <f>YEAR([1]Data!$D1049)</f>
        <v>2013</v>
      </c>
      <c r="D1049" s="3">
        <v>41342</v>
      </c>
      <c r="E1049" s="3" t="str">
        <f>TEXT(Table1[[#This Row],[Order Date]],"mmm")</f>
        <v>Mar</v>
      </c>
      <c r="F1049" s="3">
        <v>41347</v>
      </c>
      <c r="G1049" s="8">
        <f>Table1[[#This Row],[Ship Date]]-Table1[[#This Row],[Order Date]]</f>
        <v>5</v>
      </c>
      <c r="H1049" s="2" t="s">
        <v>50</v>
      </c>
      <c r="I1049" s="2" t="s">
        <v>1974</v>
      </c>
      <c r="J1049" s="2" t="s">
        <v>1975</v>
      </c>
      <c r="K1049" s="2" t="s">
        <v>26</v>
      </c>
      <c r="L1049" s="2" t="s">
        <v>27</v>
      </c>
      <c r="M1049" s="2" t="s">
        <v>1419</v>
      </c>
      <c r="N1049" s="2" t="s">
        <v>54</v>
      </c>
      <c r="O1049" s="2">
        <v>33142</v>
      </c>
      <c r="P1049" s="2" t="s">
        <v>30</v>
      </c>
      <c r="Q1049" s="2" t="s">
        <v>460</v>
      </c>
      <c r="R1049" s="2" t="s">
        <v>32</v>
      </c>
      <c r="S1049" s="2" t="s">
        <v>65</v>
      </c>
      <c r="T1049" s="2" t="s">
        <v>461</v>
      </c>
      <c r="U1049" s="2">
        <v>102.35999999999999</v>
      </c>
      <c r="V1049" s="2">
        <v>3</v>
      </c>
      <c r="W1049" s="2">
        <v>0.2</v>
      </c>
      <c r="X1049" s="20">
        <v>7</v>
      </c>
      <c r="Y1049" s="18">
        <v>11523.007653061</v>
      </c>
      <c r="Z1049" s="2">
        <v>-3.8385000000000105</v>
      </c>
    </row>
    <row r="1050" spans="1:26" x14ac:dyDescent="0.3">
      <c r="A1050" s="2">
        <v>1049</v>
      </c>
      <c r="B1050" s="2" t="s">
        <v>3105</v>
      </c>
      <c r="C1050" s="2">
        <f>YEAR([1]Data!$D1050)</f>
        <v>2011</v>
      </c>
      <c r="D1050" s="3">
        <v>40690</v>
      </c>
      <c r="E1050" s="3" t="str">
        <f>TEXT(Table1[[#This Row],[Order Date]],"mmm")</f>
        <v>May</v>
      </c>
      <c r="F1050" s="3">
        <v>40695</v>
      </c>
      <c r="G1050" s="8">
        <f>Table1[[#This Row],[Ship Date]]-Table1[[#This Row],[Order Date]]</f>
        <v>5</v>
      </c>
      <c r="H1050" s="2" t="s">
        <v>23</v>
      </c>
      <c r="I1050" s="2" t="s">
        <v>564</v>
      </c>
      <c r="J1050" s="2" t="s">
        <v>565</v>
      </c>
      <c r="K1050" s="2" t="s">
        <v>26</v>
      </c>
      <c r="L1050" s="2" t="s">
        <v>27</v>
      </c>
      <c r="M1050" s="2" t="s">
        <v>127</v>
      </c>
      <c r="N1050" s="2" t="s">
        <v>43</v>
      </c>
      <c r="O1050" s="2">
        <v>94109</v>
      </c>
      <c r="P1050" s="2" t="s">
        <v>44</v>
      </c>
      <c r="Q1050" s="2" t="s">
        <v>205</v>
      </c>
      <c r="R1050" s="2" t="s">
        <v>71</v>
      </c>
      <c r="S1050" s="2" t="s">
        <v>72</v>
      </c>
      <c r="T1050" s="2" t="s">
        <v>206</v>
      </c>
      <c r="U1050" s="2">
        <v>1113.5039999999999</v>
      </c>
      <c r="V1050" s="2">
        <v>12</v>
      </c>
      <c r="W1050" s="2">
        <v>0.2</v>
      </c>
      <c r="X1050" s="20">
        <v>7</v>
      </c>
      <c r="Y1050" s="18">
        <v>11561.1530612243</v>
      </c>
      <c r="Z1050" s="2">
        <v>125.2691999999999</v>
      </c>
    </row>
    <row r="1051" spans="1:26" x14ac:dyDescent="0.3">
      <c r="A1051" s="2">
        <v>1050</v>
      </c>
      <c r="B1051" s="2" t="s">
        <v>3105</v>
      </c>
      <c r="C1051" s="2">
        <f>YEAR([1]Data!$D1051)</f>
        <v>2011</v>
      </c>
      <c r="D1051" s="3">
        <v>40690</v>
      </c>
      <c r="E1051" s="3" t="str">
        <f>TEXT(Table1[[#This Row],[Order Date]],"mmm")</f>
        <v>May</v>
      </c>
      <c r="F1051" s="3">
        <v>40695</v>
      </c>
      <c r="G1051" s="8">
        <f>Table1[[#This Row],[Ship Date]]-Table1[[#This Row],[Order Date]]</f>
        <v>5</v>
      </c>
      <c r="H1051" s="2" t="s">
        <v>23</v>
      </c>
      <c r="I1051" s="2" t="s">
        <v>564</v>
      </c>
      <c r="J1051" s="2" t="s">
        <v>565</v>
      </c>
      <c r="K1051" s="2" t="s">
        <v>26</v>
      </c>
      <c r="L1051" s="2" t="s">
        <v>27</v>
      </c>
      <c r="M1051" s="2" t="s">
        <v>127</v>
      </c>
      <c r="N1051" s="2" t="s">
        <v>43</v>
      </c>
      <c r="O1051" s="2">
        <v>94109</v>
      </c>
      <c r="P1051" s="2" t="s">
        <v>44</v>
      </c>
      <c r="Q1051" s="2" t="s">
        <v>2298</v>
      </c>
      <c r="R1051" s="2" t="s">
        <v>71</v>
      </c>
      <c r="S1051" s="2" t="s">
        <v>161</v>
      </c>
      <c r="T1051" s="2" t="s">
        <v>2299</v>
      </c>
      <c r="U1051" s="2">
        <v>99.99</v>
      </c>
      <c r="V1051" s="2">
        <v>1</v>
      </c>
      <c r="W1051" s="2">
        <v>0</v>
      </c>
      <c r="X1051" s="20">
        <v>7</v>
      </c>
      <c r="Y1051" s="18">
        <v>11599.298469387501</v>
      </c>
      <c r="Z1051" s="2">
        <v>37.996200000000002</v>
      </c>
    </row>
    <row r="1052" spans="1:26" x14ac:dyDescent="0.3">
      <c r="A1052" s="2">
        <v>1051</v>
      </c>
      <c r="B1052" s="2" t="s">
        <v>3106</v>
      </c>
      <c r="C1052" s="2">
        <f>YEAR([1]Data!$D1052)</f>
        <v>2012</v>
      </c>
      <c r="D1052" s="3">
        <v>41093</v>
      </c>
      <c r="E1052" s="3" t="str">
        <f>TEXT(Table1[[#This Row],[Order Date]],"mmm")</f>
        <v>Jul</v>
      </c>
      <c r="F1052" s="3">
        <v>41095</v>
      </c>
      <c r="G1052" s="8">
        <f>Table1[[#This Row],[Ship Date]]-Table1[[#This Row],[Order Date]]</f>
        <v>2</v>
      </c>
      <c r="H1052" s="2" t="s">
        <v>188</v>
      </c>
      <c r="I1052" s="2" t="s">
        <v>3107</v>
      </c>
      <c r="J1052" s="2" t="s">
        <v>3108</v>
      </c>
      <c r="K1052" s="2" t="s">
        <v>41</v>
      </c>
      <c r="L1052" s="2" t="s">
        <v>27</v>
      </c>
      <c r="M1052" s="2" t="s">
        <v>146</v>
      </c>
      <c r="N1052" s="2" t="s">
        <v>147</v>
      </c>
      <c r="O1052" s="2">
        <v>19134</v>
      </c>
      <c r="P1052" s="2" t="s">
        <v>148</v>
      </c>
      <c r="Q1052" s="2" t="s">
        <v>3109</v>
      </c>
      <c r="R1052" s="2" t="s">
        <v>32</v>
      </c>
      <c r="S1052" s="2" t="s">
        <v>65</v>
      </c>
      <c r="T1052" s="2" t="s">
        <v>3110</v>
      </c>
      <c r="U1052" s="2">
        <v>168.46400000000003</v>
      </c>
      <c r="V1052" s="2">
        <v>2</v>
      </c>
      <c r="W1052" s="2">
        <v>0.2</v>
      </c>
      <c r="X1052" s="20">
        <v>7</v>
      </c>
      <c r="Y1052" s="18">
        <v>11637.443877550801</v>
      </c>
      <c r="Z1052" s="2">
        <v>-29.481200000000022</v>
      </c>
    </row>
    <row r="1053" spans="1:26" x14ac:dyDescent="0.3">
      <c r="A1053" s="2">
        <v>1052</v>
      </c>
      <c r="B1053" s="2" t="s">
        <v>3106</v>
      </c>
      <c r="C1053" s="2">
        <f>YEAR([1]Data!$D1053)</f>
        <v>2012</v>
      </c>
      <c r="D1053" s="3">
        <v>41093</v>
      </c>
      <c r="E1053" s="3" t="str">
        <f>TEXT(Table1[[#This Row],[Order Date]],"mmm")</f>
        <v>Jul</v>
      </c>
      <c r="F1053" s="3">
        <v>41095</v>
      </c>
      <c r="G1053" s="8">
        <f>Table1[[#This Row],[Ship Date]]-Table1[[#This Row],[Order Date]]</f>
        <v>2</v>
      </c>
      <c r="H1053" s="2" t="s">
        <v>188</v>
      </c>
      <c r="I1053" s="2" t="s">
        <v>3107</v>
      </c>
      <c r="J1053" s="2" t="s">
        <v>3108</v>
      </c>
      <c r="K1053" s="2" t="s">
        <v>41</v>
      </c>
      <c r="L1053" s="2" t="s">
        <v>27</v>
      </c>
      <c r="M1053" s="2" t="s">
        <v>146</v>
      </c>
      <c r="N1053" s="2" t="s">
        <v>147</v>
      </c>
      <c r="O1053" s="2">
        <v>19134</v>
      </c>
      <c r="P1053" s="2" t="s">
        <v>148</v>
      </c>
      <c r="Q1053" s="2" t="s">
        <v>3111</v>
      </c>
      <c r="R1053" s="2" t="s">
        <v>46</v>
      </c>
      <c r="S1053" s="2" t="s">
        <v>90</v>
      </c>
      <c r="T1053" s="2" t="s">
        <v>3112</v>
      </c>
      <c r="U1053" s="2">
        <v>6.7200000000000006</v>
      </c>
      <c r="V1053" s="2">
        <v>2</v>
      </c>
      <c r="W1053" s="2">
        <v>0.2</v>
      </c>
      <c r="X1053" s="20">
        <v>7</v>
      </c>
      <c r="Y1053" s="18">
        <v>11675.589285714101</v>
      </c>
      <c r="Z1053" s="2">
        <v>2.4359999999999995</v>
      </c>
    </row>
    <row r="1054" spans="1:26" x14ac:dyDescent="0.3">
      <c r="A1054" s="2">
        <v>1053</v>
      </c>
      <c r="B1054" s="2" t="s">
        <v>3106</v>
      </c>
      <c r="C1054" s="2">
        <f>YEAR([1]Data!$D1054)</f>
        <v>2012</v>
      </c>
      <c r="D1054" s="3">
        <v>41093</v>
      </c>
      <c r="E1054" s="3" t="str">
        <f>TEXT(Table1[[#This Row],[Order Date]],"mmm")</f>
        <v>Jul</v>
      </c>
      <c r="F1054" s="3">
        <v>41095</v>
      </c>
      <c r="G1054" s="8">
        <f>Table1[[#This Row],[Ship Date]]-Table1[[#This Row],[Order Date]]</f>
        <v>2</v>
      </c>
      <c r="H1054" s="2" t="s">
        <v>188</v>
      </c>
      <c r="I1054" s="2" t="s">
        <v>3107</v>
      </c>
      <c r="J1054" s="2" t="s">
        <v>3108</v>
      </c>
      <c r="K1054" s="2" t="s">
        <v>41</v>
      </c>
      <c r="L1054" s="2" t="s">
        <v>27</v>
      </c>
      <c r="M1054" s="2" t="s">
        <v>146</v>
      </c>
      <c r="N1054" s="2" t="s">
        <v>147</v>
      </c>
      <c r="O1054" s="2">
        <v>19134</v>
      </c>
      <c r="P1054" s="2" t="s">
        <v>148</v>
      </c>
      <c r="Q1054" s="2" t="s">
        <v>3113</v>
      </c>
      <c r="R1054" s="2" t="s">
        <v>32</v>
      </c>
      <c r="S1054" s="2" t="s">
        <v>65</v>
      </c>
      <c r="T1054" s="2" t="s">
        <v>3114</v>
      </c>
      <c r="U1054" s="2">
        <v>282.88800000000003</v>
      </c>
      <c r="V1054" s="2">
        <v>9</v>
      </c>
      <c r="W1054" s="2">
        <v>0.2</v>
      </c>
      <c r="X1054" s="20">
        <v>7</v>
      </c>
      <c r="Y1054" s="18">
        <v>11713.734693877301</v>
      </c>
      <c r="Z1054" s="2">
        <v>56.577599999999961</v>
      </c>
    </row>
    <row r="1055" spans="1:26" x14ac:dyDescent="0.3">
      <c r="A1055" s="2">
        <v>1054</v>
      </c>
      <c r="B1055" s="2" t="s">
        <v>3115</v>
      </c>
      <c r="C1055" s="2">
        <f>YEAR([1]Data!$D1055)</f>
        <v>2012</v>
      </c>
      <c r="D1055" s="3">
        <v>41003</v>
      </c>
      <c r="E1055" s="3" t="str">
        <f>TEXT(Table1[[#This Row],[Order Date]],"mmm")</f>
        <v>Apr</v>
      </c>
      <c r="F1055" s="3">
        <v>41007</v>
      </c>
      <c r="G1055" s="8">
        <f>Table1[[#This Row],[Ship Date]]-Table1[[#This Row],[Order Date]]</f>
        <v>4</v>
      </c>
      <c r="H1055" s="2" t="s">
        <v>50</v>
      </c>
      <c r="I1055" s="2" t="s">
        <v>3116</v>
      </c>
      <c r="J1055" s="2" t="s">
        <v>3117</v>
      </c>
      <c r="K1055" s="2" t="s">
        <v>102</v>
      </c>
      <c r="L1055" s="2" t="s">
        <v>27</v>
      </c>
      <c r="M1055" s="2" t="s">
        <v>266</v>
      </c>
      <c r="N1055" s="2" t="s">
        <v>267</v>
      </c>
      <c r="O1055" s="2">
        <v>10009</v>
      </c>
      <c r="P1055" s="2" t="s">
        <v>148</v>
      </c>
      <c r="Q1055" s="2" t="s">
        <v>3118</v>
      </c>
      <c r="R1055" s="2" t="s">
        <v>46</v>
      </c>
      <c r="S1055" s="2" t="s">
        <v>68</v>
      </c>
      <c r="T1055" s="2" t="s">
        <v>3119</v>
      </c>
      <c r="U1055" s="2">
        <v>11.16</v>
      </c>
      <c r="V1055" s="2">
        <v>2</v>
      </c>
      <c r="W1055" s="2">
        <v>0</v>
      </c>
      <c r="X1055" s="20">
        <v>7</v>
      </c>
      <c r="Y1055" s="18">
        <v>11751.880102040601</v>
      </c>
      <c r="Z1055" s="2">
        <v>4.3524000000000003</v>
      </c>
    </row>
    <row r="1056" spans="1:26" x14ac:dyDescent="0.3">
      <c r="A1056" s="2">
        <v>1055</v>
      </c>
      <c r="B1056" s="2" t="s">
        <v>3115</v>
      </c>
      <c r="C1056" s="2">
        <f>YEAR([1]Data!$D1056)</f>
        <v>2012</v>
      </c>
      <c r="D1056" s="3">
        <v>41003</v>
      </c>
      <c r="E1056" s="3" t="str">
        <f>TEXT(Table1[[#This Row],[Order Date]],"mmm")</f>
        <v>Apr</v>
      </c>
      <c r="F1056" s="3">
        <v>41007</v>
      </c>
      <c r="G1056" s="8">
        <f>Table1[[#This Row],[Ship Date]]-Table1[[#This Row],[Order Date]]</f>
        <v>4</v>
      </c>
      <c r="H1056" s="2" t="s">
        <v>50</v>
      </c>
      <c r="I1056" s="2" t="s">
        <v>3116</v>
      </c>
      <c r="J1056" s="2" t="s">
        <v>3117</v>
      </c>
      <c r="K1056" s="2" t="s">
        <v>102</v>
      </c>
      <c r="L1056" s="2" t="s">
        <v>27</v>
      </c>
      <c r="M1056" s="2" t="s">
        <v>266</v>
      </c>
      <c r="N1056" s="2" t="s">
        <v>267</v>
      </c>
      <c r="O1056" s="2">
        <v>10009</v>
      </c>
      <c r="P1056" s="2" t="s">
        <v>148</v>
      </c>
      <c r="Q1056" s="2" t="s">
        <v>3120</v>
      </c>
      <c r="R1056" s="2" t="s">
        <v>32</v>
      </c>
      <c r="S1056" s="2" t="s">
        <v>65</v>
      </c>
      <c r="T1056" s="2" t="s">
        <v>3121</v>
      </c>
      <c r="U1056" s="2">
        <v>108.4</v>
      </c>
      <c r="V1056" s="2">
        <v>2</v>
      </c>
      <c r="W1056" s="2">
        <v>0</v>
      </c>
      <c r="X1056" s="20">
        <v>7</v>
      </c>
      <c r="Y1056" s="18">
        <v>11790.025510203899</v>
      </c>
      <c r="Z1056" s="2">
        <v>22.763999999999996</v>
      </c>
    </row>
    <row r="1057" spans="1:26" x14ac:dyDescent="0.3">
      <c r="A1057" s="2">
        <v>1056</v>
      </c>
      <c r="B1057" s="2" t="s">
        <v>3115</v>
      </c>
      <c r="C1057" s="2">
        <f>YEAR([1]Data!$D1057)</f>
        <v>2012</v>
      </c>
      <c r="D1057" s="3">
        <v>41003</v>
      </c>
      <c r="E1057" s="3" t="str">
        <f>TEXT(Table1[[#This Row],[Order Date]],"mmm")</f>
        <v>Apr</v>
      </c>
      <c r="F1057" s="3">
        <v>41007</v>
      </c>
      <c r="G1057" s="8">
        <f>Table1[[#This Row],[Ship Date]]-Table1[[#This Row],[Order Date]]</f>
        <v>4</v>
      </c>
      <c r="H1057" s="2" t="s">
        <v>50</v>
      </c>
      <c r="I1057" s="2" t="s">
        <v>3116</v>
      </c>
      <c r="J1057" s="2" t="s">
        <v>3117</v>
      </c>
      <c r="K1057" s="2" t="s">
        <v>102</v>
      </c>
      <c r="L1057" s="2" t="s">
        <v>27</v>
      </c>
      <c r="M1057" s="2" t="s">
        <v>266</v>
      </c>
      <c r="N1057" s="2" t="s">
        <v>267</v>
      </c>
      <c r="O1057" s="2">
        <v>10009</v>
      </c>
      <c r="P1057" s="2" t="s">
        <v>148</v>
      </c>
      <c r="Q1057" s="2" t="s">
        <v>617</v>
      </c>
      <c r="R1057" s="2" t="s">
        <v>46</v>
      </c>
      <c r="S1057" s="2" t="s">
        <v>75</v>
      </c>
      <c r="T1057" s="2" t="s">
        <v>618</v>
      </c>
      <c r="U1057" s="2">
        <v>82.344000000000008</v>
      </c>
      <c r="V1057" s="2">
        <v>3</v>
      </c>
      <c r="W1057" s="2">
        <v>0.2</v>
      </c>
      <c r="X1057" s="20">
        <v>7</v>
      </c>
      <c r="Y1057" s="18">
        <v>11828.170918367099</v>
      </c>
      <c r="Z1057" s="2">
        <v>27.791100000000004</v>
      </c>
    </row>
    <row r="1058" spans="1:26" x14ac:dyDescent="0.3">
      <c r="A1058" s="2">
        <v>1057</v>
      </c>
      <c r="B1058" s="2" t="s">
        <v>3115</v>
      </c>
      <c r="C1058" s="2">
        <f>YEAR([1]Data!$D1058)</f>
        <v>2012</v>
      </c>
      <c r="D1058" s="3">
        <v>41003</v>
      </c>
      <c r="E1058" s="3" t="str">
        <f>TEXT(Table1[[#This Row],[Order Date]],"mmm")</f>
        <v>Apr</v>
      </c>
      <c r="F1058" s="3">
        <v>41007</v>
      </c>
      <c r="G1058" s="8">
        <f>Table1[[#This Row],[Ship Date]]-Table1[[#This Row],[Order Date]]</f>
        <v>4</v>
      </c>
      <c r="H1058" s="2" t="s">
        <v>50</v>
      </c>
      <c r="I1058" s="2" t="s">
        <v>3116</v>
      </c>
      <c r="J1058" s="2" t="s">
        <v>3117</v>
      </c>
      <c r="K1058" s="2" t="s">
        <v>102</v>
      </c>
      <c r="L1058" s="2" t="s">
        <v>27</v>
      </c>
      <c r="M1058" s="2" t="s">
        <v>266</v>
      </c>
      <c r="N1058" s="2" t="s">
        <v>267</v>
      </c>
      <c r="O1058" s="2">
        <v>10009</v>
      </c>
      <c r="P1058" s="2" t="s">
        <v>148</v>
      </c>
      <c r="Q1058" s="2" t="s">
        <v>3122</v>
      </c>
      <c r="R1058" s="2" t="s">
        <v>46</v>
      </c>
      <c r="S1058" s="2" t="s">
        <v>75</v>
      </c>
      <c r="T1058" s="2" t="s">
        <v>3123</v>
      </c>
      <c r="U1058" s="2">
        <v>9.0879999999999992</v>
      </c>
      <c r="V1058" s="2">
        <v>4</v>
      </c>
      <c r="W1058" s="2">
        <v>0.2</v>
      </c>
      <c r="X1058" s="20">
        <v>7</v>
      </c>
      <c r="Y1058" s="18">
        <v>11866.316326530399</v>
      </c>
      <c r="Z1058" s="2">
        <v>3.2944</v>
      </c>
    </row>
    <row r="1059" spans="1:26" x14ac:dyDescent="0.3">
      <c r="A1059" s="2">
        <v>1058</v>
      </c>
      <c r="B1059" s="2" t="s">
        <v>3124</v>
      </c>
      <c r="C1059" s="2">
        <f>YEAR([1]Data!$D1059)</f>
        <v>2014</v>
      </c>
      <c r="D1059" s="3">
        <v>41984</v>
      </c>
      <c r="E1059" s="3" t="str">
        <f>TEXT(Table1[[#This Row],[Order Date]],"mmm")</f>
        <v>Dec</v>
      </c>
      <c r="F1059" s="3">
        <v>41991</v>
      </c>
      <c r="G1059" s="8">
        <f>Table1[[#This Row],[Ship Date]]-Table1[[#This Row],[Order Date]]</f>
        <v>7</v>
      </c>
      <c r="H1059" s="2" t="s">
        <v>50</v>
      </c>
      <c r="I1059" s="2" t="s">
        <v>1131</v>
      </c>
      <c r="J1059" s="2" t="s">
        <v>1132</v>
      </c>
      <c r="K1059" s="2" t="s">
        <v>41</v>
      </c>
      <c r="L1059" s="2" t="s">
        <v>27</v>
      </c>
      <c r="M1059" s="2" t="s">
        <v>947</v>
      </c>
      <c r="N1059" s="2" t="s">
        <v>43</v>
      </c>
      <c r="O1059" s="2">
        <v>92037</v>
      </c>
      <c r="P1059" s="2" t="s">
        <v>44</v>
      </c>
      <c r="Q1059" s="2" t="s">
        <v>3125</v>
      </c>
      <c r="R1059" s="2" t="s">
        <v>46</v>
      </c>
      <c r="S1059" s="2" t="s">
        <v>75</v>
      </c>
      <c r="T1059" s="2" t="s">
        <v>3126</v>
      </c>
      <c r="U1059" s="2">
        <v>19.936000000000003</v>
      </c>
      <c r="V1059" s="2">
        <v>4</v>
      </c>
      <c r="W1059" s="2">
        <v>0.2</v>
      </c>
      <c r="X1059" s="20">
        <v>7</v>
      </c>
      <c r="Y1059" s="18">
        <v>11904.461734693699</v>
      </c>
      <c r="Z1059" s="2">
        <v>7.2267999999999999</v>
      </c>
    </row>
    <row r="1060" spans="1:26" x14ac:dyDescent="0.3">
      <c r="A1060" s="2">
        <v>1059</v>
      </c>
      <c r="B1060" s="2" t="s">
        <v>3124</v>
      </c>
      <c r="C1060" s="2">
        <f>YEAR([1]Data!$D1060)</f>
        <v>2014</v>
      </c>
      <c r="D1060" s="3">
        <v>41984</v>
      </c>
      <c r="E1060" s="3" t="str">
        <f>TEXT(Table1[[#This Row],[Order Date]],"mmm")</f>
        <v>Dec</v>
      </c>
      <c r="F1060" s="3">
        <v>41991</v>
      </c>
      <c r="G1060" s="8">
        <f>Table1[[#This Row],[Ship Date]]-Table1[[#This Row],[Order Date]]</f>
        <v>7</v>
      </c>
      <c r="H1060" s="2" t="s">
        <v>50</v>
      </c>
      <c r="I1060" s="2" t="s">
        <v>1131</v>
      </c>
      <c r="J1060" s="2" t="s">
        <v>1132</v>
      </c>
      <c r="K1060" s="2" t="s">
        <v>41</v>
      </c>
      <c r="L1060" s="2" t="s">
        <v>27</v>
      </c>
      <c r="M1060" s="2" t="s">
        <v>947</v>
      </c>
      <c r="N1060" s="2" t="s">
        <v>43</v>
      </c>
      <c r="O1060" s="2">
        <v>92037</v>
      </c>
      <c r="P1060" s="2" t="s">
        <v>44</v>
      </c>
      <c r="Q1060" s="2" t="s">
        <v>3127</v>
      </c>
      <c r="R1060" s="2" t="s">
        <v>46</v>
      </c>
      <c r="S1060" s="2" t="s">
        <v>75</v>
      </c>
      <c r="T1060" s="2" t="s">
        <v>3128</v>
      </c>
      <c r="U1060" s="2">
        <v>65.567999999999998</v>
      </c>
      <c r="V1060" s="2">
        <v>2</v>
      </c>
      <c r="W1060" s="2">
        <v>0.2</v>
      </c>
      <c r="X1060" s="20">
        <v>7</v>
      </c>
      <c r="Y1060" s="18">
        <v>11942.607142856899</v>
      </c>
      <c r="Z1060" s="2">
        <v>22.948799999999995</v>
      </c>
    </row>
    <row r="1061" spans="1:26" x14ac:dyDescent="0.3">
      <c r="A1061" s="2">
        <v>1060</v>
      </c>
      <c r="B1061" s="2" t="s">
        <v>3129</v>
      </c>
      <c r="C1061" s="2">
        <f>YEAR([1]Data!$D1061)</f>
        <v>2013</v>
      </c>
      <c r="D1061" s="3">
        <v>41603</v>
      </c>
      <c r="E1061" s="3" t="str">
        <f>TEXT(Table1[[#This Row],[Order Date]],"mmm")</f>
        <v>Nov</v>
      </c>
      <c r="F1061" s="3">
        <v>41610</v>
      </c>
      <c r="G1061" s="8">
        <f>Table1[[#This Row],[Ship Date]]-Table1[[#This Row],[Order Date]]</f>
        <v>7</v>
      </c>
      <c r="H1061" s="2" t="s">
        <v>50</v>
      </c>
      <c r="I1061" s="2" t="s">
        <v>3130</v>
      </c>
      <c r="J1061" s="2" t="s">
        <v>3131</v>
      </c>
      <c r="K1061" s="2" t="s">
        <v>102</v>
      </c>
      <c r="L1061" s="2" t="s">
        <v>27</v>
      </c>
      <c r="M1061" s="2" t="s">
        <v>146</v>
      </c>
      <c r="N1061" s="2" t="s">
        <v>147</v>
      </c>
      <c r="O1061" s="2">
        <v>19143</v>
      </c>
      <c r="P1061" s="2" t="s">
        <v>148</v>
      </c>
      <c r="Q1061" s="2" t="s">
        <v>3132</v>
      </c>
      <c r="R1061" s="2" t="s">
        <v>46</v>
      </c>
      <c r="S1061" s="2" t="s">
        <v>269</v>
      </c>
      <c r="T1061" s="2" t="s">
        <v>3133</v>
      </c>
      <c r="U1061" s="2">
        <v>4.4160000000000004</v>
      </c>
      <c r="V1061" s="2">
        <v>3</v>
      </c>
      <c r="W1061" s="2">
        <v>0.2</v>
      </c>
      <c r="X1061" s="20">
        <v>7</v>
      </c>
      <c r="Y1061" s="18">
        <v>11980.752551020199</v>
      </c>
      <c r="Z1061" s="2">
        <v>1.6008</v>
      </c>
    </row>
    <row r="1062" spans="1:26" x14ac:dyDescent="0.3">
      <c r="A1062" s="2">
        <v>1061</v>
      </c>
      <c r="B1062" s="2" t="s">
        <v>3134</v>
      </c>
      <c r="C1062" s="2">
        <f>YEAR([1]Data!$D1062)</f>
        <v>2012</v>
      </c>
      <c r="D1062" s="3">
        <v>40991</v>
      </c>
      <c r="E1062" s="3" t="str">
        <f>TEXT(Table1[[#This Row],[Order Date]],"mmm")</f>
        <v>Mar</v>
      </c>
      <c r="F1062" s="3">
        <v>40997</v>
      </c>
      <c r="G1062" s="8">
        <f>Table1[[#This Row],[Ship Date]]-Table1[[#This Row],[Order Date]]</f>
        <v>6</v>
      </c>
      <c r="H1062" s="2" t="s">
        <v>50</v>
      </c>
      <c r="I1062" s="2" t="s">
        <v>1287</v>
      </c>
      <c r="J1062" s="2" t="s">
        <v>1288</v>
      </c>
      <c r="K1062" s="2" t="s">
        <v>26</v>
      </c>
      <c r="L1062" s="2" t="s">
        <v>27</v>
      </c>
      <c r="M1062" s="2" t="s">
        <v>184</v>
      </c>
      <c r="N1062" s="2" t="s">
        <v>104</v>
      </c>
      <c r="O1062" s="2">
        <v>77095</v>
      </c>
      <c r="P1062" s="2" t="s">
        <v>105</v>
      </c>
      <c r="Q1062" s="2" t="s">
        <v>1537</v>
      </c>
      <c r="R1062" s="2" t="s">
        <v>32</v>
      </c>
      <c r="S1062" s="2" t="s">
        <v>36</v>
      </c>
      <c r="T1062" s="2" t="s">
        <v>1538</v>
      </c>
      <c r="U1062" s="2">
        <v>107.77200000000001</v>
      </c>
      <c r="V1062" s="2">
        <v>2</v>
      </c>
      <c r="W1062" s="2">
        <v>0.3</v>
      </c>
      <c r="X1062" s="20">
        <v>7</v>
      </c>
      <c r="Y1062" s="18">
        <v>12018.8979591835</v>
      </c>
      <c r="Z1062" s="2">
        <v>-29.252400000000009</v>
      </c>
    </row>
    <row r="1063" spans="1:26" x14ac:dyDescent="0.3">
      <c r="A1063" s="2">
        <v>1062</v>
      </c>
      <c r="B1063" s="2" t="s">
        <v>3135</v>
      </c>
      <c r="C1063" s="2">
        <f>YEAR([1]Data!$D1063)</f>
        <v>2012</v>
      </c>
      <c r="D1063" s="3">
        <v>41015</v>
      </c>
      <c r="E1063" s="3" t="str">
        <f>TEXT(Table1[[#This Row],[Order Date]],"mmm")</f>
        <v>Apr</v>
      </c>
      <c r="F1063" s="3">
        <v>41020</v>
      </c>
      <c r="G1063" s="8">
        <f>Table1[[#This Row],[Ship Date]]-Table1[[#This Row],[Order Date]]</f>
        <v>5</v>
      </c>
      <c r="H1063" s="2" t="s">
        <v>50</v>
      </c>
      <c r="I1063" s="2" t="s">
        <v>3136</v>
      </c>
      <c r="J1063" s="2" t="s">
        <v>3137</v>
      </c>
      <c r="K1063" s="2" t="s">
        <v>41</v>
      </c>
      <c r="L1063" s="2" t="s">
        <v>27</v>
      </c>
      <c r="M1063" s="2" t="s">
        <v>2835</v>
      </c>
      <c r="N1063" s="2" t="s">
        <v>498</v>
      </c>
      <c r="O1063" s="2">
        <v>43615</v>
      </c>
      <c r="P1063" s="2" t="s">
        <v>148</v>
      </c>
      <c r="Q1063" s="2" t="s">
        <v>2137</v>
      </c>
      <c r="R1063" s="2" t="s">
        <v>46</v>
      </c>
      <c r="S1063" s="2" t="s">
        <v>78</v>
      </c>
      <c r="T1063" s="2" t="s">
        <v>2138</v>
      </c>
      <c r="U1063" s="2">
        <v>45.216000000000001</v>
      </c>
      <c r="V1063" s="2">
        <v>3</v>
      </c>
      <c r="W1063" s="2">
        <v>0.2</v>
      </c>
      <c r="X1063" s="20">
        <v>7</v>
      </c>
      <c r="Y1063" s="18">
        <v>12057.0433673467</v>
      </c>
      <c r="Z1063" s="2">
        <v>4.5215999999999994</v>
      </c>
    </row>
    <row r="1064" spans="1:26" x14ac:dyDescent="0.3">
      <c r="A1064" s="2">
        <v>1063</v>
      </c>
      <c r="B1064" s="2" t="s">
        <v>3135</v>
      </c>
      <c r="C1064" s="2">
        <f>YEAR([1]Data!$D1064)</f>
        <v>2012</v>
      </c>
      <c r="D1064" s="3">
        <v>41015</v>
      </c>
      <c r="E1064" s="3" t="str">
        <f>TEXT(Table1[[#This Row],[Order Date]],"mmm")</f>
        <v>Apr</v>
      </c>
      <c r="F1064" s="3">
        <v>41020</v>
      </c>
      <c r="G1064" s="8">
        <f>Table1[[#This Row],[Ship Date]]-Table1[[#This Row],[Order Date]]</f>
        <v>5</v>
      </c>
      <c r="H1064" s="2" t="s">
        <v>50</v>
      </c>
      <c r="I1064" s="2" t="s">
        <v>3136</v>
      </c>
      <c r="J1064" s="2" t="s">
        <v>3137</v>
      </c>
      <c r="K1064" s="2" t="s">
        <v>41</v>
      </c>
      <c r="L1064" s="2" t="s">
        <v>27</v>
      </c>
      <c r="M1064" s="2" t="s">
        <v>2835</v>
      </c>
      <c r="N1064" s="2" t="s">
        <v>498</v>
      </c>
      <c r="O1064" s="2">
        <v>43615</v>
      </c>
      <c r="P1064" s="2" t="s">
        <v>148</v>
      </c>
      <c r="Q1064" s="2" t="s">
        <v>3138</v>
      </c>
      <c r="R1064" s="2" t="s">
        <v>46</v>
      </c>
      <c r="S1064" s="2" t="s">
        <v>269</v>
      </c>
      <c r="T1064" s="2" t="s">
        <v>3139</v>
      </c>
      <c r="U1064" s="2">
        <v>10.416000000000002</v>
      </c>
      <c r="V1064" s="2">
        <v>7</v>
      </c>
      <c r="W1064" s="2">
        <v>0.2</v>
      </c>
      <c r="X1064" s="20">
        <v>7</v>
      </c>
      <c r="Y1064" s="18">
        <v>12095.18877551</v>
      </c>
      <c r="Z1064" s="2">
        <v>-2.2134</v>
      </c>
    </row>
    <row r="1065" spans="1:26" x14ac:dyDescent="0.3">
      <c r="A1065" s="2">
        <v>1064</v>
      </c>
      <c r="B1065" s="2" t="s">
        <v>3135</v>
      </c>
      <c r="C1065" s="2">
        <f>YEAR([1]Data!$D1065)</f>
        <v>2012</v>
      </c>
      <c r="D1065" s="3">
        <v>41015</v>
      </c>
      <c r="E1065" s="3" t="str">
        <f>TEXT(Table1[[#This Row],[Order Date]],"mmm")</f>
        <v>Apr</v>
      </c>
      <c r="F1065" s="3">
        <v>41020</v>
      </c>
      <c r="G1065" s="8">
        <f>Table1[[#This Row],[Ship Date]]-Table1[[#This Row],[Order Date]]</f>
        <v>5</v>
      </c>
      <c r="H1065" s="2" t="s">
        <v>50</v>
      </c>
      <c r="I1065" s="2" t="s">
        <v>3136</v>
      </c>
      <c r="J1065" s="2" t="s">
        <v>3137</v>
      </c>
      <c r="K1065" s="2" t="s">
        <v>41</v>
      </c>
      <c r="L1065" s="2" t="s">
        <v>27</v>
      </c>
      <c r="M1065" s="2" t="s">
        <v>2835</v>
      </c>
      <c r="N1065" s="2" t="s">
        <v>498</v>
      </c>
      <c r="O1065" s="2">
        <v>43615</v>
      </c>
      <c r="P1065" s="2" t="s">
        <v>148</v>
      </c>
      <c r="Q1065" s="2" t="s">
        <v>1367</v>
      </c>
      <c r="R1065" s="2" t="s">
        <v>46</v>
      </c>
      <c r="S1065" s="2" t="s">
        <v>68</v>
      </c>
      <c r="T1065" s="2" t="s">
        <v>1368</v>
      </c>
      <c r="U1065" s="2">
        <v>7.8719999999999999</v>
      </c>
      <c r="V1065" s="2">
        <v>3</v>
      </c>
      <c r="W1065" s="2">
        <v>0.2</v>
      </c>
      <c r="X1065" s="20">
        <v>7</v>
      </c>
      <c r="Y1065" s="18">
        <v>12133.3341836732</v>
      </c>
      <c r="Z1065" s="2">
        <v>1.2791999999999994</v>
      </c>
    </row>
    <row r="1066" spans="1:26" x14ac:dyDescent="0.3">
      <c r="A1066" s="2">
        <v>1065</v>
      </c>
      <c r="B1066" s="2" t="s">
        <v>3135</v>
      </c>
      <c r="C1066" s="2">
        <f>YEAR([1]Data!$D1066)</f>
        <v>2012</v>
      </c>
      <c r="D1066" s="3">
        <v>41015</v>
      </c>
      <c r="E1066" s="3" t="str">
        <f>TEXT(Table1[[#This Row],[Order Date]],"mmm")</f>
        <v>Apr</v>
      </c>
      <c r="F1066" s="3">
        <v>41020</v>
      </c>
      <c r="G1066" s="8">
        <f>Table1[[#This Row],[Ship Date]]-Table1[[#This Row],[Order Date]]</f>
        <v>5</v>
      </c>
      <c r="H1066" s="2" t="s">
        <v>50</v>
      </c>
      <c r="I1066" s="2" t="s">
        <v>3136</v>
      </c>
      <c r="J1066" s="2" t="s">
        <v>3137</v>
      </c>
      <c r="K1066" s="2" t="s">
        <v>41</v>
      </c>
      <c r="L1066" s="2" t="s">
        <v>27</v>
      </c>
      <c r="M1066" s="2" t="s">
        <v>2835</v>
      </c>
      <c r="N1066" s="2" t="s">
        <v>498</v>
      </c>
      <c r="O1066" s="2">
        <v>43615</v>
      </c>
      <c r="P1066" s="2" t="s">
        <v>148</v>
      </c>
      <c r="Q1066" s="2" t="s">
        <v>3140</v>
      </c>
      <c r="R1066" s="2" t="s">
        <v>71</v>
      </c>
      <c r="S1066" s="2" t="s">
        <v>72</v>
      </c>
      <c r="T1066" s="2" t="s">
        <v>3141</v>
      </c>
      <c r="U1066" s="2">
        <v>118.78199999999998</v>
      </c>
      <c r="V1066" s="2">
        <v>3</v>
      </c>
      <c r="W1066" s="2">
        <v>0.4</v>
      </c>
      <c r="X1066" s="20">
        <v>7</v>
      </c>
      <c r="Y1066" s="18">
        <v>12171.4795918365</v>
      </c>
      <c r="Z1066" s="2">
        <v>-27.715799999999994</v>
      </c>
    </row>
    <row r="1067" spans="1:26" x14ac:dyDescent="0.3">
      <c r="A1067" s="2">
        <v>1066</v>
      </c>
      <c r="B1067" s="2" t="s">
        <v>3135</v>
      </c>
      <c r="C1067" s="2">
        <f>YEAR([1]Data!$D1067)</f>
        <v>2012</v>
      </c>
      <c r="D1067" s="3">
        <v>41015</v>
      </c>
      <c r="E1067" s="3" t="str">
        <f>TEXT(Table1[[#This Row],[Order Date]],"mmm")</f>
        <v>Apr</v>
      </c>
      <c r="F1067" s="3">
        <v>41020</v>
      </c>
      <c r="G1067" s="8">
        <f>Table1[[#This Row],[Ship Date]]-Table1[[#This Row],[Order Date]]</f>
        <v>5</v>
      </c>
      <c r="H1067" s="2" t="s">
        <v>50</v>
      </c>
      <c r="I1067" s="2" t="s">
        <v>3136</v>
      </c>
      <c r="J1067" s="2" t="s">
        <v>3137</v>
      </c>
      <c r="K1067" s="2" t="s">
        <v>41</v>
      </c>
      <c r="L1067" s="2" t="s">
        <v>27</v>
      </c>
      <c r="M1067" s="2" t="s">
        <v>2835</v>
      </c>
      <c r="N1067" s="2" t="s">
        <v>498</v>
      </c>
      <c r="O1067" s="2">
        <v>43615</v>
      </c>
      <c r="P1067" s="2" t="s">
        <v>148</v>
      </c>
      <c r="Q1067" s="2" t="s">
        <v>3142</v>
      </c>
      <c r="R1067" s="2" t="s">
        <v>46</v>
      </c>
      <c r="S1067" s="2" t="s">
        <v>269</v>
      </c>
      <c r="T1067" s="2" t="s">
        <v>3143</v>
      </c>
      <c r="U1067" s="2">
        <v>1.4480000000000002</v>
      </c>
      <c r="V1067" s="2">
        <v>1</v>
      </c>
      <c r="W1067" s="2">
        <v>0.2</v>
      </c>
      <c r="X1067" s="20">
        <v>7</v>
      </c>
      <c r="Y1067" s="18">
        <v>12209.6249999998</v>
      </c>
      <c r="Z1067" s="2">
        <v>0.2352999999999999</v>
      </c>
    </row>
    <row r="1068" spans="1:26" x14ac:dyDescent="0.3">
      <c r="A1068" s="2">
        <v>1067</v>
      </c>
      <c r="B1068" s="2" t="s">
        <v>3135</v>
      </c>
      <c r="C1068" s="2">
        <f>YEAR([1]Data!$D1068)</f>
        <v>2012</v>
      </c>
      <c r="D1068" s="3">
        <v>41015</v>
      </c>
      <c r="E1068" s="3" t="str">
        <f>TEXT(Table1[[#This Row],[Order Date]],"mmm")</f>
        <v>Apr</v>
      </c>
      <c r="F1068" s="3">
        <v>41020</v>
      </c>
      <c r="G1068" s="8">
        <f>Table1[[#This Row],[Ship Date]]-Table1[[#This Row],[Order Date]]</f>
        <v>5</v>
      </c>
      <c r="H1068" s="2" t="s">
        <v>50</v>
      </c>
      <c r="I1068" s="2" t="s">
        <v>3136</v>
      </c>
      <c r="J1068" s="2" t="s">
        <v>3137</v>
      </c>
      <c r="K1068" s="2" t="s">
        <v>41</v>
      </c>
      <c r="L1068" s="2" t="s">
        <v>27</v>
      </c>
      <c r="M1068" s="2" t="s">
        <v>2835</v>
      </c>
      <c r="N1068" s="2" t="s">
        <v>498</v>
      </c>
      <c r="O1068" s="2">
        <v>43615</v>
      </c>
      <c r="P1068" s="2" t="s">
        <v>148</v>
      </c>
      <c r="Q1068" s="2" t="s">
        <v>3144</v>
      </c>
      <c r="R1068" s="2" t="s">
        <v>46</v>
      </c>
      <c r="S1068" s="2" t="s">
        <v>75</v>
      </c>
      <c r="T1068" s="2" t="s">
        <v>3145</v>
      </c>
      <c r="U1068" s="2">
        <v>55.470000000000006</v>
      </c>
      <c r="V1068" s="2">
        <v>5</v>
      </c>
      <c r="W1068" s="2">
        <v>0.7</v>
      </c>
      <c r="X1068" s="20">
        <v>7</v>
      </c>
      <c r="Y1068" s="18">
        <v>12247.770408163</v>
      </c>
      <c r="Z1068" s="2">
        <v>-46.224999999999994</v>
      </c>
    </row>
    <row r="1069" spans="1:26" x14ac:dyDescent="0.3">
      <c r="A1069" s="2">
        <v>1068</v>
      </c>
      <c r="B1069" s="2" t="s">
        <v>3146</v>
      </c>
      <c r="C1069" s="2">
        <f>YEAR([1]Data!$D1069)</f>
        <v>2013</v>
      </c>
      <c r="D1069" s="3">
        <v>41549</v>
      </c>
      <c r="E1069" s="3" t="str">
        <f>TEXT(Table1[[#This Row],[Order Date]],"mmm")</f>
        <v>Oct</v>
      </c>
      <c r="F1069" s="3">
        <v>41550</v>
      </c>
      <c r="G1069" s="8">
        <f>Table1[[#This Row],[Ship Date]]-Table1[[#This Row],[Order Date]]</f>
        <v>1</v>
      </c>
      <c r="H1069" s="2" t="s">
        <v>188</v>
      </c>
      <c r="I1069" s="2" t="s">
        <v>3147</v>
      </c>
      <c r="J1069" s="2" t="s">
        <v>3148</v>
      </c>
      <c r="K1069" s="2" t="s">
        <v>26</v>
      </c>
      <c r="L1069" s="2" t="s">
        <v>27</v>
      </c>
      <c r="M1069" s="2" t="s">
        <v>127</v>
      </c>
      <c r="N1069" s="2" t="s">
        <v>43</v>
      </c>
      <c r="O1069" s="2">
        <v>94122</v>
      </c>
      <c r="P1069" s="2" t="s">
        <v>44</v>
      </c>
      <c r="Q1069" s="2" t="s">
        <v>304</v>
      </c>
      <c r="R1069" s="2" t="s">
        <v>32</v>
      </c>
      <c r="S1069" s="2" t="s">
        <v>36</v>
      </c>
      <c r="T1069" s="2" t="s">
        <v>305</v>
      </c>
      <c r="U1069" s="2">
        <v>194.84800000000001</v>
      </c>
      <c r="V1069" s="2">
        <v>4</v>
      </c>
      <c r="W1069" s="2">
        <v>0.2</v>
      </c>
      <c r="X1069" s="20">
        <v>7</v>
      </c>
      <c r="Y1069" s="18">
        <v>12285.9158163263</v>
      </c>
      <c r="Z1069" s="2">
        <v>12.177999999999983</v>
      </c>
    </row>
    <row r="1070" spans="1:26" x14ac:dyDescent="0.3">
      <c r="A1070" s="2">
        <v>1069</v>
      </c>
      <c r="B1070" s="2" t="s">
        <v>3149</v>
      </c>
      <c r="C1070" s="2">
        <f>YEAR([1]Data!$D1070)</f>
        <v>2014</v>
      </c>
      <c r="D1070" s="3">
        <v>41911</v>
      </c>
      <c r="E1070" s="3" t="str">
        <f>TEXT(Table1[[#This Row],[Order Date]],"mmm")</f>
        <v>Sep</v>
      </c>
      <c r="F1070" s="3">
        <v>41913</v>
      </c>
      <c r="G1070" s="8">
        <f>Table1[[#This Row],[Ship Date]]-Table1[[#This Row],[Order Date]]</f>
        <v>2</v>
      </c>
      <c r="H1070" s="2" t="s">
        <v>23</v>
      </c>
      <c r="I1070" s="2" t="s">
        <v>3150</v>
      </c>
      <c r="J1070" s="2" t="s">
        <v>3151</v>
      </c>
      <c r="K1070" s="2" t="s">
        <v>26</v>
      </c>
      <c r="L1070" s="2" t="s">
        <v>27</v>
      </c>
      <c r="M1070" s="2" t="s">
        <v>3152</v>
      </c>
      <c r="N1070" s="2" t="s">
        <v>104</v>
      </c>
      <c r="O1070" s="2">
        <v>78521</v>
      </c>
      <c r="P1070" s="2" t="s">
        <v>105</v>
      </c>
      <c r="Q1070" s="2" t="s">
        <v>1868</v>
      </c>
      <c r="R1070" s="2" t="s">
        <v>46</v>
      </c>
      <c r="S1070" s="2" t="s">
        <v>578</v>
      </c>
      <c r="T1070" s="2" t="s">
        <v>186</v>
      </c>
      <c r="U1070" s="2">
        <v>1.7440000000000002</v>
      </c>
      <c r="V1070" s="2">
        <v>1</v>
      </c>
      <c r="W1070" s="2">
        <v>0.2</v>
      </c>
      <c r="X1070" s="20">
        <v>7</v>
      </c>
      <c r="Y1070" s="18">
        <v>12324.0612244896</v>
      </c>
      <c r="Z1070" s="2">
        <v>-0.34880000000000033</v>
      </c>
    </row>
    <row r="1071" spans="1:26" x14ac:dyDescent="0.3">
      <c r="A1071" s="2">
        <v>1070</v>
      </c>
      <c r="B1071" s="2" t="s">
        <v>3153</v>
      </c>
      <c r="C1071" s="2">
        <f>YEAR([1]Data!$D1071)</f>
        <v>2012</v>
      </c>
      <c r="D1071" s="3">
        <v>41115</v>
      </c>
      <c r="E1071" s="3" t="str">
        <f>TEXT(Table1[[#This Row],[Order Date]],"mmm")</f>
        <v>Jul</v>
      </c>
      <c r="F1071" s="3">
        <v>41119</v>
      </c>
      <c r="G1071" s="8">
        <f>Table1[[#This Row],[Ship Date]]-Table1[[#This Row],[Order Date]]</f>
        <v>4</v>
      </c>
      <c r="H1071" s="2" t="s">
        <v>50</v>
      </c>
      <c r="I1071" s="2" t="s">
        <v>1508</v>
      </c>
      <c r="J1071" s="2" t="s">
        <v>1509</v>
      </c>
      <c r="K1071" s="2" t="s">
        <v>102</v>
      </c>
      <c r="L1071" s="2" t="s">
        <v>27</v>
      </c>
      <c r="M1071" s="2" t="s">
        <v>146</v>
      </c>
      <c r="N1071" s="2" t="s">
        <v>147</v>
      </c>
      <c r="O1071" s="2">
        <v>19143</v>
      </c>
      <c r="P1071" s="2" t="s">
        <v>148</v>
      </c>
      <c r="Q1071" s="2" t="s">
        <v>1199</v>
      </c>
      <c r="R1071" s="2" t="s">
        <v>46</v>
      </c>
      <c r="S1071" s="2" t="s">
        <v>75</v>
      </c>
      <c r="T1071" s="2" t="s">
        <v>1200</v>
      </c>
      <c r="U1071" s="2">
        <v>25.176000000000005</v>
      </c>
      <c r="V1071" s="2">
        <v>4</v>
      </c>
      <c r="W1071" s="2">
        <v>0.7</v>
      </c>
      <c r="X1071" s="20">
        <v>7</v>
      </c>
      <c r="Y1071" s="18">
        <v>12362.2066326528</v>
      </c>
      <c r="Z1071" s="2">
        <v>-18.462400000000002</v>
      </c>
    </row>
    <row r="1072" spans="1:26" x14ac:dyDescent="0.3">
      <c r="A1072" s="2">
        <v>1071</v>
      </c>
      <c r="B1072" s="2" t="s">
        <v>3154</v>
      </c>
      <c r="C1072" s="2">
        <f>YEAR([1]Data!$D1072)</f>
        <v>2012</v>
      </c>
      <c r="D1072" s="3">
        <v>41233</v>
      </c>
      <c r="E1072" s="3" t="str">
        <f>TEXT(Table1[[#This Row],[Order Date]],"mmm")</f>
        <v>Nov</v>
      </c>
      <c r="F1072" s="3">
        <v>41239</v>
      </c>
      <c r="G1072" s="8">
        <f>Table1[[#This Row],[Ship Date]]-Table1[[#This Row],[Order Date]]</f>
        <v>6</v>
      </c>
      <c r="H1072" s="2" t="s">
        <v>50</v>
      </c>
      <c r="I1072" s="2" t="s">
        <v>3155</v>
      </c>
      <c r="J1072" s="2" t="s">
        <v>3156</v>
      </c>
      <c r="K1072" s="2" t="s">
        <v>102</v>
      </c>
      <c r="L1072" s="2" t="s">
        <v>27</v>
      </c>
      <c r="M1072" s="2" t="s">
        <v>42</v>
      </c>
      <c r="N1072" s="2" t="s">
        <v>43</v>
      </c>
      <c r="O1072" s="2">
        <v>90008</v>
      </c>
      <c r="P1072" s="2" t="s">
        <v>44</v>
      </c>
      <c r="Q1072" s="2" t="s">
        <v>1282</v>
      </c>
      <c r="R1072" s="2" t="s">
        <v>46</v>
      </c>
      <c r="S1072" s="2" t="s">
        <v>68</v>
      </c>
      <c r="T1072" s="2" t="s">
        <v>1283</v>
      </c>
      <c r="U1072" s="2">
        <v>19.459999999999997</v>
      </c>
      <c r="V1072" s="2">
        <v>7</v>
      </c>
      <c r="W1072" s="2">
        <v>0</v>
      </c>
      <c r="X1072" s="20">
        <v>6</v>
      </c>
      <c r="Y1072" s="18">
        <v>12400.3520408161</v>
      </c>
      <c r="Z1072" s="2">
        <v>5.0595999999999997</v>
      </c>
    </row>
    <row r="1073" spans="1:26" x14ac:dyDescent="0.3">
      <c r="A1073" s="2">
        <v>1072</v>
      </c>
      <c r="B1073" s="2" t="s">
        <v>3157</v>
      </c>
      <c r="C1073" s="2">
        <f>YEAR([1]Data!$D1073)</f>
        <v>2013</v>
      </c>
      <c r="D1073" s="3">
        <v>41393</v>
      </c>
      <c r="E1073" s="3" t="str">
        <f>TEXT(Table1[[#This Row],[Order Date]],"mmm")</f>
        <v>Apr</v>
      </c>
      <c r="F1073" s="3">
        <v>41397</v>
      </c>
      <c r="G1073" s="8">
        <f>Table1[[#This Row],[Ship Date]]-Table1[[#This Row],[Order Date]]</f>
        <v>4</v>
      </c>
      <c r="H1073" s="2" t="s">
        <v>50</v>
      </c>
      <c r="I1073" s="2" t="s">
        <v>3158</v>
      </c>
      <c r="J1073" s="2" t="s">
        <v>3159</v>
      </c>
      <c r="K1073" s="2" t="s">
        <v>102</v>
      </c>
      <c r="L1073" s="2" t="s">
        <v>27</v>
      </c>
      <c r="M1073" s="2" t="s">
        <v>807</v>
      </c>
      <c r="N1073" s="2" t="s">
        <v>457</v>
      </c>
      <c r="O1073" s="2">
        <v>80219</v>
      </c>
      <c r="P1073" s="2" t="s">
        <v>44</v>
      </c>
      <c r="Q1073" s="2" t="s">
        <v>1251</v>
      </c>
      <c r="R1073" s="2" t="s">
        <v>46</v>
      </c>
      <c r="S1073" s="2" t="s">
        <v>90</v>
      </c>
      <c r="T1073" s="2" t="s">
        <v>1252</v>
      </c>
      <c r="U1073" s="2">
        <v>29.472000000000001</v>
      </c>
      <c r="V1073" s="2">
        <v>3</v>
      </c>
      <c r="W1073" s="2">
        <v>0.2</v>
      </c>
      <c r="X1073" s="20">
        <v>4</v>
      </c>
      <c r="Y1073" s="18">
        <v>12438.4974489794</v>
      </c>
      <c r="Z1073" s="2">
        <v>9.9467999999999979</v>
      </c>
    </row>
    <row r="1074" spans="1:26" x14ac:dyDescent="0.3">
      <c r="A1074" s="2">
        <v>1073</v>
      </c>
      <c r="B1074" s="2" t="s">
        <v>3160</v>
      </c>
      <c r="C1074" s="2">
        <f>YEAR([1]Data!$D1074)</f>
        <v>2014</v>
      </c>
      <c r="D1074" s="3">
        <v>41958</v>
      </c>
      <c r="E1074" s="3" t="str">
        <f>TEXT(Table1[[#This Row],[Order Date]],"mmm")</f>
        <v>Nov</v>
      </c>
      <c r="F1074" s="3">
        <v>41963</v>
      </c>
      <c r="G1074" s="8">
        <f>Table1[[#This Row],[Ship Date]]-Table1[[#This Row],[Order Date]]</f>
        <v>5</v>
      </c>
      <c r="H1074" s="2" t="s">
        <v>50</v>
      </c>
      <c r="I1074" s="2" t="s">
        <v>3161</v>
      </c>
      <c r="J1074" s="2" t="s">
        <v>3162</v>
      </c>
      <c r="K1074" s="2" t="s">
        <v>26</v>
      </c>
      <c r="L1074" s="2" t="s">
        <v>27</v>
      </c>
      <c r="M1074" s="2" t="s">
        <v>266</v>
      </c>
      <c r="N1074" s="2" t="s">
        <v>267</v>
      </c>
      <c r="O1074" s="2">
        <v>10035</v>
      </c>
      <c r="P1074" s="2" t="s">
        <v>148</v>
      </c>
      <c r="Q1074" s="2" t="s">
        <v>3163</v>
      </c>
      <c r="R1074" s="2" t="s">
        <v>46</v>
      </c>
      <c r="S1074" s="2" t="s">
        <v>75</v>
      </c>
      <c r="T1074" s="2" t="s">
        <v>3164</v>
      </c>
      <c r="U1074" s="2">
        <v>8.64</v>
      </c>
      <c r="V1074" s="2">
        <v>2</v>
      </c>
      <c r="W1074" s="2">
        <v>0.2</v>
      </c>
      <c r="X1074" s="20">
        <v>8</v>
      </c>
      <c r="Y1074" s="18">
        <v>12476.6428571426</v>
      </c>
      <c r="Z1074" s="2">
        <v>3.024</v>
      </c>
    </row>
    <row r="1075" spans="1:26" x14ac:dyDescent="0.3">
      <c r="A1075" s="2">
        <v>1074</v>
      </c>
      <c r="B1075" s="2" t="s">
        <v>3165</v>
      </c>
      <c r="C1075" s="2">
        <f>YEAR([1]Data!$D1075)</f>
        <v>2013</v>
      </c>
      <c r="D1075" s="3">
        <v>41591</v>
      </c>
      <c r="E1075" s="3" t="str">
        <f>TEXT(Table1[[#This Row],[Order Date]],"mmm")</f>
        <v>Nov</v>
      </c>
      <c r="F1075" s="3">
        <v>41598</v>
      </c>
      <c r="G1075" s="8">
        <f>Table1[[#This Row],[Ship Date]]-Table1[[#This Row],[Order Date]]</f>
        <v>7</v>
      </c>
      <c r="H1075" s="2" t="s">
        <v>50</v>
      </c>
      <c r="I1075" s="2" t="s">
        <v>3166</v>
      </c>
      <c r="J1075" s="2" t="s">
        <v>3167</v>
      </c>
      <c r="K1075" s="2" t="s">
        <v>26</v>
      </c>
      <c r="L1075" s="2" t="s">
        <v>27</v>
      </c>
      <c r="M1075" s="2" t="s">
        <v>1823</v>
      </c>
      <c r="N1075" s="2" t="s">
        <v>310</v>
      </c>
      <c r="O1075" s="2">
        <v>85204</v>
      </c>
      <c r="P1075" s="2" t="s">
        <v>44</v>
      </c>
      <c r="Q1075" s="2" t="s">
        <v>3168</v>
      </c>
      <c r="R1075" s="2" t="s">
        <v>46</v>
      </c>
      <c r="S1075" s="2" t="s">
        <v>75</v>
      </c>
      <c r="T1075" s="2" t="s">
        <v>3169</v>
      </c>
      <c r="U1075" s="2">
        <v>6.27</v>
      </c>
      <c r="V1075" s="2">
        <v>5</v>
      </c>
      <c r="W1075" s="2">
        <v>0.7</v>
      </c>
      <c r="X1075" s="20">
        <v>6.5</v>
      </c>
      <c r="Y1075" s="18">
        <v>12514.7882653059</v>
      </c>
      <c r="Z1075" s="2">
        <v>-4.5980000000000008</v>
      </c>
    </row>
    <row r="1076" spans="1:26" x14ac:dyDescent="0.3">
      <c r="A1076" s="2">
        <v>1075</v>
      </c>
      <c r="B1076" s="2" t="s">
        <v>3165</v>
      </c>
      <c r="C1076" s="2">
        <f>YEAR([1]Data!$D1076)</f>
        <v>2013</v>
      </c>
      <c r="D1076" s="3">
        <v>41591</v>
      </c>
      <c r="E1076" s="3" t="str">
        <f>TEXT(Table1[[#This Row],[Order Date]],"mmm")</f>
        <v>Nov</v>
      </c>
      <c r="F1076" s="3">
        <v>41598</v>
      </c>
      <c r="G1076" s="8">
        <f>Table1[[#This Row],[Ship Date]]-Table1[[#This Row],[Order Date]]</f>
        <v>7</v>
      </c>
      <c r="H1076" s="2" t="s">
        <v>50</v>
      </c>
      <c r="I1076" s="2" t="s">
        <v>3166</v>
      </c>
      <c r="J1076" s="2" t="s">
        <v>3167</v>
      </c>
      <c r="K1076" s="2" t="s">
        <v>26</v>
      </c>
      <c r="L1076" s="2" t="s">
        <v>27</v>
      </c>
      <c r="M1076" s="2" t="s">
        <v>1823</v>
      </c>
      <c r="N1076" s="2" t="s">
        <v>310</v>
      </c>
      <c r="O1076" s="2">
        <v>85204</v>
      </c>
      <c r="P1076" s="2" t="s">
        <v>44</v>
      </c>
      <c r="Q1076" s="2" t="s">
        <v>1044</v>
      </c>
      <c r="R1076" s="2" t="s">
        <v>46</v>
      </c>
      <c r="S1076" s="2" t="s">
        <v>75</v>
      </c>
      <c r="T1076" s="2" t="s">
        <v>1045</v>
      </c>
      <c r="U1076" s="2">
        <v>4.3680000000000003</v>
      </c>
      <c r="V1076" s="2">
        <v>7</v>
      </c>
      <c r="W1076" s="2">
        <v>0.7</v>
      </c>
      <c r="X1076" s="20">
        <v>6.6</v>
      </c>
      <c r="Y1076" s="18">
        <v>12552.933673469201</v>
      </c>
      <c r="Z1076" s="2">
        <v>-3.3487999999999998</v>
      </c>
    </row>
    <row r="1077" spans="1:26" x14ac:dyDescent="0.3">
      <c r="A1077" s="2">
        <v>1076</v>
      </c>
      <c r="B1077" s="2" t="s">
        <v>3165</v>
      </c>
      <c r="C1077" s="2">
        <f>YEAR([1]Data!$D1077)</f>
        <v>2013</v>
      </c>
      <c r="D1077" s="3">
        <v>41591</v>
      </c>
      <c r="E1077" s="3" t="str">
        <f>TEXT(Table1[[#This Row],[Order Date]],"mmm")</f>
        <v>Nov</v>
      </c>
      <c r="F1077" s="3">
        <v>41598</v>
      </c>
      <c r="G1077" s="8">
        <f>Table1[[#This Row],[Ship Date]]-Table1[[#This Row],[Order Date]]</f>
        <v>7</v>
      </c>
      <c r="H1077" s="2" t="s">
        <v>50</v>
      </c>
      <c r="I1077" s="2" t="s">
        <v>3166</v>
      </c>
      <c r="J1077" s="2" t="s">
        <v>3167</v>
      </c>
      <c r="K1077" s="2" t="s">
        <v>26</v>
      </c>
      <c r="L1077" s="2" t="s">
        <v>27</v>
      </c>
      <c r="M1077" s="2" t="s">
        <v>1823</v>
      </c>
      <c r="N1077" s="2" t="s">
        <v>310</v>
      </c>
      <c r="O1077" s="2">
        <v>85204</v>
      </c>
      <c r="P1077" s="2" t="s">
        <v>44</v>
      </c>
      <c r="Q1077" s="2" t="s">
        <v>3170</v>
      </c>
      <c r="R1077" s="2" t="s">
        <v>71</v>
      </c>
      <c r="S1077" s="2" t="s">
        <v>161</v>
      </c>
      <c r="T1077" s="2" t="s">
        <v>3171</v>
      </c>
      <c r="U1077" s="2">
        <v>31.983999999999998</v>
      </c>
      <c r="V1077" s="2">
        <v>2</v>
      </c>
      <c r="W1077" s="2">
        <v>0.2</v>
      </c>
      <c r="X1077" s="20">
        <v>6.7</v>
      </c>
      <c r="Y1077" s="18">
        <v>12591.079081632401</v>
      </c>
      <c r="Z1077" s="2">
        <v>1.9989999999999979</v>
      </c>
    </row>
    <row r="1078" spans="1:26" x14ac:dyDescent="0.3">
      <c r="A1078" s="2">
        <v>1077</v>
      </c>
      <c r="B1078" s="2" t="s">
        <v>3172</v>
      </c>
      <c r="C1078" s="2">
        <f>YEAR([1]Data!$D1078)</f>
        <v>2013</v>
      </c>
      <c r="D1078" s="3">
        <v>41547</v>
      </c>
      <c r="E1078" s="3" t="str">
        <f>TEXT(Table1[[#This Row],[Order Date]],"mmm")</f>
        <v>Sep</v>
      </c>
      <c r="F1078" s="3">
        <v>41548</v>
      </c>
      <c r="G1078" s="8">
        <f>Table1[[#This Row],[Ship Date]]-Table1[[#This Row],[Order Date]]</f>
        <v>1</v>
      </c>
      <c r="H1078" s="2" t="s">
        <v>188</v>
      </c>
      <c r="I1078" s="2" t="s">
        <v>3173</v>
      </c>
      <c r="J1078" s="2" t="s">
        <v>3174</v>
      </c>
      <c r="K1078" s="2" t="s">
        <v>102</v>
      </c>
      <c r="L1078" s="2" t="s">
        <v>27</v>
      </c>
      <c r="M1078" s="2" t="s">
        <v>497</v>
      </c>
      <c r="N1078" s="2" t="s">
        <v>254</v>
      </c>
      <c r="O1078" s="2">
        <v>47201</v>
      </c>
      <c r="P1078" s="2" t="s">
        <v>105</v>
      </c>
      <c r="Q1078" s="2" t="s">
        <v>3175</v>
      </c>
      <c r="R1078" s="2" t="s">
        <v>46</v>
      </c>
      <c r="S1078" s="2" t="s">
        <v>68</v>
      </c>
      <c r="T1078" s="2" t="s">
        <v>3176</v>
      </c>
      <c r="U1078" s="2">
        <v>40.879999999999995</v>
      </c>
      <c r="V1078" s="2">
        <v>7</v>
      </c>
      <c r="W1078" s="2">
        <v>0</v>
      </c>
      <c r="X1078" s="20">
        <v>6.8</v>
      </c>
      <c r="Y1078" s="18">
        <v>12629.224489795701</v>
      </c>
      <c r="Z1078" s="2">
        <v>10.628799999999998</v>
      </c>
    </row>
    <row r="1079" spans="1:26" x14ac:dyDescent="0.3">
      <c r="A1079" s="2">
        <v>1078</v>
      </c>
      <c r="B1079" s="2" t="s">
        <v>3177</v>
      </c>
      <c r="C1079" s="2">
        <f>YEAR([1]Data!$D1079)</f>
        <v>2014</v>
      </c>
      <c r="D1079" s="3">
        <v>41906</v>
      </c>
      <c r="E1079" s="3" t="str">
        <f>TEXT(Table1[[#This Row],[Order Date]],"mmm")</f>
        <v>Sep</v>
      </c>
      <c r="F1079" s="3">
        <v>41908</v>
      </c>
      <c r="G1079" s="8">
        <f>Table1[[#This Row],[Ship Date]]-Table1[[#This Row],[Order Date]]</f>
        <v>2</v>
      </c>
      <c r="H1079" s="2" t="s">
        <v>23</v>
      </c>
      <c r="I1079" s="2" t="s">
        <v>3178</v>
      </c>
      <c r="J1079" s="2" t="s">
        <v>3179</v>
      </c>
      <c r="K1079" s="2" t="s">
        <v>26</v>
      </c>
      <c r="L1079" s="2" t="s">
        <v>27</v>
      </c>
      <c r="M1079" s="2" t="s">
        <v>95</v>
      </c>
      <c r="N1079" s="2" t="s">
        <v>96</v>
      </c>
      <c r="O1079" s="2">
        <v>98105</v>
      </c>
      <c r="P1079" s="2" t="s">
        <v>44</v>
      </c>
      <c r="Q1079" s="2" t="s">
        <v>3180</v>
      </c>
      <c r="R1079" s="2" t="s">
        <v>46</v>
      </c>
      <c r="S1079" s="2" t="s">
        <v>78</v>
      </c>
      <c r="T1079" s="2" t="s">
        <v>3181</v>
      </c>
      <c r="U1079" s="2">
        <v>119.96</v>
      </c>
      <c r="V1079" s="2">
        <v>2</v>
      </c>
      <c r="W1079" s="2">
        <v>0</v>
      </c>
      <c r="X1079" s="20">
        <v>6.9</v>
      </c>
      <c r="Y1079" s="18">
        <v>12667.369897959001</v>
      </c>
      <c r="Z1079" s="2">
        <v>33.588800000000006</v>
      </c>
    </row>
    <row r="1080" spans="1:26" x14ac:dyDescent="0.3">
      <c r="A1080" s="2">
        <v>1079</v>
      </c>
      <c r="B1080" s="2" t="s">
        <v>3177</v>
      </c>
      <c r="C1080" s="2">
        <f>YEAR([1]Data!$D1080)</f>
        <v>2014</v>
      </c>
      <c r="D1080" s="3">
        <v>41906</v>
      </c>
      <c r="E1080" s="3" t="str">
        <f>TEXT(Table1[[#This Row],[Order Date]],"mmm")</f>
        <v>Sep</v>
      </c>
      <c r="F1080" s="3">
        <v>41908</v>
      </c>
      <c r="G1080" s="8">
        <f>Table1[[#This Row],[Ship Date]]-Table1[[#This Row],[Order Date]]</f>
        <v>2</v>
      </c>
      <c r="H1080" s="2" t="s">
        <v>23</v>
      </c>
      <c r="I1080" s="2" t="s">
        <v>3178</v>
      </c>
      <c r="J1080" s="2" t="s">
        <v>3179</v>
      </c>
      <c r="K1080" s="2" t="s">
        <v>26</v>
      </c>
      <c r="L1080" s="2" t="s">
        <v>27</v>
      </c>
      <c r="M1080" s="2" t="s">
        <v>95</v>
      </c>
      <c r="N1080" s="2" t="s">
        <v>96</v>
      </c>
      <c r="O1080" s="2">
        <v>98105</v>
      </c>
      <c r="P1080" s="2" t="s">
        <v>44</v>
      </c>
      <c r="Q1080" s="2" t="s">
        <v>1824</v>
      </c>
      <c r="R1080" s="2" t="s">
        <v>46</v>
      </c>
      <c r="S1080" s="2" t="s">
        <v>59</v>
      </c>
      <c r="T1080" s="2" t="s">
        <v>1825</v>
      </c>
      <c r="U1080" s="2">
        <v>31.44</v>
      </c>
      <c r="V1080" s="2">
        <v>3</v>
      </c>
      <c r="W1080" s="2">
        <v>0</v>
      </c>
      <c r="X1080" s="20">
        <v>7</v>
      </c>
      <c r="Y1080" s="18">
        <v>12705.515306122201</v>
      </c>
      <c r="Z1080" s="2">
        <v>8.4888000000000012</v>
      </c>
    </row>
    <row r="1081" spans="1:26" x14ac:dyDescent="0.3">
      <c r="A1081" s="2">
        <v>1080</v>
      </c>
      <c r="B1081" s="2" t="s">
        <v>3177</v>
      </c>
      <c r="C1081" s="2">
        <f>YEAR([1]Data!$D1081)</f>
        <v>2014</v>
      </c>
      <c r="D1081" s="3">
        <v>41906</v>
      </c>
      <c r="E1081" s="3" t="str">
        <f>TEXT(Table1[[#This Row],[Order Date]],"mmm")</f>
        <v>Sep</v>
      </c>
      <c r="F1081" s="3">
        <v>41908</v>
      </c>
      <c r="G1081" s="8">
        <f>Table1[[#This Row],[Ship Date]]-Table1[[#This Row],[Order Date]]</f>
        <v>2</v>
      </c>
      <c r="H1081" s="2" t="s">
        <v>23</v>
      </c>
      <c r="I1081" s="2" t="s">
        <v>3178</v>
      </c>
      <c r="J1081" s="2" t="s">
        <v>3179</v>
      </c>
      <c r="K1081" s="2" t="s">
        <v>26</v>
      </c>
      <c r="L1081" s="2" t="s">
        <v>27</v>
      </c>
      <c r="M1081" s="2" t="s">
        <v>95</v>
      </c>
      <c r="N1081" s="2" t="s">
        <v>96</v>
      </c>
      <c r="O1081" s="2">
        <v>98105</v>
      </c>
      <c r="P1081" s="2" t="s">
        <v>44</v>
      </c>
      <c r="Q1081" s="2" t="s">
        <v>1863</v>
      </c>
      <c r="R1081" s="2" t="s">
        <v>46</v>
      </c>
      <c r="S1081" s="2" t="s">
        <v>75</v>
      </c>
      <c r="T1081" s="2" t="s">
        <v>1864</v>
      </c>
      <c r="U1081" s="2">
        <v>6.88</v>
      </c>
      <c r="V1081" s="2">
        <v>1</v>
      </c>
      <c r="W1081" s="2">
        <v>0.2</v>
      </c>
      <c r="X1081" s="20">
        <v>7.1</v>
      </c>
      <c r="Y1081" s="18">
        <v>12743.660714285499</v>
      </c>
      <c r="Z1081" s="2">
        <v>2.3220000000000001</v>
      </c>
    </row>
    <row r="1082" spans="1:26" x14ac:dyDescent="0.3">
      <c r="A1082" s="2">
        <v>1081</v>
      </c>
      <c r="B1082" s="2" t="s">
        <v>3182</v>
      </c>
      <c r="C1082" s="2">
        <f>YEAR([1]Data!$D1082)</f>
        <v>2012</v>
      </c>
      <c r="D1082" s="3">
        <v>41242</v>
      </c>
      <c r="E1082" s="3" t="str">
        <f>TEXT(Table1[[#This Row],[Order Date]],"mmm")</f>
        <v>Nov</v>
      </c>
      <c r="F1082" s="3">
        <v>41247</v>
      </c>
      <c r="G1082" s="8">
        <f>Table1[[#This Row],[Ship Date]]-Table1[[#This Row],[Order Date]]</f>
        <v>5</v>
      </c>
      <c r="H1082" s="2" t="s">
        <v>50</v>
      </c>
      <c r="I1082" s="2" t="s">
        <v>3183</v>
      </c>
      <c r="J1082" s="2" t="s">
        <v>3184</v>
      </c>
      <c r="K1082" s="2" t="s">
        <v>41</v>
      </c>
      <c r="L1082" s="2" t="s">
        <v>27</v>
      </c>
      <c r="M1082" s="2" t="s">
        <v>880</v>
      </c>
      <c r="N1082" s="2" t="s">
        <v>238</v>
      </c>
      <c r="O1082" s="2">
        <v>48227</v>
      </c>
      <c r="P1082" s="2" t="s">
        <v>105</v>
      </c>
      <c r="Q1082" s="2" t="s">
        <v>3185</v>
      </c>
      <c r="R1082" s="2" t="s">
        <v>46</v>
      </c>
      <c r="S1082" s="2" t="s">
        <v>90</v>
      </c>
      <c r="T1082" s="2" t="s">
        <v>186</v>
      </c>
      <c r="U1082" s="2">
        <v>19.920000000000002</v>
      </c>
      <c r="V1082" s="2">
        <v>4</v>
      </c>
      <c r="W1082" s="2">
        <v>0</v>
      </c>
      <c r="X1082" s="20">
        <v>7.2</v>
      </c>
      <c r="Y1082" s="18">
        <v>12781.806122448699</v>
      </c>
      <c r="Z1082" s="2">
        <v>9.3624000000000009</v>
      </c>
    </row>
    <row r="1083" spans="1:26" x14ac:dyDescent="0.3">
      <c r="A1083" s="2">
        <v>1082</v>
      </c>
      <c r="B1083" s="2" t="s">
        <v>3182</v>
      </c>
      <c r="C1083" s="2">
        <f>YEAR([1]Data!$D1083)</f>
        <v>2012</v>
      </c>
      <c r="D1083" s="3">
        <v>41242</v>
      </c>
      <c r="E1083" s="3" t="str">
        <f>TEXT(Table1[[#This Row],[Order Date]],"mmm")</f>
        <v>Nov</v>
      </c>
      <c r="F1083" s="3">
        <v>41247</v>
      </c>
      <c r="G1083" s="8">
        <f>Table1[[#This Row],[Ship Date]]-Table1[[#This Row],[Order Date]]</f>
        <v>5</v>
      </c>
      <c r="H1083" s="2" t="s">
        <v>50</v>
      </c>
      <c r="I1083" s="2" t="s">
        <v>3183</v>
      </c>
      <c r="J1083" s="2" t="s">
        <v>3184</v>
      </c>
      <c r="K1083" s="2" t="s">
        <v>41</v>
      </c>
      <c r="L1083" s="2" t="s">
        <v>27</v>
      </c>
      <c r="M1083" s="2" t="s">
        <v>880</v>
      </c>
      <c r="N1083" s="2" t="s">
        <v>238</v>
      </c>
      <c r="O1083" s="2">
        <v>48227</v>
      </c>
      <c r="P1083" s="2" t="s">
        <v>105</v>
      </c>
      <c r="Q1083" s="2" t="s">
        <v>3186</v>
      </c>
      <c r="R1083" s="2" t="s">
        <v>32</v>
      </c>
      <c r="S1083" s="2" t="s">
        <v>36</v>
      </c>
      <c r="T1083" s="2" t="s">
        <v>3187</v>
      </c>
      <c r="U1083" s="2">
        <v>1106.9099999999999</v>
      </c>
      <c r="V1083" s="2">
        <v>9</v>
      </c>
      <c r="W1083" s="2">
        <v>0</v>
      </c>
      <c r="X1083" s="20">
        <v>7.3</v>
      </c>
      <c r="Y1083" s="18">
        <v>12819.951530611999</v>
      </c>
      <c r="Z1083" s="2">
        <v>121.76009999999994</v>
      </c>
    </row>
    <row r="1084" spans="1:26" x14ac:dyDescent="0.3">
      <c r="A1084" s="2">
        <v>1083</v>
      </c>
      <c r="B1084" s="2" t="s">
        <v>3188</v>
      </c>
      <c r="C1084" s="2">
        <f>YEAR([1]Data!$D1084)</f>
        <v>2013</v>
      </c>
      <c r="D1084" s="3">
        <v>41335</v>
      </c>
      <c r="E1084" s="3" t="str">
        <f>TEXT(Table1[[#This Row],[Order Date]],"mmm")</f>
        <v>Mar</v>
      </c>
      <c r="F1084" s="3">
        <v>41339</v>
      </c>
      <c r="G1084" s="8">
        <f>Table1[[#This Row],[Ship Date]]-Table1[[#This Row],[Order Date]]</f>
        <v>4</v>
      </c>
      <c r="H1084" s="2" t="s">
        <v>50</v>
      </c>
      <c r="I1084" s="2" t="s">
        <v>316</v>
      </c>
      <c r="J1084" s="2" t="s">
        <v>317</v>
      </c>
      <c r="K1084" s="2" t="s">
        <v>26</v>
      </c>
      <c r="L1084" s="2" t="s">
        <v>27</v>
      </c>
      <c r="M1084" s="2" t="s">
        <v>3189</v>
      </c>
      <c r="N1084" s="2" t="s">
        <v>267</v>
      </c>
      <c r="O1084" s="2">
        <v>10701</v>
      </c>
      <c r="P1084" s="2" t="s">
        <v>148</v>
      </c>
      <c r="Q1084" s="2" t="s">
        <v>2400</v>
      </c>
      <c r="R1084" s="2" t="s">
        <v>32</v>
      </c>
      <c r="S1084" s="2" t="s">
        <v>56</v>
      </c>
      <c r="T1084" s="2" t="s">
        <v>2401</v>
      </c>
      <c r="U1084" s="2">
        <v>836.59199999999998</v>
      </c>
      <c r="V1084" s="2">
        <v>8</v>
      </c>
      <c r="W1084" s="2">
        <v>0.4</v>
      </c>
      <c r="X1084" s="20">
        <v>7.4</v>
      </c>
      <c r="Y1084" s="18">
        <v>12858.096938775299</v>
      </c>
      <c r="Z1084" s="2">
        <v>-264.92079999999999</v>
      </c>
    </row>
    <row r="1085" spans="1:26" x14ac:dyDescent="0.3">
      <c r="A1085" s="2">
        <v>1084</v>
      </c>
      <c r="B1085" s="2" t="s">
        <v>3188</v>
      </c>
      <c r="C1085" s="2">
        <f>YEAR([1]Data!$D1085)</f>
        <v>2013</v>
      </c>
      <c r="D1085" s="3">
        <v>41335</v>
      </c>
      <c r="E1085" s="3" t="str">
        <f>TEXT(Table1[[#This Row],[Order Date]],"mmm")</f>
        <v>Mar</v>
      </c>
      <c r="F1085" s="3">
        <v>41339</v>
      </c>
      <c r="G1085" s="8">
        <f>Table1[[#This Row],[Ship Date]]-Table1[[#This Row],[Order Date]]</f>
        <v>4</v>
      </c>
      <c r="H1085" s="2" t="s">
        <v>50</v>
      </c>
      <c r="I1085" s="2" t="s">
        <v>316</v>
      </c>
      <c r="J1085" s="2" t="s">
        <v>317</v>
      </c>
      <c r="K1085" s="2" t="s">
        <v>26</v>
      </c>
      <c r="L1085" s="2" t="s">
        <v>27</v>
      </c>
      <c r="M1085" s="2" t="s">
        <v>3189</v>
      </c>
      <c r="N1085" s="2" t="s">
        <v>267</v>
      </c>
      <c r="O1085" s="2">
        <v>10701</v>
      </c>
      <c r="P1085" s="2" t="s">
        <v>148</v>
      </c>
      <c r="Q1085" s="2" t="s">
        <v>3190</v>
      </c>
      <c r="R1085" s="2" t="s">
        <v>46</v>
      </c>
      <c r="S1085" s="2" t="s">
        <v>90</v>
      </c>
      <c r="T1085" s="2" t="s">
        <v>186</v>
      </c>
      <c r="U1085" s="2">
        <v>26.38</v>
      </c>
      <c r="V1085" s="2">
        <v>1</v>
      </c>
      <c r="W1085" s="2">
        <v>0</v>
      </c>
      <c r="X1085" s="20">
        <v>7.5</v>
      </c>
      <c r="Y1085" s="18">
        <v>12896.242346938499</v>
      </c>
      <c r="Z1085" s="2">
        <v>12.134799999999998</v>
      </c>
    </row>
    <row r="1086" spans="1:26" x14ac:dyDescent="0.3">
      <c r="A1086" s="2">
        <v>1085</v>
      </c>
      <c r="B1086" s="2" t="s">
        <v>3188</v>
      </c>
      <c r="C1086" s="2">
        <f>YEAR([1]Data!$D1086)</f>
        <v>2013</v>
      </c>
      <c r="D1086" s="3">
        <v>41335</v>
      </c>
      <c r="E1086" s="3" t="str">
        <f>TEXT(Table1[[#This Row],[Order Date]],"mmm")</f>
        <v>Mar</v>
      </c>
      <c r="F1086" s="3">
        <v>41339</v>
      </c>
      <c r="G1086" s="8">
        <f>Table1[[#This Row],[Ship Date]]-Table1[[#This Row],[Order Date]]</f>
        <v>4</v>
      </c>
      <c r="H1086" s="2" t="s">
        <v>50</v>
      </c>
      <c r="I1086" s="2" t="s">
        <v>316</v>
      </c>
      <c r="J1086" s="2" t="s">
        <v>317</v>
      </c>
      <c r="K1086" s="2" t="s">
        <v>26</v>
      </c>
      <c r="L1086" s="2" t="s">
        <v>27</v>
      </c>
      <c r="M1086" s="2" t="s">
        <v>3189</v>
      </c>
      <c r="N1086" s="2" t="s">
        <v>267</v>
      </c>
      <c r="O1086" s="2">
        <v>10701</v>
      </c>
      <c r="P1086" s="2" t="s">
        <v>148</v>
      </c>
      <c r="Q1086" s="2" t="s">
        <v>1015</v>
      </c>
      <c r="R1086" s="2" t="s">
        <v>46</v>
      </c>
      <c r="S1086" s="2" t="s">
        <v>59</v>
      </c>
      <c r="T1086" s="2" t="s">
        <v>1016</v>
      </c>
      <c r="U1086" s="2">
        <v>362.92</v>
      </c>
      <c r="V1086" s="2">
        <v>2</v>
      </c>
      <c r="W1086" s="2">
        <v>0</v>
      </c>
      <c r="X1086" s="20">
        <v>7.6</v>
      </c>
      <c r="Y1086" s="18">
        <v>12934.387755101799</v>
      </c>
      <c r="Z1086" s="2">
        <v>105.24679999999995</v>
      </c>
    </row>
    <row r="1087" spans="1:26" x14ac:dyDescent="0.3">
      <c r="A1087" s="2">
        <v>1086</v>
      </c>
      <c r="B1087" s="2" t="s">
        <v>3188</v>
      </c>
      <c r="C1087" s="2">
        <f>YEAR([1]Data!$D1087)</f>
        <v>2013</v>
      </c>
      <c r="D1087" s="3">
        <v>41335</v>
      </c>
      <c r="E1087" s="3" t="str">
        <f>TEXT(Table1[[#This Row],[Order Date]],"mmm")</f>
        <v>Mar</v>
      </c>
      <c r="F1087" s="3">
        <v>41339</v>
      </c>
      <c r="G1087" s="8">
        <f>Table1[[#This Row],[Ship Date]]-Table1[[#This Row],[Order Date]]</f>
        <v>4</v>
      </c>
      <c r="H1087" s="2" t="s">
        <v>50</v>
      </c>
      <c r="I1087" s="2" t="s">
        <v>316</v>
      </c>
      <c r="J1087" s="2" t="s">
        <v>317</v>
      </c>
      <c r="K1087" s="2" t="s">
        <v>26</v>
      </c>
      <c r="L1087" s="2" t="s">
        <v>27</v>
      </c>
      <c r="M1087" s="2" t="s">
        <v>3189</v>
      </c>
      <c r="N1087" s="2" t="s">
        <v>267</v>
      </c>
      <c r="O1087" s="2">
        <v>10701</v>
      </c>
      <c r="P1087" s="2" t="s">
        <v>148</v>
      </c>
      <c r="Q1087" s="2" t="s">
        <v>3191</v>
      </c>
      <c r="R1087" s="2" t="s">
        <v>71</v>
      </c>
      <c r="S1087" s="2" t="s">
        <v>682</v>
      </c>
      <c r="T1087" s="2" t="s">
        <v>3192</v>
      </c>
      <c r="U1087" s="2">
        <v>4899.93</v>
      </c>
      <c r="V1087" s="2">
        <v>7</v>
      </c>
      <c r="W1087" s="2">
        <v>0</v>
      </c>
      <c r="X1087" s="20">
        <v>7.7</v>
      </c>
      <c r="Y1087" s="18">
        <v>12972.5331632651</v>
      </c>
      <c r="Z1087" s="2">
        <v>2400.9656999999997</v>
      </c>
    </row>
    <row r="1088" spans="1:26" x14ac:dyDescent="0.3">
      <c r="A1088" s="2">
        <v>1087</v>
      </c>
      <c r="B1088" s="2" t="s">
        <v>3193</v>
      </c>
      <c r="C1088" s="2">
        <f>YEAR([1]Data!$D1088)</f>
        <v>2013</v>
      </c>
      <c r="D1088" s="3">
        <v>41499</v>
      </c>
      <c r="E1088" s="3" t="str">
        <f>TEXT(Table1[[#This Row],[Order Date]],"mmm")</f>
        <v>Aug</v>
      </c>
      <c r="F1088" s="3">
        <v>41499</v>
      </c>
      <c r="G1088" s="8">
        <f>Table1[[#This Row],[Ship Date]]-Table1[[#This Row],[Order Date]]</f>
        <v>0</v>
      </c>
      <c r="H1088" s="2" t="s">
        <v>1290</v>
      </c>
      <c r="I1088" s="2" t="s">
        <v>454</v>
      </c>
      <c r="J1088" s="2" t="s">
        <v>455</v>
      </c>
      <c r="K1088" s="2" t="s">
        <v>26</v>
      </c>
      <c r="L1088" s="2" t="s">
        <v>27</v>
      </c>
      <c r="M1088" s="2" t="s">
        <v>1377</v>
      </c>
      <c r="N1088" s="2" t="s">
        <v>489</v>
      </c>
      <c r="O1088" s="2">
        <v>50315</v>
      </c>
      <c r="P1088" s="2" t="s">
        <v>105</v>
      </c>
      <c r="Q1088" s="2" t="s">
        <v>3194</v>
      </c>
      <c r="R1088" s="2" t="s">
        <v>46</v>
      </c>
      <c r="S1088" s="2" t="s">
        <v>90</v>
      </c>
      <c r="T1088" s="2" t="s">
        <v>3195</v>
      </c>
      <c r="U1088" s="2">
        <v>6.48</v>
      </c>
      <c r="V1088" s="2">
        <v>1</v>
      </c>
      <c r="W1088" s="2">
        <v>0</v>
      </c>
      <c r="X1088" s="20">
        <v>7.8</v>
      </c>
      <c r="Y1088" s="18">
        <v>13010.6785714283</v>
      </c>
      <c r="Z1088" s="2">
        <v>3.1104000000000003</v>
      </c>
    </row>
    <row r="1089" spans="1:26" x14ac:dyDescent="0.3">
      <c r="A1089" s="2">
        <v>1088</v>
      </c>
      <c r="B1089" s="2" t="s">
        <v>3196</v>
      </c>
      <c r="C1089" s="2">
        <f>YEAR([1]Data!$D1089)</f>
        <v>2013</v>
      </c>
      <c r="D1089" s="3">
        <v>41502</v>
      </c>
      <c r="E1089" s="3" t="str">
        <f>TEXT(Table1[[#This Row],[Order Date]],"mmm")</f>
        <v>Aug</v>
      </c>
      <c r="F1089" s="3">
        <v>41507</v>
      </c>
      <c r="G1089" s="8">
        <f>Table1[[#This Row],[Ship Date]]-Table1[[#This Row],[Order Date]]</f>
        <v>5</v>
      </c>
      <c r="H1089" s="2" t="s">
        <v>23</v>
      </c>
      <c r="I1089" s="2" t="s">
        <v>3197</v>
      </c>
      <c r="J1089" s="2" t="s">
        <v>3198</v>
      </c>
      <c r="K1089" s="2" t="s">
        <v>41</v>
      </c>
      <c r="L1089" s="2" t="s">
        <v>27</v>
      </c>
      <c r="M1089" s="2" t="s">
        <v>3199</v>
      </c>
      <c r="N1089" s="2" t="s">
        <v>43</v>
      </c>
      <c r="O1089" s="2">
        <v>94601</v>
      </c>
      <c r="P1089" s="2" t="s">
        <v>44</v>
      </c>
      <c r="Q1089" s="2" t="s">
        <v>739</v>
      </c>
      <c r="R1089" s="2" t="s">
        <v>71</v>
      </c>
      <c r="S1089" s="2" t="s">
        <v>72</v>
      </c>
      <c r="T1089" s="2" t="s">
        <v>740</v>
      </c>
      <c r="U1089" s="2">
        <v>71.975999999999999</v>
      </c>
      <c r="V1089" s="2">
        <v>3</v>
      </c>
      <c r="W1089" s="2">
        <v>0.2</v>
      </c>
      <c r="X1089" s="20">
        <v>7.9</v>
      </c>
      <c r="Y1089" s="18">
        <v>13048.8239795916</v>
      </c>
      <c r="Z1089" s="2">
        <v>7.1976000000000049</v>
      </c>
    </row>
    <row r="1090" spans="1:26" x14ac:dyDescent="0.3">
      <c r="A1090" s="2">
        <v>1089</v>
      </c>
      <c r="B1090" s="2" t="s">
        <v>3196</v>
      </c>
      <c r="C1090" s="2">
        <f>YEAR([1]Data!$D1090)</f>
        <v>2013</v>
      </c>
      <c r="D1090" s="3">
        <v>41502</v>
      </c>
      <c r="E1090" s="3" t="str">
        <f>TEXT(Table1[[#This Row],[Order Date]],"mmm")</f>
        <v>Aug</v>
      </c>
      <c r="F1090" s="3">
        <v>41507</v>
      </c>
      <c r="G1090" s="8">
        <f>Table1[[#This Row],[Ship Date]]-Table1[[#This Row],[Order Date]]</f>
        <v>5</v>
      </c>
      <c r="H1090" s="2" t="s">
        <v>23</v>
      </c>
      <c r="I1090" s="2" t="s">
        <v>3197</v>
      </c>
      <c r="J1090" s="2" t="s">
        <v>3198</v>
      </c>
      <c r="K1090" s="2" t="s">
        <v>41</v>
      </c>
      <c r="L1090" s="2" t="s">
        <v>27</v>
      </c>
      <c r="M1090" s="2" t="s">
        <v>3199</v>
      </c>
      <c r="N1090" s="2" t="s">
        <v>43</v>
      </c>
      <c r="O1090" s="2">
        <v>94601</v>
      </c>
      <c r="P1090" s="2" t="s">
        <v>44</v>
      </c>
      <c r="Q1090" s="2" t="s">
        <v>3200</v>
      </c>
      <c r="R1090" s="2" t="s">
        <v>46</v>
      </c>
      <c r="S1090" s="2" t="s">
        <v>47</v>
      </c>
      <c r="T1090" s="2" t="s">
        <v>3201</v>
      </c>
      <c r="U1090" s="2">
        <v>3.15</v>
      </c>
      <c r="V1090" s="2">
        <v>1</v>
      </c>
      <c r="W1090" s="2">
        <v>0</v>
      </c>
      <c r="X1090" s="20">
        <v>8</v>
      </c>
      <c r="Y1090" s="18">
        <v>13086.9693877549</v>
      </c>
      <c r="Z1090" s="2">
        <v>1.512</v>
      </c>
    </row>
    <row r="1091" spans="1:26" x14ac:dyDescent="0.3">
      <c r="A1091" s="2">
        <v>1090</v>
      </c>
      <c r="B1091" s="2" t="s">
        <v>3202</v>
      </c>
      <c r="C1091" s="2">
        <f>YEAR([1]Data!$D1091)</f>
        <v>2014</v>
      </c>
      <c r="D1091" s="3">
        <v>41795</v>
      </c>
      <c r="E1091" s="3" t="str">
        <f>TEXT(Table1[[#This Row],[Order Date]],"mmm")</f>
        <v>Jun</v>
      </c>
      <c r="F1091" s="3">
        <v>41801</v>
      </c>
      <c r="G1091" s="8">
        <f>Table1[[#This Row],[Ship Date]]-Table1[[#This Row],[Order Date]]</f>
        <v>6</v>
      </c>
      <c r="H1091" s="2" t="s">
        <v>50</v>
      </c>
      <c r="I1091" s="2" t="s">
        <v>2908</v>
      </c>
      <c r="J1091" s="2" t="s">
        <v>2909</v>
      </c>
      <c r="K1091" s="2" t="s">
        <v>41</v>
      </c>
      <c r="L1091" s="2" t="s">
        <v>27</v>
      </c>
      <c r="M1091" s="2" t="s">
        <v>735</v>
      </c>
      <c r="N1091" s="2" t="s">
        <v>88</v>
      </c>
      <c r="O1091" s="2">
        <v>28110</v>
      </c>
      <c r="P1091" s="2" t="s">
        <v>30</v>
      </c>
      <c r="Q1091" s="2" t="s">
        <v>1186</v>
      </c>
      <c r="R1091" s="2" t="s">
        <v>32</v>
      </c>
      <c r="S1091" s="2" t="s">
        <v>65</v>
      </c>
      <c r="T1091" s="2" t="s">
        <v>1187</v>
      </c>
      <c r="U1091" s="2">
        <v>31.983999999999998</v>
      </c>
      <c r="V1091" s="2">
        <v>2</v>
      </c>
      <c r="W1091" s="2">
        <v>0.2</v>
      </c>
      <c r="X1091" s="20">
        <v>8.1</v>
      </c>
      <c r="Y1091" s="18">
        <v>13125.1147959181</v>
      </c>
      <c r="Z1091" s="2">
        <v>1.9989999999999979</v>
      </c>
    </row>
    <row r="1092" spans="1:26" x14ac:dyDescent="0.3">
      <c r="A1092" s="2">
        <v>1091</v>
      </c>
      <c r="B1092" s="2" t="s">
        <v>3202</v>
      </c>
      <c r="C1092" s="2">
        <f>YEAR([1]Data!$D1092)</f>
        <v>2014</v>
      </c>
      <c r="D1092" s="3">
        <v>41795</v>
      </c>
      <c r="E1092" s="3" t="str">
        <f>TEXT(Table1[[#This Row],[Order Date]],"mmm")</f>
        <v>Jun</v>
      </c>
      <c r="F1092" s="3">
        <v>41801</v>
      </c>
      <c r="G1092" s="8">
        <f>Table1[[#This Row],[Ship Date]]-Table1[[#This Row],[Order Date]]</f>
        <v>6</v>
      </c>
      <c r="H1092" s="2" t="s">
        <v>50</v>
      </c>
      <c r="I1092" s="2" t="s">
        <v>2908</v>
      </c>
      <c r="J1092" s="2" t="s">
        <v>2909</v>
      </c>
      <c r="K1092" s="2" t="s">
        <v>41</v>
      </c>
      <c r="L1092" s="2" t="s">
        <v>27</v>
      </c>
      <c r="M1092" s="2" t="s">
        <v>735</v>
      </c>
      <c r="N1092" s="2" t="s">
        <v>88</v>
      </c>
      <c r="O1092" s="2">
        <v>28110</v>
      </c>
      <c r="P1092" s="2" t="s">
        <v>30</v>
      </c>
      <c r="Q1092" s="2" t="s">
        <v>3203</v>
      </c>
      <c r="R1092" s="2" t="s">
        <v>71</v>
      </c>
      <c r="S1092" s="2" t="s">
        <v>72</v>
      </c>
      <c r="T1092" s="2" t="s">
        <v>3204</v>
      </c>
      <c r="U1092" s="2">
        <v>71.984000000000009</v>
      </c>
      <c r="V1092" s="2">
        <v>2</v>
      </c>
      <c r="W1092" s="2">
        <v>0.2</v>
      </c>
      <c r="X1092" s="20">
        <v>8.1999999999999993</v>
      </c>
      <c r="Y1092" s="18">
        <v>13163.2602040814</v>
      </c>
      <c r="Z1092" s="2">
        <v>25.194399999999995</v>
      </c>
    </row>
    <row r="1093" spans="1:26" x14ac:dyDescent="0.3">
      <c r="A1093" s="2">
        <v>1092</v>
      </c>
      <c r="B1093" s="2" t="s">
        <v>3205</v>
      </c>
      <c r="C1093" s="2">
        <f>YEAR([1]Data!$D1093)</f>
        <v>2012</v>
      </c>
      <c r="D1093" s="3">
        <v>41249</v>
      </c>
      <c r="E1093" s="3" t="str">
        <f>TEXT(Table1[[#This Row],[Order Date]],"mmm")</f>
        <v>Dec</v>
      </c>
      <c r="F1093" s="3">
        <v>41256</v>
      </c>
      <c r="G1093" s="8">
        <f>Table1[[#This Row],[Ship Date]]-Table1[[#This Row],[Order Date]]</f>
        <v>7</v>
      </c>
      <c r="H1093" s="2" t="s">
        <v>50</v>
      </c>
      <c r="I1093" s="2" t="s">
        <v>2235</v>
      </c>
      <c r="J1093" s="2" t="s">
        <v>2236</v>
      </c>
      <c r="K1093" s="2" t="s">
        <v>26</v>
      </c>
      <c r="L1093" s="2" t="s">
        <v>27</v>
      </c>
      <c r="M1093" s="2" t="s">
        <v>947</v>
      </c>
      <c r="N1093" s="2" t="s">
        <v>43</v>
      </c>
      <c r="O1093" s="2">
        <v>92105</v>
      </c>
      <c r="P1093" s="2" t="s">
        <v>44</v>
      </c>
      <c r="Q1093" s="2" t="s">
        <v>3206</v>
      </c>
      <c r="R1093" s="2" t="s">
        <v>46</v>
      </c>
      <c r="S1093" s="2" t="s">
        <v>68</v>
      </c>
      <c r="T1093" s="2" t="s">
        <v>3207</v>
      </c>
      <c r="U1093" s="2">
        <v>120.14999999999999</v>
      </c>
      <c r="V1093" s="2">
        <v>9</v>
      </c>
      <c r="W1093" s="2">
        <v>0</v>
      </c>
      <c r="X1093" s="20">
        <v>8.3000000000000007</v>
      </c>
      <c r="Y1093" s="18">
        <v>13201.4056122447</v>
      </c>
      <c r="Z1093" s="2">
        <v>33.641999999999996</v>
      </c>
    </row>
    <row r="1094" spans="1:26" x14ac:dyDescent="0.3">
      <c r="A1094" s="2">
        <v>1093</v>
      </c>
      <c r="B1094" s="2" t="s">
        <v>3205</v>
      </c>
      <c r="C1094" s="2">
        <f>YEAR([1]Data!$D1094)</f>
        <v>2012</v>
      </c>
      <c r="D1094" s="3">
        <v>41249</v>
      </c>
      <c r="E1094" s="3" t="str">
        <f>TEXT(Table1[[#This Row],[Order Date]],"mmm")</f>
        <v>Dec</v>
      </c>
      <c r="F1094" s="3">
        <v>41256</v>
      </c>
      <c r="G1094" s="8">
        <f>Table1[[#This Row],[Ship Date]]-Table1[[#This Row],[Order Date]]</f>
        <v>7</v>
      </c>
      <c r="H1094" s="2" t="s">
        <v>50</v>
      </c>
      <c r="I1094" s="2" t="s">
        <v>2235</v>
      </c>
      <c r="J1094" s="2" t="s">
        <v>2236</v>
      </c>
      <c r="K1094" s="2" t="s">
        <v>26</v>
      </c>
      <c r="L1094" s="2" t="s">
        <v>27</v>
      </c>
      <c r="M1094" s="2" t="s">
        <v>947</v>
      </c>
      <c r="N1094" s="2" t="s">
        <v>43</v>
      </c>
      <c r="O1094" s="2">
        <v>92105</v>
      </c>
      <c r="P1094" s="2" t="s">
        <v>44</v>
      </c>
      <c r="Q1094" s="2" t="s">
        <v>3208</v>
      </c>
      <c r="R1094" s="2" t="s">
        <v>71</v>
      </c>
      <c r="S1094" s="2" t="s">
        <v>72</v>
      </c>
      <c r="T1094" s="2" t="s">
        <v>3209</v>
      </c>
      <c r="U1094" s="2">
        <v>219.18400000000003</v>
      </c>
      <c r="V1094" s="2">
        <v>2</v>
      </c>
      <c r="W1094" s="2">
        <v>0.2</v>
      </c>
      <c r="X1094" s="20">
        <v>8.4</v>
      </c>
      <c r="Y1094" s="18">
        <v>13239.5510204079</v>
      </c>
      <c r="Z1094" s="2">
        <v>19.178600000000003</v>
      </c>
    </row>
    <row r="1095" spans="1:26" x14ac:dyDescent="0.3">
      <c r="A1095" s="2">
        <v>1094</v>
      </c>
      <c r="B1095" s="2" t="s">
        <v>3210</v>
      </c>
      <c r="C1095" s="2">
        <f>YEAR([1]Data!$D1095)</f>
        <v>2012</v>
      </c>
      <c r="D1095" s="3">
        <v>41270</v>
      </c>
      <c r="E1095" s="3" t="str">
        <f>TEXT(Table1[[#This Row],[Order Date]],"mmm")</f>
        <v>Dec</v>
      </c>
      <c r="F1095" s="3">
        <v>41274</v>
      </c>
      <c r="G1095" s="8">
        <f>Table1[[#This Row],[Ship Date]]-Table1[[#This Row],[Order Date]]</f>
        <v>4</v>
      </c>
      <c r="H1095" s="2" t="s">
        <v>50</v>
      </c>
      <c r="I1095" s="2" t="s">
        <v>3211</v>
      </c>
      <c r="J1095" s="2" t="s">
        <v>3212</v>
      </c>
      <c r="K1095" s="2" t="s">
        <v>102</v>
      </c>
      <c r="L1095" s="2" t="s">
        <v>27</v>
      </c>
      <c r="M1095" s="2" t="s">
        <v>3213</v>
      </c>
      <c r="N1095" s="2" t="s">
        <v>2735</v>
      </c>
      <c r="O1095" s="2">
        <v>20735</v>
      </c>
      <c r="P1095" s="2" t="s">
        <v>148</v>
      </c>
      <c r="Q1095" s="2" t="s">
        <v>3214</v>
      </c>
      <c r="R1095" s="2" t="s">
        <v>46</v>
      </c>
      <c r="S1095" s="2" t="s">
        <v>90</v>
      </c>
      <c r="T1095" s="2" t="s">
        <v>3215</v>
      </c>
      <c r="U1095" s="2">
        <v>28.900000000000002</v>
      </c>
      <c r="V1095" s="2">
        <v>5</v>
      </c>
      <c r="W1095" s="2">
        <v>0</v>
      </c>
      <c r="X1095" s="20">
        <v>8.5</v>
      </c>
      <c r="Y1095" s="18">
        <v>13277.6964285712</v>
      </c>
      <c r="Z1095" s="2">
        <v>14.161000000000001</v>
      </c>
    </row>
    <row r="1096" spans="1:26" x14ac:dyDescent="0.3">
      <c r="A1096" s="2">
        <v>1095</v>
      </c>
      <c r="B1096" s="2" t="s">
        <v>3210</v>
      </c>
      <c r="C1096" s="2">
        <f>YEAR([1]Data!$D1096)</f>
        <v>2012</v>
      </c>
      <c r="D1096" s="3">
        <v>41270</v>
      </c>
      <c r="E1096" s="3" t="str">
        <f>TEXT(Table1[[#This Row],[Order Date]],"mmm")</f>
        <v>Dec</v>
      </c>
      <c r="F1096" s="3">
        <v>41274</v>
      </c>
      <c r="G1096" s="8">
        <f>Table1[[#This Row],[Ship Date]]-Table1[[#This Row],[Order Date]]</f>
        <v>4</v>
      </c>
      <c r="H1096" s="2" t="s">
        <v>50</v>
      </c>
      <c r="I1096" s="2" t="s">
        <v>3211</v>
      </c>
      <c r="J1096" s="2" t="s">
        <v>3212</v>
      </c>
      <c r="K1096" s="2" t="s">
        <v>102</v>
      </c>
      <c r="L1096" s="2" t="s">
        <v>27</v>
      </c>
      <c r="M1096" s="2" t="s">
        <v>3213</v>
      </c>
      <c r="N1096" s="2" t="s">
        <v>2735</v>
      </c>
      <c r="O1096" s="2">
        <v>20735</v>
      </c>
      <c r="P1096" s="2" t="s">
        <v>148</v>
      </c>
      <c r="Q1096" s="2" t="s">
        <v>690</v>
      </c>
      <c r="R1096" s="2" t="s">
        <v>46</v>
      </c>
      <c r="S1096" s="2" t="s">
        <v>78</v>
      </c>
      <c r="T1096" s="2" t="s">
        <v>691</v>
      </c>
      <c r="U1096" s="2">
        <v>355.96</v>
      </c>
      <c r="V1096" s="2">
        <v>2</v>
      </c>
      <c r="W1096" s="2">
        <v>0</v>
      </c>
      <c r="X1096" s="20">
        <v>8.6</v>
      </c>
      <c r="Y1096" s="18">
        <v>13315.8418367345</v>
      </c>
      <c r="Z1096" s="2">
        <v>103.22839999999997</v>
      </c>
    </row>
    <row r="1097" spans="1:26" x14ac:dyDescent="0.3">
      <c r="A1097" s="2">
        <v>1096</v>
      </c>
      <c r="B1097" s="2" t="s">
        <v>3216</v>
      </c>
      <c r="C1097" s="2">
        <f>YEAR([1]Data!$D1097)</f>
        <v>2014</v>
      </c>
      <c r="D1097" s="3">
        <v>41661</v>
      </c>
      <c r="E1097" s="3" t="str">
        <f>TEXT(Table1[[#This Row],[Order Date]],"mmm")</f>
        <v>Jan</v>
      </c>
      <c r="F1097" s="3">
        <v>41666</v>
      </c>
      <c r="G1097" s="8">
        <f>Table1[[#This Row],[Ship Date]]-Table1[[#This Row],[Order Date]]</f>
        <v>5</v>
      </c>
      <c r="H1097" s="2" t="s">
        <v>50</v>
      </c>
      <c r="I1097" s="2" t="s">
        <v>3217</v>
      </c>
      <c r="J1097" s="2" t="s">
        <v>3218</v>
      </c>
      <c r="K1097" s="2" t="s">
        <v>102</v>
      </c>
      <c r="L1097" s="2" t="s">
        <v>27</v>
      </c>
      <c r="M1097" s="2" t="s">
        <v>467</v>
      </c>
      <c r="N1097" s="2" t="s">
        <v>88</v>
      </c>
      <c r="O1097" s="2">
        <v>28205</v>
      </c>
      <c r="P1097" s="2" t="s">
        <v>30</v>
      </c>
      <c r="Q1097" s="2" t="s">
        <v>3219</v>
      </c>
      <c r="R1097" s="2" t="s">
        <v>46</v>
      </c>
      <c r="S1097" s="2" t="s">
        <v>59</v>
      </c>
      <c r="T1097" s="2" t="s">
        <v>3220</v>
      </c>
      <c r="U1097" s="2">
        <v>348.20799999999997</v>
      </c>
      <c r="V1097" s="2">
        <v>7</v>
      </c>
      <c r="W1097" s="2">
        <v>0.2</v>
      </c>
      <c r="X1097" s="20">
        <v>8.6999999999999993</v>
      </c>
      <c r="Y1097" s="18">
        <v>13353.9872448977</v>
      </c>
      <c r="Z1097" s="2">
        <v>30.468200000000024</v>
      </c>
    </row>
    <row r="1098" spans="1:26" x14ac:dyDescent="0.3">
      <c r="A1098" s="2">
        <v>1097</v>
      </c>
      <c r="B1098" s="2" t="s">
        <v>3216</v>
      </c>
      <c r="C1098" s="2">
        <f>YEAR([1]Data!$D1098)</f>
        <v>2014</v>
      </c>
      <c r="D1098" s="3">
        <v>41661</v>
      </c>
      <c r="E1098" s="3" t="str">
        <f>TEXT(Table1[[#This Row],[Order Date]],"mmm")</f>
        <v>Jan</v>
      </c>
      <c r="F1098" s="3">
        <v>41666</v>
      </c>
      <c r="G1098" s="8">
        <f>Table1[[#This Row],[Ship Date]]-Table1[[#This Row],[Order Date]]</f>
        <v>5</v>
      </c>
      <c r="H1098" s="2" t="s">
        <v>50</v>
      </c>
      <c r="I1098" s="2" t="s">
        <v>3217</v>
      </c>
      <c r="J1098" s="2" t="s">
        <v>3218</v>
      </c>
      <c r="K1098" s="2" t="s">
        <v>102</v>
      </c>
      <c r="L1098" s="2" t="s">
        <v>27</v>
      </c>
      <c r="M1098" s="2" t="s">
        <v>467</v>
      </c>
      <c r="N1098" s="2" t="s">
        <v>88</v>
      </c>
      <c r="O1098" s="2">
        <v>28205</v>
      </c>
      <c r="P1098" s="2" t="s">
        <v>30</v>
      </c>
      <c r="Q1098" s="2" t="s">
        <v>3221</v>
      </c>
      <c r="R1098" s="2" t="s">
        <v>46</v>
      </c>
      <c r="S1098" s="2" t="s">
        <v>75</v>
      </c>
      <c r="T1098" s="2" t="s">
        <v>3222</v>
      </c>
      <c r="U1098" s="2">
        <v>35.783999999999999</v>
      </c>
      <c r="V1098" s="2">
        <v>7</v>
      </c>
      <c r="W1098" s="2">
        <v>0.7</v>
      </c>
      <c r="X1098" s="20">
        <v>8.8000000000000007</v>
      </c>
      <c r="Y1098" s="18">
        <v>13392.132653061</v>
      </c>
      <c r="Z1098" s="2">
        <v>-28.627200000000009</v>
      </c>
    </row>
    <row r="1099" spans="1:26" x14ac:dyDescent="0.3">
      <c r="A1099" s="2">
        <v>1098</v>
      </c>
      <c r="B1099" s="2" t="s">
        <v>3223</v>
      </c>
      <c r="C1099" s="2">
        <f>YEAR([1]Data!$D1099)</f>
        <v>2011</v>
      </c>
      <c r="D1099" s="3">
        <v>40719</v>
      </c>
      <c r="E1099" s="3" t="str">
        <f>TEXT(Table1[[#This Row],[Order Date]],"mmm")</f>
        <v>Jun</v>
      </c>
      <c r="F1099" s="3">
        <v>40722</v>
      </c>
      <c r="G1099" s="8">
        <f>Table1[[#This Row],[Ship Date]]-Table1[[#This Row],[Order Date]]</f>
        <v>3</v>
      </c>
      <c r="H1099" s="2" t="s">
        <v>188</v>
      </c>
      <c r="I1099" s="2" t="s">
        <v>3094</v>
      </c>
      <c r="J1099" s="2" t="s">
        <v>3095</v>
      </c>
      <c r="K1099" s="2" t="s">
        <v>41</v>
      </c>
      <c r="L1099" s="2" t="s">
        <v>27</v>
      </c>
      <c r="M1099" s="2" t="s">
        <v>42</v>
      </c>
      <c r="N1099" s="2" t="s">
        <v>43</v>
      </c>
      <c r="O1099" s="2">
        <v>90049</v>
      </c>
      <c r="P1099" s="2" t="s">
        <v>44</v>
      </c>
      <c r="Q1099" s="2" t="s">
        <v>3224</v>
      </c>
      <c r="R1099" s="2" t="s">
        <v>32</v>
      </c>
      <c r="S1099" s="2" t="s">
        <v>56</v>
      </c>
      <c r="T1099" s="2" t="s">
        <v>3225</v>
      </c>
      <c r="U1099" s="2">
        <v>447.84</v>
      </c>
      <c r="V1099" s="2">
        <v>5</v>
      </c>
      <c r="W1099" s="2">
        <v>0.2</v>
      </c>
      <c r="X1099" s="20">
        <v>8.9</v>
      </c>
      <c r="Y1099" s="18">
        <v>13430.2780612242</v>
      </c>
      <c r="Z1099" s="2">
        <v>11.19599999999997</v>
      </c>
    </row>
    <row r="1100" spans="1:26" x14ac:dyDescent="0.3">
      <c r="A1100" s="2">
        <v>1099</v>
      </c>
      <c r="B1100" s="2" t="s">
        <v>3226</v>
      </c>
      <c r="C1100" s="2">
        <f>YEAR([1]Data!$D1100)</f>
        <v>2013</v>
      </c>
      <c r="D1100" s="3">
        <v>41440</v>
      </c>
      <c r="E1100" s="3" t="str">
        <f>TEXT(Table1[[#This Row],[Order Date]],"mmm")</f>
        <v>Jun</v>
      </c>
      <c r="F1100" s="3">
        <v>41443</v>
      </c>
      <c r="G1100" s="8">
        <f>Table1[[#This Row],[Ship Date]]-Table1[[#This Row],[Order Date]]</f>
        <v>3</v>
      </c>
      <c r="H1100" s="2" t="s">
        <v>188</v>
      </c>
      <c r="I1100" s="2" t="s">
        <v>3227</v>
      </c>
      <c r="J1100" s="2" t="s">
        <v>3228</v>
      </c>
      <c r="K1100" s="2" t="s">
        <v>102</v>
      </c>
      <c r="L1100" s="2" t="s">
        <v>27</v>
      </c>
      <c r="M1100" s="2" t="s">
        <v>127</v>
      </c>
      <c r="N1100" s="2" t="s">
        <v>43</v>
      </c>
      <c r="O1100" s="2">
        <v>94122</v>
      </c>
      <c r="P1100" s="2" t="s">
        <v>44</v>
      </c>
      <c r="Q1100" s="2" t="s">
        <v>3229</v>
      </c>
      <c r="R1100" s="2" t="s">
        <v>46</v>
      </c>
      <c r="S1100" s="2" t="s">
        <v>68</v>
      </c>
      <c r="T1100" s="2" t="s">
        <v>3230</v>
      </c>
      <c r="U1100" s="2">
        <v>7.04</v>
      </c>
      <c r="V1100" s="2">
        <v>4</v>
      </c>
      <c r="W1100" s="2">
        <v>0</v>
      </c>
      <c r="X1100" s="20">
        <v>9</v>
      </c>
      <c r="Y1100" s="18">
        <v>13468.423469387501</v>
      </c>
      <c r="Z1100" s="2">
        <v>2.0415999999999999</v>
      </c>
    </row>
    <row r="1101" spans="1:26" x14ac:dyDescent="0.3">
      <c r="A1101" s="2">
        <v>1100</v>
      </c>
      <c r="B1101" s="2" t="s">
        <v>3226</v>
      </c>
      <c r="C1101" s="2">
        <f>YEAR([1]Data!$D1101)</f>
        <v>2013</v>
      </c>
      <c r="D1101" s="3">
        <v>41440</v>
      </c>
      <c r="E1101" s="3" t="str">
        <f>TEXT(Table1[[#This Row],[Order Date]],"mmm")</f>
        <v>Jun</v>
      </c>
      <c r="F1101" s="3">
        <v>41443</v>
      </c>
      <c r="G1101" s="8">
        <f>Table1[[#This Row],[Ship Date]]-Table1[[#This Row],[Order Date]]</f>
        <v>3</v>
      </c>
      <c r="H1101" s="2" t="s">
        <v>188</v>
      </c>
      <c r="I1101" s="2" t="s">
        <v>3227</v>
      </c>
      <c r="J1101" s="2" t="s">
        <v>3228</v>
      </c>
      <c r="K1101" s="2" t="s">
        <v>102</v>
      </c>
      <c r="L1101" s="2" t="s">
        <v>27</v>
      </c>
      <c r="M1101" s="2" t="s">
        <v>127</v>
      </c>
      <c r="N1101" s="2" t="s">
        <v>43</v>
      </c>
      <c r="O1101" s="2">
        <v>94122</v>
      </c>
      <c r="P1101" s="2" t="s">
        <v>44</v>
      </c>
      <c r="Q1101" s="2" t="s">
        <v>1555</v>
      </c>
      <c r="R1101" s="2" t="s">
        <v>32</v>
      </c>
      <c r="S1101" s="2" t="s">
        <v>65</v>
      </c>
      <c r="T1101" s="2" t="s">
        <v>1556</v>
      </c>
      <c r="U1101" s="2">
        <v>8.73</v>
      </c>
      <c r="V1101" s="2">
        <v>3</v>
      </c>
      <c r="W1101" s="2">
        <v>0</v>
      </c>
      <c r="X1101" s="20">
        <v>9.1</v>
      </c>
      <c r="Y1101" s="18">
        <v>13506.568877550801</v>
      </c>
      <c r="Z1101" s="2">
        <v>4.1030999999999995</v>
      </c>
    </row>
    <row r="1102" spans="1:26" x14ac:dyDescent="0.3">
      <c r="A1102" s="2">
        <v>1101</v>
      </c>
      <c r="B1102" s="2" t="s">
        <v>3226</v>
      </c>
      <c r="C1102" s="2">
        <f>YEAR([1]Data!$D1102)</f>
        <v>2013</v>
      </c>
      <c r="D1102" s="3">
        <v>41440</v>
      </c>
      <c r="E1102" s="3" t="str">
        <f>TEXT(Table1[[#This Row],[Order Date]],"mmm")</f>
        <v>Jun</v>
      </c>
      <c r="F1102" s="3">
        <v>41443</v>
      </c>
      <c r="G1102" s="8">
        <f>Table1[[#This Row],[Ship Date]]-Table1[[#This Row],[Order Date]]</f>
        <v>3</v>
      </c>
      <c r="H1102" s="2" t="s">
        <v>188</v>
      </c>
      <c r="I1102" s="2" t="s">
        <v>3227</v>
      </c>
      <c r="J1102" s="2" t="s">
        <v>3228</v>
      </c>
      <c r="K1102" s="2" t="s">
        <v>102</v>
      </c>
      <c r="L1102" s="2" t="s">
        <v>27</v>
      </c>
      <c r="M1102" s="2" t="s">
        <v>127</v>
      </c>
      <c r="N1102" s="2" t="s">
        <v>43</v>
      </c>
      <c r="O1102" s="2">
        <v>94122</v>
      </c>
      <c r="P1102" s="2" t="s">
        <v>44</v>
      </c>
      <c r="Q1102" s="2" t="s">
        <v>3231</v>
      </c>
      <c r="R1102" s="2" t="s">
        <v>71</v>
      </c>
      <c r="S1102" s="2" t="s">
        <v>161</v>
      </c>
      <c r="T1102" s="2" t="s">
        <v>3232</v>
      </c>
      <c r="U1102" s="2">
        <v>29.29</v>
      </c>
      <c r="V1102" s="2">
        <v>1</v>
      </c>
      <c r="W1102" s="2">
        <v>0</v>
      </c>
      <c r="X1102" s="20">
        <v>9.1999999999999993</v>
      </c>
      <c r="Y1102" s="18">
        <v>13544.714285714001</v>
      </c>
      <c r="Z1102" s="2">
        <v>9.6656999999999975</v>
      </c>
    </row>
    <row r="1103" spans="1:26" x14ac:dyDescent="0.3">
      <c r="A1103" s="2">
        <v>1102</v>
      </c>
      <c r="B1103" s="2" t="s">
        <v>3226</v>
      </c>
      <c r="C1103" s="2">
        <f>YEAR([1]Data!$D1103)</f>
        <v>2013</v>
      </c>
      <c r="D1103" s="3">
        <v>41440</v>
      </c>
      <c r="E1103" s="3" t="str">
        <f>TEXT(Table1[[#This Row],[Order Date]],"mmm")</f>
        <v>Jun</v>
      </c>
      <c r="F1103" s="3">
        <v>41443</v>
      </c>
      <c r="G1103" s="8">
        <f>Table1[[#This Row],[Ship Date]]-Table1[[#This Row],[Order Date]]</f>
        <v>3</v>
      </c>
      <c r="H1103" s="2" t="s">
        <v>188</v>
      </c>
      <c r="I1103" s="2" t="s">
        <v>3227</v>
      </c>
      <c r="J1103" s="2" t="s">
        <v>3228</v>
      </c>
      <c r="K1103" s="2" t="s">
        <v>102</v>
      </c>
      <c r="L1103" s="2" t="s">
        <v>27</v>
      </c>
      <c r="M1103" s="2" t="s">
        <v>127</v>
      </c>
      <c r="N1103" s="2" t="s">
        <v>43</v>
      </c>
      <c r="O1103" s="2">
        <v>94122</v>
      </c>
      <c r="P1103" s="2" t="s">
        <v>44</v>
      </c>
      <c r="Q1103" s="2" t="s">
        <v>3233</v>
      </c>
      <c r="R1103" s="2" t="s">
        <v>46</v>
      </c>
      <c r="S1103" s="2" t="s">
        <v>68</v>
      </c>
      <c r="T1103" s="2" t="s">
        <v>3234</v>
      </c>
      <c r="U1103" s="2">
        <v>8.64</v>
      </c>
      <c r="V1103" s="2">
        <v>3</v>
      </c>
      <c r="W1103" s="2">
        <v>0</v>
      </c>
      <c r="X1103" s="20">
        <v>9.3000000000000007</v>
      </c>
      <c r="Y1103" s="18">
        <v>13582.859693877301</v>
      </c>
      <c r="Z1103" s="2">
        <v>2.5055999999999998</v>
      </c>
    </row>
    <row r="1104" spans="1:26" x14ac:dyDescent="0.3">
      <c r="A1104" s="2">
        <v>1103</v>
      </c>
      <c r="B1104" s="2" t="s">
        <v>3235</v>
      </c>
      <c r="C1104" s="2">
        <f>YEAR([1]Data!$D1104)</f>
        <v>2014</v>
      </c>
      <c r="D1104" s="3">
        <v>41751</v>
      </c>
      <c r="E1104" s="3" t="str">
        <f>TEXT(Table1[[#This Row],[Order Date]],"mmm")</f>
        <v>Apr</v>
      </c>
      <c r="F1104" s="3">
        <v>41757</v>
      </c>
      <c r="G1104" s="8">
        <f>Table1[[#This Row],[Ship Date]]-Table1[[#This Row],[Order Date]]</f>
        <v>6</v>
      </c>
      <c r="H1104" s="2" t="s">
        <v>50</v>
      </c>
      <c r="I1104" s="2" t="s">
        <v>2178</v>
      </c>
      <c r="J1104" s="2" t="s">
        <v>2179</v>
      </c>
      <c r="K1104" s="2" t="s">
        <v>26</v>
      </c>
      <c r="L1104" s="2" t="s">
        <v>27</v>
      </c>
      <c r="M1104" s="2" t="s">
        <v>184</v>
      </c>
      <c r="N1104" s="2" t="s">
        <v>104</v>
      </c>
      <c r="O1104" s="2">
        <v>77041</v>
      </c>
      <c r="P1104" s="2" t="s">
        <v>105</v>
      </c>
      <c r="Q1104" s="2" t="s">
        <v>1218</v>
      </c>
      <c r="R1104" s="2" t="s">
        <v>46</v>
      </c>
      <c r="S1104" s="2" t="s">
        <v>75</v>
      </c>
      <c r="T1104" s="2" t="s">
        <v>1219</v>
      </c>
      <c r="U1104" s="2">
        <v>2.6939999999999995</v>
      </c>
      <c r="V1104" s="2">
        <v>3</v>
      </c>
      <c r="W1104" s="2">
        <v>0.8</v>
      </c>
      <c r="X1104" s="20">
        <v>9.4</v>
      </c>
      <c r="Y1104" s="18">
        <v>13621.005102040601</v>
      </c>
      <c r="Z1104" s="2">
        <v>-4.7145000000000028</v>
      </c>
    </row>
    <row r="1105" spans="1:26" x14ac:dyDescent="0.3">
      <c r="A1105" s="2">
        <v>1104</v>
      </c>
      <c r="B1105" s="2" t="s">
        <v>3235</v>
      </c>
      <c r="C1105" s="2">
        <f>YEAR([1]Data!$D1105)</f>
        <v>2014</v>
      </c>
      <c r="D1105" s="3">
        <v>41751</v>
      </c>
      <c r="E1105" s="3" t="str">
        <f>TEXT(Table1[[#This Row],[Order Date]],"mmm")</f>
        <v>Apr</v>
      </c>
      <c r="F1105" s="3">
        <v>41757</v>
      </c>
      <c r="G1105" s="8">
        <f>Table1[[#This Row],[Ship Date]]-Table1[[#This Row],[Order Date]]</f>
        <v>6</v>
      </c>
      <c r="H1105" s="2" t="s">
        <v>50</v>
      </c>
      <c r="I1105" s="2" t="s">
        <v>2178</v>
      </c>
      <c r="J1105" s="2" t="s">
        <v>2179</v>
      </c>
      <c r="K1105" s="2" t="s">
        <v>26</v>
      </c>
      <c r="L1105" s="2" t="s">
        <v>27</v>
      </c>
      <c r="M1105" s="2" t="s">
        <v>184</v>
      </c>
      <c r="N1105" s="2" t="s">
        <v>104</v>
      </c>
      <c r="O1105" s="2">
        <v>77041</v>
      </c>
      <c r="P1105" s="2" t="s">
        <v>105</v>
      </c>
      <c r="Q1105" s="2" t="s">
        <v>3005</v>
      </c>
      <c r="R1105" s="2" t="s">
        <v>46</v>
      </c>
      <c r="S1105" s="2" t="s">
        <v>75</v>
      </c>
      <c r="T1105" s="2" t="s">
        <v>3006</v>
      </c>
      <c r="U1105" s="2">
        <v>2.9339999999999993</v>
      </c>
      <c r="V1105" s="2">
        <v>3</v>
      </c>
      <c r="W1105" s="2">
        <v>0.8</v>
      </c>
      <c r="X1105" s="20">
        <v>9.5</v>
      </c>
      <c r="Y1105" s="18">
        <v>13659.150510203801</v>
      </c>
      <c r="Z1105" s="2">
        <v>-4.9878000000000018</v>
      </c>
    </row>
    <row r="1106" spans="1:26" x14ac:dyDescent="0.3">
      <c r="A1106" s="2">
        <v>1105</v>
      </c>
      <c r="B1106" s="2" t="s">
        <v>3236</v>
      </c>
      <c r="C1106" s="2">
        <f>YEAR([1]Data!$D1106)</f>
        <v>2013</v>
      </c>
      <c r="D1106" s="3">
        <v>41569</v>
      </c>
      <c r="E1106" s="3" t="str">
        <f>TEXT(Table1[[#This Row],[Order Date]],"mmm")</f>
        <v>Oct</v>
      </c>
      <c r="F1106" s="3">
        <v>41575</v>
      </c>
      <c r="G1106" s="8">
        <f>Table1[[#This Row],[Ship Date]]-Table1[[#This Row],[Order Date]]</f>
        <v>6</v>
      </c>
      <c r="H1106" s="2" t="s">
        <v>50</v>
      </c>
      <c r="I1106" s="2" t="s">
        <v>3237</v>
      </c>
      <c r="J1106" s="2" t="s">
        <v>3238</v>
      </c>
      <c r="K1106" s="2" t="s">
        <v>26</v>
      </c>
      <c r="L1106" s="2" t="s">
        <v>27</v>
      </c>
      <c r="M1106" s="2" t="s">
        <v>2855</v>
      </c>
      <c r="N1106" s="2" t="s">
        <v>43</v>
      </c>
      <c r="O1106" s="2">
        <v>92503</v>
      </c>
      <c r="P1106" s="2" t="s">
        <v>44</v>
      </c>
      <c r="Q1106" s="2" t="s">
        <v>3239</v>
      </c>
      <c r="R1106" s="2" t="s">
        <v>46</v>
      </c>
      <c r="S1106" s="2" t="s">
        <v>90</v>
      </c>
      <c r="T1106" s="2" t="s">
        <v>3240</v>
      </c>
      <c r="U1106" s="2">
        <v>22.919999999999998</v>
      </c>
      <c r="V1106" s="2">
        <v>3</v>
      </c>
      <c r="W1106" s="2">
        <v>0</v>
      </c>
      <c r="X1106" s="20">
        <v>9.6</v>
      </c>
      <c r="Y1106" s="18">
        <v>13697.295918367099</v>
      </c>
      <c r="Z1106" s="2">
        <v>11.230799999999999</v>
      </c>
    </row>
    <row r="1107" spans="1:26" x14ac:dyDescent="0.3">
      <c r="A1107" s="2">
        <v>1106</v>
      </c>
      <c r="B1107" s="2" t="s">
        <v>3241</v>
      </c>
      <c r="C1107" s="2">
        <f>YEAR([1]Data!$D1107)</f>
        <v>2013</v>
      </c>
      <c r="D1107" s="3">
        <v>41598</v>
      </c>
      <c r="E1107" s="3" t="str">
        <f>TEXT(Table1[[#This Row],[Order Date]],"mmm")</f>
        <v>Nov</v>
      </c>
      <c r="F1107" s="3">
        <v>41603</v>
      </c>
      <c r="G1107" s="8">
        <f>Table1[[#This Row],[Ship Date]]-Table1[[#This Row],[Order Date]]</f>
        <v>5</v>
      </c>
      <c r="H1107" s="2" t="s">
        <v>50</v>
      </c>
      <c r="I1107" s="2" t="s">
        <v>156</v>
      </c>
      <c r="J1107" s="2" t="s">
        <v>157</v>
      </c>
      <c r="K1107" s="2" t="s">
        <v>26</v>
      </c>
      <c r="L1107" s="2" t="s">
        <v>27</v>
      </c>
      <c r="M1107" s="2" t="s">
        <v>184</v>
      </c>
      <c r="N1107" s="2" t="s">
        <v>104</v>
      </c>
      <c r="O1107" s="2">
        <v>77041</v>
      </c>
      <c r="P1107" s="2" t="s">
        <v>105</v>
      </c>
      <c r="Q1107" s="2" t="s">
        <v>833</v>
      </c>
      <c r="R1107" s="2" t="s">
        <v>46</v>
      </c>
      <c r="S1107" s="2" t="s">
        <v>59</v>
      </c>
      <c r="T1107" s="2" t="s">
        <v>834</v>
      </c>
      <c r="U1107" s="2">
        <v>100.70400000000001</v>
      </c>
      <c r="V1107" s="2">
        <v>6</v>
      </c>
      <c r="W1107" s="2">
        <v>0.2</v>
      </c>
      <c r="X1107" s="20">
        <v>9.6999999999999993</v>
      </c>
      <c r="Y1107" s="18">
        <v>13735.441326530399</v>
      </c>
      <c r="Z1107" s="2">
        <v>-16.36440000000001</v>
      </c>
    </row>
    <row r="1108" spans="1:26" x14ac:dyDescent="0.3">
      <c r="A1108" s="2">
        <v>1107</v>
      </c>
      <c r="B1108" s="2" t="s">
        <v>3241</v>
      </c>
      <c r="C1108" s="2">
        <f>YEAR([1]Data!$D1108)</f>
        <v>2013</v>
      </c>
      <c r="D1108" s="3">
        <v>41598</v>
      </c>
      <c r="E1108" s="3" t="str">
        <f>TEXT(Table1[[#This Row],[Order Date]],"mmm")</f>
        <v>Nov</v>
      </c>
      <c r="F1108" s="3">
        <v>41603</v>
      </c>
      <c r="G1108" s="8">
        <f>Table1[[#This Row],[Ship Date]]-Table1[[#This Row],[Order Date]]</f>
        <v>5</v>
      </c>
      <c r="H1108" s="2" t="s">
        <v>50</v>
      </c>
      <c r="I1108" s="2" t="s">
        <v>156</v>
      </c>
      <c r="J1108" s="2" t="s">
        <v>157</v>
      </c>
      <c r="K1108" s="2" t="s">
        <v>26</v>
      </c>
      <c r="L1108" s="2" t="s">
        <v>27</v>
      </c>
      <c r="M1108" s="2" t="s">
        <v>184</v>
      </c>
      <c r="N1108" s="2" t="s">
        <v>104</v>
      </c>
      <c r="O1108" s="2">
        <v>77041</v>
      </c>
      <c r="P1108" s="2" t="s">
        <v>105</v>
      </c>
      <c r="Q1108" s="2" t="s">
        <v>1555</v>
      </c>
      <c r="R1108" s="2" t="s">
        <v>32</v>
      </c>
      <c r="S1108" s="2" t="s">
        <v>65</v>
      </c>
      <c r="T1108" s="2" t="s">
        <v>1556</v>
      </c>
      <c r="U1108" s="2">
        <v>2.3280000000000003</v>
      </c>
      <c r="V1108" s="2">
        <v>2</v>
      </c>
      <c r="W1108" s="2">
        <v>0.6</v>
      </c>
      <c r="X1108" s="20">
        <v>9.8000000000000007</v>
      </c>
      <c r="Y1108" s="18">
        <v>13773.586734693599</v>
      </c>
      <c r="Z1108" s="2">
        <v>-0.75660000000000016</v>
      </c>
    </row>
    <row r="1109" spans="1:26" x14ac:dyDescent="0.3">
      <c r="A1109" s="2">
        <v>1108</v>
      </c>
      <c r="B1109" s="2" t="s">
        <v>3241</v>
      </c>
      <c r="C1109" s="2">
        <f>YEAR([1]Data!$D1109)</f>
        <v>2013</v>
      </c>
      <c r="D1109" s="3">
        <v>41598</v>
      </c>
      <c r="E1109" s="3" t="str">
        <f>TEXT(Table1[[#This Row],[Order Date]],"mmm")</f>
        <v>Nov</v>
      </c>
      <c r="F1109" s="3">
        <v>41603</v>
      </c>
      <c r="G1109" s="8">
        <f>Table1[[#This Row],[Ship Date]]-Table1[[#This Row],[Order Date]]</f>
        <v>5</v>
      </c>
      <c r="H1109" s="2" t="s">
        <v>50</v>
      </c>
      <c r="I1109" s="2" t="s">
        <v>156</v>
      </c>
      <c r="J1109" s="2" t="s">
        <v>157</v>
      </c>
      <c r="K1109" s="2" t="s">
        <v>26</v>
      </c>
      <c r="L1109" s="2" t="s">
        <v>27</v>
      </c>
      <c r="M1109" s="2" t="s">
        <v>184</v>
      </c>
      <c r="N1109" s="2" t="s">
        <v>104</v>
      </c>
      <c r="O1109" s="2">
        <v>77041</v>
      </c>
      <c r="P1109" s="2" t="s">
        <v>105</v>
      </c>
      <c r="Q1109" s="2" t="s">
        <v>3242</v>
      </c>
      <c r="R1109" s="2" t="s">
        <v>46</v>
      </c>
      <c r="S1109" s="2" t="s">
        <v>75</v>
      </c>
      <c r="T1109" s="2" t="s">
        <v>3243</v>
      </c>
      <c r="U1109" s="2">
        <v>10.779999999999996</v>
      </c>
      <c r="V1109" s="2">
        <v>5</v>
      </c>
      <c r="W1109" s="2">
        <v>0.8</v>
      </c>
      <c r="X1109" s="20">
        <v>9.9</v>
      </c>
      <c r="Y1109" s="18">
        <v>13811.732142856899</v>
      </c>
      <c r="Z1109" s="2">
        <v>-17.248000000000008</v>
      </c>
    </row>
    <row r="1110" spans="1:26" x14ac:dyDescent="0.3">
      <c r="A1110" s="2">
        <v>1109</v>
      </c>
      <c r="B1110" s="2" t="s">
        <v>3241</v>
      </c>
      <c r="C1110" s="2">
        <f>YEAR([1]Data!$D1110)</f>
        <v>2013</v>
      </c>
      <c r="D1110" s="3">
        <v>41598</v>
      </c>
      <c r="E1110" s="3" t="str">
        <f>TEXT(Table1[[#This Row],[Order Date]],"mmm")</f>
        <v>Nov</v>
      </c>
      <c r="F1110" s="3">
        <v>41603</v>
      </c>
      <c r="G1110" s="8">
        <f>Table1[[#This Row],[Ship Date]]-Table1[[#This Row],[Order Date]]</f>
        <v>5</v>
      </c>
      <c r="H1110" s="2" t="s">
        <v>50</v>
      </c>
      <c r="I1110" s="2" t="s">
        <v>156</v>
      </c>
      <c r="J1110" s="2" t="s">
        <v>157</v>
      </c>
      <c r="K1110" s="2" t="s">
        <v>26</v>
      </c>
      <c r="L1110" s="2" t="s">
        <v>27</v>
      </c>
      <c r="M1110" s="2" t="s">
        <v>184</v>
      </c>
      <c r="N1110" s="2" t="s">
        <v>104</v>
      </c>
      <c r="O1110" s="2">
        <v>77041</v>
      </c>
      <c r="P1110" s="2" t="s">
        <v>105</v>
      </c>
      <c r="Q1110" s="2" t="s">
        <v>3244</v>
      </c>
      <c r="R1110" s="2" t="s">
        <v>46</v>
      </c>
      <c r="S1110" s="2" t="s">
        <v>269</v>
      </c>
      <c r="T1110" s="2" t="s">
        <v>186</v>
      </c>
      <c r="U1110" s="2">
        <v>58.368000000000009</v>
      </c>
      <c r="V1110" s="2">
        <v>12</v>
      </c>
      <c r="W1110" s="2">
        <v>0.2</v>
      </c>
      <c r="X1110" s="20">
        <v>10</v>
      </c>
      <c r="Y1110" s="18">
        <v>13849.877551020199</v>
      </c>
      <c r="Z1110" s="2">
        <v>21.888000000000002</v>
      </c>
    </row>
    <row r="1111" spans="1:26" x14ac:dyDescent="0.3">
      <c r="A1111" s="2">
        <v>1110</v>
      </c>
      <c r="B1111" s="2" t="s">
        <v>3241</v>
      </c>
      <c r="C1111" s="2">
        <f>YEAR([1]Data!$D1111)</f>
        <v>2013</v>
      </c>
      <c r="D1111" s="3">
        <v>41598</v>
      </c>
      <c r="E1111" s="3" t="str">
        <f>TEXT(Table1[[#This Row],[Order Date]],"mmm")</f>
        <v>Nov</v>
      </c>
      <c r="F1111" s="3">
        <v>41603</v>
      </c>
      <c r="G1111" s="8">
        <f>Table1[[#This Row],[Ship Date]]-Table1[[#This Row],[Order Date]]</f>
        <v>5</v>
      </c>
      <c r="H1111" s="2" t="s">
        <v>50</v>
      </c>
      <c r="I1111" s="2" t="s">
        <v>156</v>
      </c>
      <c r="J1111" s="2" t="s">
        <v>157</v>
      </c>
      <c r="K1111" s="2" t="s">
        <v>26</v>
      </c>
      <c r="L1111" s="2" t="s">
        <v>27</v>
      </c>
      <c r="M1111" s="2" t="s">
        <v>184</v>
      </c>
      <c r="N1111" s="2" t="s">
        <v>104</v>
      </c>
      <c r="O1111" s="2">
        <v>77041</v>
      </c>
      <c r="P1111" s="2" t="s">
        <v>105</v>
      </c>
      <c r="Q1111" s="2" t="s">
        <v>3245</v>
      </c>
      <c r="R1111" s="2" t="s">
        <v>46</v>
      </c>
      <c r="S1111" s="2" t="s">
        <v>173</v>
      </c>
      <c r="T1111" s="2" t="s">
        <v>3246</v>
      </c>
      <c r="U1111" s="2">
        <v>40.968000000000004</v>
      </c>
      <c r="V1111" s="2">
        <v>3</v>
      </c>
      <c r="W1111" s="2">
        <v>0.2</v>
      </c>
      <c r="X1111" s="20">
        <v>10.1</v>
      </c>
      <c r="Y1111" s="18">
        <v>13888.0229591834</v>
      </c>
      <c r="Z1111" s="2">
        <v>13.826699999999999</v>
      </c>
    </row>
    <row r="1112" spans="1:26" x14ac:dyDescent="0.3">
      <c r="A1112" s="2">
        <v>1111</v>
      </c>
      <c r="B1112" s="2" t="s">
        <v>3241</v>
      </c>
      <c r="C1112" s="2">
        <f>YEAR([1]Data!$D1112)</f>
        <v>2013</v>
      </c>
      <c r="D1112" s="3">
        <v>41598</v>
      </c>
      <c r="E1112" s="3" t="str">
        <f>TEXT(Table1[[#This Row],[Order Date]],"mmm")</f>
        <v>Nov</v>
      </c>
      <c r="F1112" s="3">
        <v>41603</v>
      </c>
      <c r="G1112" s="8">
        <f>Table1[[#This Row],[Ship Date]]-Table1[[#This Row],[Order Date]]</f>
        <v>5</v>
      </c>
      <c r="H1112" s="2" t="s">
        <v>50</v>
      </c>
      <c r="I1112" s="2" t="s">
        <v>156</v>
      </c>
      <c r="J1112" s="2" t="s">
        <v>157</v>
      </c>
      <c r="K1112" s="2" t="s">
        <v>26</v>
      </c>
      <c r="L1112" s="2" t="s">
        <v>27</v>
      </c>
      <c r="M1112" s="2" t="s">
        <v>184</v>
      </c>
      <c r="N1112" s="2" t="s">
        <v>104</v>
      </c>
      <c r="O1112" s="2">
        <v>77041</v>
      </c>
      <c r="P1112" s="2" t="s">
        <v>105</v>
      </c>
      <c r="Q1112" s="2" t="s">
        <v>3247</v>
      </c>
      <c r="R1112" s="2" t="s">
        <v>71</v>
      </c>
      <c r="S1112" s="2" t="s">
        <v>72</v>
      </c>
      <c r="T1112" s="2" t="s">
        <v>3248</v>
      </c>
      <c r="U1112" s="2">
        <v>71.959999999999994</v>
      </c>
      <c r="V1112" s="2">
        <v>5</v>
      </c>
      <c r="W1112" s="2">
        <v>0.2</v>
      </c>
      <c r="X1112" s="20">
        <v>10.199999999999999</v>
      </c>
      <c r="Y1112" s="18">
        <v>13926.1683673467</v>
      </c>
      <c r="Z1112" s="2">
        <v>25.185999999999996</v>
      </c>
    </row>
    <row r="1113" spans="1:26" x14ac:dyDescent="0.3">
      <c r="A1113" s="2">
        <v>1112</v>
      </c>
      <c r="B1113" s="2" t="s">
        <v>3241</v>
      </c>
      <c r="C1113" s="2">
        <f>YEAR([1]Data!$D1113)</f>
        <v>2013</v>
      </c>
      <c r="D1113" s="3">
        <v>41598</v>
      </c>
      <c r="E1113" s="3" t="str">
        <f>TEXT(Table1[[#This Row],[Order Date]],"mmm")</f>
        <v>Nov</v>
      </c>
      <c r="F1113" s="3">
        <v>41603</v>
      </c>
      <c r="G1113" s="8">
        <f>Table1[[#This Row],[Ship Date]]-Table1[[#This Row],[Order Date]]</f>
        <v>5</v>
      </c>
      <c r="H1113" s="2" t="s">
        <v>50</v>
      </c>
      <c r="I1113" s="2" t="s">
        <v>156</v>
      </c>
      <c r="J1113" s="2" t="s">
        <v>157</v>
      </c>
      <c r="K1113" s="2" t="s">
        <v>26</v>
      </c>
      <c r="L1113" s="2" t="s">
        <v>27</v>
      </c>
      <c r="M1113" s="2" t="s">
        <v>184</v>
      </c>
      <c r="N1113" s="2" t="s">
        <v>104</v>
      </c>
      <c r="O1113" s="2">
        <v>77041</v>
      </c>
      <c r="P1113" s="2" t="s">
        <v>105</v>
      </c>
      <c r="Q1113" s="2" t="s">
        <v>3249</v>
      </c>
      <c r="R1113" s="2" t="s">
        <v>46</v>
      </c>
      <c r="S1113" s="2" t="s">
        <v>90</v>
      </c>
      <c r="T1113" s="2" t="s">
        <v>3250</v>
      </c>
      <c r="U1113" s="2">
        <v>10.368000000000002</v>
      </c>
      <c r="V1113" s="2">
        <v>2</v>
      </c>
      <c r="W1113" s="2">
        <v>0.2</v>
      </c>
      <c r="X1113" s="20">
        <v>10.3</v>
      </c>
      <c r="Y1113" s="18">
        <v>13964.31377551</v>
      </c>
      <c r="Z1113" s="2">
        <v>3.6288</v>
      </c>
    </row>
    <row r="1114" spans="1:26" x14ac:dyDescent="0.3">
      <c r="A1114" s="2">
        <v>1113</v>
      </c>
      <c r="B1114" s="2" t="s">
        <v>3241</v>
      </c>
      <c r="C1114" s="2">
        <f>YEAR([1]Data!$D1114)</f>
        <v>2013</v>
      </c>
      <c r="D1114" s="3">
        <v>41598</v>
      </c>
      <c r="E1114" s="3" t="str">
        <f>TEXT(Table1[[#This Row],[Order Date]],"mmm")</f>
        <v>Nov</v>
      </c>
      <c r="F1114" s="3">
        <v>41603</v>
      </c>
      <c r="G1114" s="8">
        <f>Table1[[#This Row],[Ship Date]]-Table1[[#This Row],[Order Date]]</f>
        <v>5</v>
      </c>
      <c r="H1114" s="2" t="s">
        <v>50</v>
      </c>
      <c r="I1114" s="2" t="s">
        <v>156</v>
      </c>
      <c r="J1114" s="2" t="s">
        <v>157</v>
      </c>
      <c r="K1114" s="2" t="s">
        <v>26</v>
      </c>
      <c r="L1114" s="2" t="s">
        <v>27</v>
      </c>
      <c r="M1114" s="2" t="s">
        <v>184</v>
      </c>
      <c r="N1114" s="2" t="s">
        <v>104</v>
      </c>
      <c r="O1114" s="2">
        <v>77041</v>
      </c>
      <c r="P1114" s="2" t="s">
        <v>105</v>
      </c>
      <c r="Q1114" s="2" t="s">
        <v>446</v>
      </c>
      <c r="R1114" s="2" t="s">
        <v>46</v>
      </c>
      <c r="S1114" s="2" t="s">
        <v>75</v>
      </c>
      <c r="T1114" s="2" t="s">
        <v>447</v>
      </c>
      <c r="U1114" s="2">
        <v>1.1919999999999997</v>
      </c>
      <c r="V1114" s="2">
        <v>2</v>
      </c>
      <c r="W1114" s="2">
        <v>0.8</v>
      </c>
      <c r="X1114" s="20">
        <v>10.4</v>
      </c>
      <c r="Y1114" s="18">
        <v>14002.4591836732</v>
      </c>
      <c r="Z1114" s="2">
        <v>-2.0264000000000002</v>
      </c>
    </row>
    <row r="1115" spans="1:26" x14ac:dyDescent="0.3">
      <c r="A1115" s="2">
        <v>1114</v>
      </c>
      <c r="B1115" s="2" t="s">
        <v>3251</v>
      </c>
      <c r="C1115" s="2">
        <f>YEAR([1]Data!$D1115)</f>
        <v>2014</v>
      </c>
      <c r="D1115" s="3">
        <v>41992</v>
      </c>
      <c r="E1115" s="3" t="str">
        <f>TEXT(Table1[[#This Row],[Order Date]],"mmm")</f>
        <v>Dec</v>
      </c>
      <c r="F1115" s="3">
        <v>41997</v>
      </c>
      <c r="G1115" s="8">
        <f>Table1[[#This Row],[Ship Date]]-Table1[[#This Row],[Order Date]]</f>
        <v>5</v>
      </c>
      <c r="H1115" s="2" t="s">
        <v>23</v>
      </c>
      <c r="I1115" s="2" t="s">
        <v>1329</v>
      </c>
      <c r="J1115" s="2" t="s">
        <v>1330</v>
      </c>
      <c r="K1115" s="2" t="s">
        <v>26</v>
      </c>
      <c r="L1115" s="2" t="s">
        <v>27</v>
      </c>
      <c r="M1115" s="2" t="s">
        <v>3252</v>
      </c>
      <c r="N1115" s="2" t="s">
        <v>43</v>
      </c>
      <c r="O1115" s="2">
        <v>92024</v>
      </c>
      <c r="P1115" s="2" t="s">
        <v>44</v>
      </c>
      <c r="Q1115" s="2" t="s">
        <v>2750</v>
      </c>
      <c r="R1115" s="2" t="s">
        <v>46</v>
      </c>
      <c r="S1115" s="2" t="s">
        <v>75</v>
      </c>
      <c r="T1115" s="2" t="s">
        <v>2751</v>
      </c>
      <c r="U1115" s="2">
        <v>46.672000000000004</v>
      </c>
      <c r="V1115" s="2">
        <v>2</v>
      </c>
      <c r="W1115" s="2">
        <v>0.2</v>
      </c>
      <c r="X1115" s="20">
        <v>10.5</v>
      </c>
      <c r="Y1115" s="18">
        <v>14040.6045918365</v>
      </c>
      <c r="Z1115" s="2">
        <v>16.3352</v>
      </c>
    </row>
    <row r="1116" spans="1:26" x14ac:dyDescent="0.3">
      <c r="A1116" s="2">
        <v>1115</v>
      </c>
      <c r="B1116" s="2" t="s">
        <v>3251</v>
      </c>
      <c r="C1116" s="2">
        <f>YEAR([1]Data!$D1116)</f>
        <v>2014</v>
      </c>
      <c r="D1116" s="3">
        <v>41992</v>
      </c>
      <c r="E1116" s="3" t="str">
        <f>TEXT(Table1[[#This Row],[Order Date]],"mmm")</f>
        <v>Dec</v>
      </c>
      <c r="F1116" s="3">
        <v>41997</v>
      </c>
      <c r="G1116" s="8">
        <f>Table1[[#This Row],[Ship Date]]-Table1[[#This Row],[Order Date]]</f>
        <v>5</v>
      </c>
      <c r="H1116" s="2" t="s">
        <v>23</v>
      </c>
      <c r="I1116" s="2" t="s">
        <v>1329</v>
      </c>
      <c r="J1116" s="2" t="s">
        <v>1330</v>
      </c>
      <c r="K1116" s="2" t="s">
        <v>26</v>
      </c>
      <c r="L1116" s="2" t="s">
        <v>27</v>
      </c>
      <c r="M1116" s="2" t="s">
        <v>3252</v>
      </c>
      <c r="N1116" s="2" t="s">
        <v>43</v>
      </c>
      <c r="O1116" s="2">
        <v>92024</v>
      </c>
      <c r="P1116" s="2" t="s">
        <v>44</v>
      </c>
      <c r="Q1116" s="2" t="s">
        <v>3253</v>
      </c>
      <c r="R1116" s="2" t="s">
        <v>32</v>
      </c>
      <c r="S1116" s="2" t="s">
        <v>33</v>
      </c>
      <c r="T1116" s="2" t="s">
        <v>3254</v>
      </c>
      <c r="U1116" s="2">
        <v>119.83299999999998</v>
      </c>
      <c r="V1116" s="2">
        <v>1</v>
      </c>
      <c r="W1116" s="2">
        <v>0.15</v>
      </c>
      <c r="X1116" s="20">
        <v>6</v>
      </c>
      <c r="Y1116" s="18">
        <v>14078.7499999997</v>
      </c>
      <c r="Z1116" s="2">
        <v>-12.688200000000002</v>
      </c>
    </row>
    <row r="1117" spans="1:26" x14ac:dyDescent="0.3">
      <c r="A1117" s="2">
        <v>1116</v>
      </c>
      <c r="B1117" s="2" t="s">
        <v>3251</v>
      </c>
      <c r="C1117" s="2">
        <f>YEAR([1]Data!$D1117)</f>
        <v>2014</v>
      </c>
      <c r="D1117" s="3">
        <v>41992</v>
      </c>
      <c r="E1117" s="3" t="str">
        <f>TEXT(Table1[[#This Row],[Order Date]],"mmm")</f>
        <v>Dec</v>
      </c>
      <c r="F1117" s="3">
        <v>41997</v>
      </c>
      <c r="G1117" s="8">
        <f>Table1[[#This Row],[Ship Date]]-Table1[[#This Row],[Order Date]]</f>
        <v>5</v>
      </c>
      <c r="H1117" s="2" t="s">
        <v>23</v>
      </c>
      <c r="I1117" s="2" t="s">
        <v>1329</v>
      </c>
      <c r="J1117" s="2" t="s">
        <v>1330</v>
      </c>
      <c r="K1117" s="2" t="s">
        <v>26</v>
      </c>
      <c r="L1117" s="2" t="s">
        <v>27</v>
      </c>
      <c r="M1117" s="2" t="s">
        <v>3252</v>
      </c>
      <c r="N1117" s="2" t="s">
        <v>43</v>
      </c>
      <c r="O1117" s="2">
        <v>92024</v>
      </c>
      <c r="P1117" s="2" t="s">
        <v>44</v>
      </c>
      <c r="Q1117" s="2" t="s">
        <v>2353</v>
      </c>
      <c r="R1117" s="2" t="s">
        <v>71</v>
      </c>
      <c r="S1117" s="2" t="s">
        <v>161</v>
      </c>
      <c r="T1117" s="2" t="s">
        <v>2354</v>
      </c>
      <c r="U1117" s="2">
        <v>119.98</v>
      </c>
      <c r="V1117" s="2">
        <v>2</v>
      </c>
      <c r="W1117" s="2">
        <v>0</v>
      </c>
      <c r="X1117" s="20">
        <v>7</v>
      </c>
      <c r="Y1117" s="18">
        <v>14116.895408163</v>
      </c>
      <c r="Z1117" s="2">
        <v>57.590400000000002</v>
      </c>
    </row>
    <row r="1118" spans="1:26" x14ac:dyDescent="0.3">
      <c r="A1118" s="2">
        <v>1117</v>
      </c>
      <c r="B1118" s="2" t="s">
        <v>3255</v>
      </c>
      <c r="C1118" s="2">
        <f>YEAR([1]Data!$D1118)</f>
        <v>2013</v>
      </c>
      <c r="D1118" s="3">
        <v>41478</v>
      </c>
      <c r="E1118" s="3" t="str">
        <f>TEXT(Table1[[#This Row],[Order Date]],"mmm")</f>
        <v>Jul</v>
      </c>
      <c r="F1118" s="3">
        <v>41480</v>
      </c>
      <c r="G1118" s="8">
        <f>Table1[[#This Row],[Ship Date]]-Table1[[#This Row],[Order Date]]</f>
        <v>2</v>
      </c>
      <c r="H1118" s="2" t="s">
        <v>23</v>
      </c>
      <c r="I1118" s="2" t="s">
        <v>3256</v>
      </c>
      <c r="J1118" s="2" t="s">
        <v>3257</v>
      </c>
      <c r="K1118" s="2" t="s">
        <v>41</v>
      </c>
      <c r="L1118" s="2" t="s">
        <v>27</v>
      </c>
      <c r="M1118" s="2" t="s">
        <v>127</v>
      </c>
      <c r="N1118" s="2" t="s">
        <v>43</v>
      </c>
      <c r="O1118" s="2">
        <v>94110</v>
      </c>
      <c r="P1118" s="2" t="s">
        <v>44</v>
      </c>
      <c r="Q1118" s="2" t="s">
        <v>1440</v>
      </c>
      <c r="R1118" s="2" t="s">
        <v>46</v>
      </c>
      <c r="S1118" s="2" t="s">
        <v>47</v>
      </c>
      <c r="T1118" s="2" t="s">
        <v>1441</v>
      </c>
      <c r="U1118" s="2">
        <v>6.3</v>
      </c>
      <c r="V1118" s="2">
        <v>2</v>
      </c>
      <c r="W1118" s="2">
        <v>0</v>
      </c>
      <c r="X1118" s="20">
        <v>10.8</v>
      </c>
      <c r="Y1118" s="18">
        <v>14155.0408163263</v>
      </c>
      <c r="Z1118" s="2">
        <v>3.024</v>
      </c>
    </row>
    <row r="1119" spans="1:26" x14ac:dyDescent="0.3">
      <c r="A1119" s="2">
        <v>1118</v>
      </c>
      <c r="B1119" s="2" t="s">
        <v>3258</v>
      </c>
      <c r="C1119" s="2">
        <f>YEAR([1]Data!$D1119)</f>
        <v>2012</v>
      </c>
      <c r="D1119" s="3">
        <v>41156</v>
      </c>
      <c r="E1119" s="3" t="str">
        <f>TEXT(Table1[[#This Row],[Order Date]],"mmm")</f>
        <v>Sep</v>
      </c>
      <c r="F1119" s="3">
        <v>41160</v>
      </c>
      <c r="G1119" s="8">
        <f>Table1[[#This Row],[Ship Date]]-Table1[[#This Row],[Order Date]]</f>
        <v>4</v>
      </c>
      <c r="H1119" s="2" t="s">
        <v>50</v>
      </c>
      <c r="I1119" s="2" t="s">
        <v>3259</v>
      </c>
      <c r="J1119" s="2" t="s">
        <v>3260</v>
      </c>
      <c r="K1119" s="2" t="s">
        <v>26</v>
      </c>
      <c r="L1119" s="2" t="s">
        <v>27</v>
      </c>
      <c r="M1119" s="2" t="s">
        <v>3261</v>
      </c>
      <c r="N1119" s="2" t="s">
        <v>1272</v>
      </c>
      <c r="O1119" s="2">
        <v>30076</v>
      </c>
      <c r="P1119" s="2" t="s">
        <v>30</v>
      </c>
      <c r="Q1119" s="2" t="s">
        <v>1251</v>
      </c>
      <c r="R1119" s="2" t="s">
        <v>46</v>
      </c>
      <c r="S1119" s="2" t="s">
        <v>90</v>
      </c>
      <c r="T1119" s="2" t="s">
        <v>1442</v>
      </c>
      <c r="U1119" s="2">
        <v>279.89999999999998</v>
      </c>
      <c r="V1119" s="2">
        <v>5</v>
      </c>
      <c r="W1119" s="2">
        <v>0</v>
      </c>
      <c r="X1119" s="20">
        <v>10.9</v>
      </c>
      <c r="Y1119" s="18">
        <v>14193.1862244895</v>
      </c>
      <c r="Z1119" s="2">
        <v>137.15100000000001</v>
      </c>
    </row>
    <row r="1120" spans="1:26" x14ac:dyDescent="0.3">
      <c r="A1120" s="2">
        <v>1119</v>
      </c>
      <c r="B1120" s="2" t="s">
        <v>3258</v>
      </c>
      <c r="C1120" s="2">
        <f>YEAR([1]Data!$D1120)</f>
        <v>2012</v>
      </c>
      <c r="D1120" s="3">
        <v>41156</v>
      </c>
      <c r="E1120" s="3" t="str">
        <f>TEXT(Table1[[#This Row],[Order Date]],"mmm")</f>
        <v>Sep</v>
      </c>
      <c r="F1120" s="3">
        <v>41160</v>
      </c>
      <c r="G1120" s="8">
        <f>Table1[[#This Row],[Ship Date]]-Table1[[#This Row],[Order Date]]</f>
        <v>4</v>
      </c>
      <c r="H1120" s="2" t="s">
        <v>50</v>
      </c>
      <c r="I1120" s="2" t="s">
        <v>3259</v>
      </c>
      <c r="J1120" s="2" t="s">
        <v>3260</v>
      </c>
      <c r="K1120" s="2" t="s">
        <v>26</v>
      </c>
      <c r="L1120" s="2" t="s">
        <v>27</v>
      </c>
      <c r="M1120" s="2" t="s">
        <v>3261</v>
      </c>
      <c r="N1120" s="2" t="s">
        <v>1272</v>
      </c>
      <c r="O1120" s="2">
        <v>30076</v>
      </c>
      <c r="P1120" s="2" t="s">
        <v>30</v>
      </c>
      <c r="Q1120" s="2" t="s">
        <v>2704</v>
      </c>
      <c r="R1120" s="2" t="s">
        <v>71</v>
      </c>
      <c r="S1120" s="2" t="s">
        <v>161</v>
      </c>
      <c r="T1120" s="2" t="s">
        <v>2705</v>
      </c>
      <c r="U1120" s="2">
        <v>619.94999999999993</v>
      </c>
      <c r="V1120" s="2">
        <v>5</v>
      </c>
      <c r="W1120" s="2">
        <v>0</v>
      </c>
      <c r="X1120" s="20">
        <v>13.3</v>
      </c>
      <c r="Y1120" s="18">
        <v>14231.3316326528</v>
      </c>
      <c r="Z1120" s="2">
        <v>111.59099999999995</v>
      </c>
    </row>
    <row r="1121" spans="1:26" x14ac:dyDescent="0.3">
      <c r="A1121" s="2">
        <v>1120</v>
      </c>
      <c r="B1121" s="2" t="s">
        <v>3258</v>
      </c>
      <c r="C1121" s="2">
        <f>YEAR([1]Data!$D1121)</f>
        <v>2012</v>
      </c>
      <c r="D1121" s="3">
        <v>41156</v>
      </c>
      <c r="E1121" s="3" t="str">
        <f>TEXT(Table1[[#This Row],[Order Date]],"mmm")</f>
        <v>Sep</v>
      </c>
      <c r="F1121" s="3">
        <v>41160</v>
      </c>
      <c r="G1121" s="8">
        <f>Table1[[#This Row],[Ship Date]]-Table1[[#This Row],[Order Date]]</f>
        <v>4</v>
      </c>
      <c r="H1121" s="2" t="s">
        <v>50</v>
      </c>
      <c r="I1121" s="2" t="s">
        <v>3259</v>
      </c>
      <c r="J1121" s="2" t="s">
        <v>3260</v>
      </c>
      <c r="K1121" s="2" t="s">
        <v>26</v>
      </c>
      <c r="L1121" s="2" t="s">
        <v>27</v>
      </c>
      <c r="M1121" s="2" t="s">
        <v>3261</v>
      </c>
      <c r="N1121" s="2" t="s">
        <v>1272</v>
      </c>
      <c r="O1121" s="2">
        <v>30076</v>
      </c>
      <c r="P1121" s="2" t="s">
        <v>30</v>
      </c>
      <c r="Q1121" s="2" t="s">
        <v>3262</v>
      </c>
      <c r="R1121" s="2" t="s">
        <v>46</v>
      </c>
      <c r="S1121" s="2" t="s">
        <v>90</v>
      </c>
      <c r="T1121" s="2" t="s">
        <v>3263</v>
      </c>
      <c r="U1121" s="2">
        <v>4.3600000000000003</v>
      </c>
      <c r="V1121" s="2">
        <v>2</v>
      </c>
      <c r="W1121" s="2">
        <v>0</v>
      </c>
      <c r="X1121" s="20">
        <v>15.15</v>
      </c>
      <c r="Y1121" s="18">
        <v>14269.4770408161</v>
      </c>
      <c r="Z1121" s="2">
        <v>2.0491999999999999</v>
      </c>
    </row>
    <row r="1122" spans="1:26" x14ac:dyDescent="0.3">
      <c r="A1122" s="2">
        <v>1121</v>
      </c>
      <c r="B1122" s="2" t="s">
        <v>3258</v>
      </c>
      <c r="C1122" s="2">
        <f>YEAR([1]Data!$D1122)</f>
        <v>2012</v>
      </c>
      <c r="D1122" s="3">
        <v>41156</v>
      </c>
      <c r="E1122" s="3" t="str">
        <f>TEXT(Table1[[#This Row],[Order Date]],"mmm")</f>
        <v>Sep</v>
      </c>
      <c r="F1122" s="3">
        <v>41160</v>
      </c>
      <c r="G1122" s="8">
        <f>Table1[[#This Row],[Ship Date]]-Table1[[#This Row],[Order Date]]</f>
        <v>4</v>
      </c>
      <c r="H1122" s="2" t="s">
        <v>50</v>
      </c>
      <c r="I1122" s="2" t="s">
        <v>3259</v>
      </c>
      <c r="J1122" s="2" t="s">
        <v>3260</v>
      </c>
      <c r="K1122" s="2" t="s">
        <v>26</v>
      </c>
      <c r="L1122" s="2" t="s">
        <v>27</v>
      </c>
      <c r="M1122" s="2" t="s">
        <v>3261</v>
      </c>
      <c r="N1122" s="2" t="s">
        <v>1272</v>
      </c>
      <c r="O1122" s="2">
        <v>30076</v>
      </c>
      <c r="P1122" s="2" t="s">
        <v>30</v>
      </c>
      <c r="Q1122" s="2" t="s">
        <v>2576</v>
      </c>
      <c r="R1122" s="2" t="s">
        <v>46</v>
      </c>
      <c r="S1122" s="2" t="s">
        <v>173</v>
      </c>
      <c r="T1122" s="2" t="s">
        <v>2577</v>
      </c>
      <c r="U1122" s="2">
        <v>15.28</v>
      </c>
      <c r="V1122" s="2">
        <v>2</v>
      </c>
      <c r="W1122" s="2">
        <v>0</v>
      </c>
      <c r="X1122" s="20">
        <v>17</v>
      </c>
      <c r="Y1122" s="18">
        <v>14307.6224489793</v>
      </c>
      <c r="Z1122" s="2">
        <v>7.4871999999999996</v>
      </c>
    </row>
    <row r="1123" spans="1:26" x14ac:dyDescent="0.3">
      <c r="A1123" s="2">
        <v>1122</v>
      </c>
      <c r="B1123" s="2" t="s">
        <v>3264</v>
      </c>
      <c r="C1123" s="2">
        <f>YEAR([1]Data!$D1123)</f>
        <v>2011</v>
      </c>
      <c r="D1123" s="3">
        <v>40564</v>
      </c>
      <c r="E1123" s="3" t="str">
        <f>TEXT(Table1[[#This Row],[Order Date]],"mmm")</f>
        <v>Jan</v>
      </c>
      <c r="F1123" s="3">
        <v>40570</v>
      </c>
      <c r="G1123" s="8">
        <f>Table1[[#This Row],[Ship Date]]-Table1[[#This Row],[Order Date]]</f>
        <v>6</v>
      </c>
      <c r="H1123" s="2" t="s">
        <v>50</v>
      </c>
      <c r="I1123" s="2" t="s">
        <v>2753</v>
      </c>
      <c r="J1123" s="2" t="s">
        <v>2754</v>
      </c>
      <c r="K1123" s="2" t="s">
        <v>26</v>
      </c>
      <c r="L1123" s="2" t="s">
        <v>27</v>
      </c>
      <c r="M1123" s="2" t="s">
        <v>3265</v>
      </c>
      <c r="N1123" s="2" t="s">
        <v>1707</v>
      </c>
      <c r="O1123" s="2">
        <v>72401</v>
      </c>
      <c r="P1123" s="2" t="s">
        <v>30</v>
      </c>
      <c r="Q1123" s="2" t="s">
        <v>3266</v>
      </c>
      <c r="R1123" s="2" t="s">
        <v>71</v>
      </c>
      <c r="S1123" s="2" t="s">
        <v>72</v>
      </c>
      <c r="T1123" s="2" t="s">
        <v>3267</v>
      </c>
      <c r="U1123" s="2">
        <v>699.93</v>
      </c>
      <c r="V1123" s="2">
        <v>7</v>
      </c>
      <c r="W1123" s="2">
        <v>0</v>
      </c>
      <c r="X1123" s="20">
        <v>18.850000000000001</v>
      </c>
      <c r="Y1123" s="18">
        <v>14345.7678571426</v>
      </c>
      <c r="Z1123" s="2">
        <v>181.98179999999999</v>
      </c>
    </row>
    <row r="1124" spans="1:26" x14ac:dyDescent="0.3">
      <c r="A1124" s="2">
        <v>1123</v>
      </c>
      <c r="B1124" s="2" t="s">
        <v>3264</v>
      </c>
      <c r="C1124" s="2">
        <f>YEAR([1]Data!$D1124)</f>
        <v>2011</v>
      </c>
      <c r="D1124" s="3">
        <v>40564</v>
      </c>
      <c r="E1124" s="3" t="str">
        <f>TEXT(Table1[[#This Row],[Order Date]],"mmm")</f>
        <v>Jan</v>
      </c>
      <c r="F1124" s="3">
        <v>40570</v>
      </c>
      <c r="G1124" s="8">
        <f>Table1[[#This Row],[Ship Date]]-Table1[[#This Row],[Order Date]]</f>
        <v>6</v>
      </c>
      <c r="H1124" s="2" t="s">
        <v>50</v>
      </c>
      <c r="I1124" s="2" t="s">
        <v>2753</v>
      </c>
      <c r="J1124" s="2" t="s">
        <v>2754</v>
      </c>
      <c r="K1124" s="2" t="s">
        <v>26</v>
      </c>
      <c r="L1124" s="2" t="s">
        <v>27</v>
      </c>
      <c r="M1124" s="2" t="s">
        <v>3265</v>
      </c>
      <c r="N1124" s="2" t="s">
        <v>1707</v>
      </c>
      <c r="O1124" s="2">
        <v>72401</v>
      </c>
      <c r="P1124" s="2" t="s">
        <v>30</v>
      </c>
      <c r="Q1124" s="2" t="s">
        <v>3268</v>
      </c>
      <c r="R1124" s="2" t="s">
        <v>46</v>
      </c>
      <c r="S1124" s="2" t="s">
        <v>68</v>
      </c>
      <c r="T1124" s="2" t="s">
        <v>3269</v>
      </c>
      <c r="U1124" s="2">
        <v>22.959999999999997</v>
      </c>
      <c r="V1124" s="2">
        <v>7</v>
      </c>
      <c r="W1124" s="2">
        <v>0</v>
      </c>
      <c r="X1124" s="20">
        <v>20.7</v>
      </c>
      <c r="Y1124" s="18">
        <v>14383.9132653059</v>
      </c>
      <c r="Z1124" s="2">
        <v>6.6583999999999968</v>
      </c>
    </row>
    <row r="1125" spans="1:26" x14ac:dyDescent="0.3">
      <c r="A1125" s="2">
        <v>1124</v>
      </c>
      <c r="B1125" s="2" t="s">
        <v>3264</v>
      </c>
      <c r="C1125" s="2">
        <f>YEAR([1]Data!$D1125)</f>
        <v>2011</v>
      </c>
      <c r="D1125" s="3">
        <v>40564</v>
      </c>
      <c r="E1125" s="3" t="str">
        <f>TEXT(Table1[[#This Row],[Order Date]],"mmm")</f>
        <v>Jan</v>
      </c>
      <c r="F1125" s="3">
        <v>40570</v>
      </c>
      <c r="G1125" s="8">
        <f>Table1[[#This Row],[Ship Date]]-Table1[[#This Row],[Order Date]]</f>
        <v>6</v>
      </c>
      <c r="H1125" s="2" t="s">
        <v>50</v>
      </c>
      <c r="I1125" s="2" t="s">
        <v>2753</v>
      </c>
      <c r="J1125" s="2" t="s">
        <v>2754</v>
      </c>
      <c r="K1125" s="2" t="s">
        <v>26</v>
      </c>
      <c r="L1125" s="2" t="s">
        <v>27</v>
      </c>
      <c r="M1125" s="2" t="s">
        <v>3265</v>
      </c>
      <c r="N1125" s="2" t="s">
        <v>1707</v>
      </c>
      <c r="O1125" s="2">
        <v>72401</v>
      </c>
      <c r="P1125" s="2" t="s">
        <v>30</v>
      </c>
      <c r="Q1125" s="2" t="s">
        <v>352</v>
      </c>
      <c r="R1125" s="2" t="s">
        <v>32</v>
      </c>
      <c r="S1125" s="2" t="s">
        <v>65</v>
      </c>
      <c r="T1125" s="2" t="s">
        <v>353</v>
      </c>
      <c r="U1125" s="2">
        <v>38.6</v>
      </c>
      <c r="V1125" s="2">
        <v>4</v>
      </c>
      <c r="W1125" s="2">
        <v>0</v>
      </c>
      <c r="X1125" s="20">
        <v>22.55</v>
      </c>
      <c r="Y1125" s="18">
        <v>14422.058673469101</v>
      </c>
      <c r="Z1125" s="2">
        <v>11.579999999999998</v>
      </c>
    </row>
    <row r="1126" spans="1:26" x14ac:dyDescent="0.3">
      <c r="A1126" s="2">
        <v>1125</v>
      </c>
      <c r="B1126" s="2" t="s">
        <v>3264</v>
      </c>
      <c r="C1126" s="2">
        <f>YEAR([1]Data!$D1126)</f>
        <v>2011</v>
      </c>
      <c r="D1126" s="3">
        <v>40564</v>
      </c>
      <c r="E1126" s="3" t="str">
        <f>TEXT(Table1[[#This Row],[Order Date]],"mmm")</f>
        <v>Jan</v>
      </c>
      <c r="F1126" s="3">
        <v>40570</v>
      </c>
      <c r="G1126" s="8">
        <f>Table1[[#This Row],[Ship Date]]-Table1[[#This Row],[Order Date]]</f>
        <v>6</v>
      </c>
      <c r="H1126" s="2" t="s">
        <v>50</v>
      </c>
      <c r="I1126" s="2" t="s">
        <v>2753</v>
      </c>
      <c r="J1126" s="2" t="s">
        <v>2754</v>
      </c>
      <c r="K1126" s="2" t="s">
        <v>26</v>
      </c>
      <c r="L1126" s="2" t="s">
        <v>27</v>
      </c>
      <c r="M1126" s="2" t="s">
        <v>3265</v>
      </c>
      <c r="N1126" s="2" t="s">
        <v>1707</v>
      </c>
      <c r="O1126" s="2">
        <v>72401</v>
      </c>
      <c r="P1126" s="2" t="s">
        <v>30</v>
      </c>
      <c r="Q1126" s="2" t="s">
        <v>1756</v>
      </c>
      <c r="R1126" s="2" t="s">
        <v>46</v>
      </c>
      <c r="S1126" s="2" t="s">
        <v>68</v>
      </c>
      <c r="T1126" s="2" t="s">
        <v>1757</v>
      </c>
      <c r="U1126" s="2">
        <v>6.63</v>
      </c>
      <c r="V1126" s="2">
        <v>3</v>
      </c>
      <c r="W1126" s="2">
        <v>0</v>
      </c>
      <c r="X1126" s="20">
        <v>24.4</v>
      </c>
      <c r="Y1126" s="18">
        <v>14460.204081632401</v>
      </c>
      <c r="Z1126" s="2">
        <v>1.7901</v>
      </c>
    </row>
    <row r="1127" spans="1:26" x14ac:dyDescent="0.3">
      <c r="A1127" s="2">
        <v>1126</v>
      </c>
      <c r="B1127" s="2" t="s">
        <v>3264</v>
      </c>
      <c r="C1127" s="2">
        <f>YEAR([1]Data!$D1127)</f>
        <v>2011</v>
      </c>
      <c r="D1127" s="3">
        <v>40564</v>
      </c>
      <c r="E1127" s="3" t="str">
        <f>TEXT(Table1[[#This Row],[Order Date]],"mmm")</f>
        <v>Jan</v>
      </c>
      <c r="F1127" s="3">
        <v>40570</v>
      </c>
      <c r="G1127" s="8">
        <f>Table1[[#This Row],[Ship Date]]-Table1[[#This Row],[Order Date]]</f>
        <v>6</v>
      </c>
      <c r="H1127" s="2" t="s">
        <v>50</v>
      </c>
      <c r="I1127" s="2" t="s">
        <v>2753</v>
      </c>
      <c r="J1127" s="2" t="s">
        <v>2754</v>
      </c>
      <c r="K1127" s="2" t="s">
        <v>26</v>
      </c>
      <c r="L1127" s="2" t="s">
        <v>27</v>
      </c>
      <c r="M1127" s="2" t="s">
        <v>3265</v>
      </c>
      <c r="N1127" s="2" t="s">
        <v>1707</v>
      </c>
      <c r="O1127" s="2">
        <v>72401</v>
      </c>
      <c r="P1127" s="2" t="s">
        <v>30</v>
      </c>
      <c r="Q1127" s="2" t="s">
        <v>3270</v>
      </c>
      <c r="R1127" s="2" t="s">
        <v>46</v>
      </c>
      <c r="S1127" s="2" t="s">
        <v>173</v>
      </c>
      <c r="T1127" s="2" t="s">
        <v>186</v>
      </c>
      <c r="U1127" s="2">
        <v>23.34</v>
      </c>
      <c r="V1127" s="2">
        <v>3</v>
      </c>
      <c r="W1127" s="2">
        <v>0</v>
      </c>
      <c r="X1127" s="20">
        <v>26.25</v>
      </c>
      <c r="Y1127" s="18">
        <v>14498.349489795701</v>
      </c>
      <c r="Z1127" s="2">
        <v>10.969799999999999</v>
      </c>
    </row>
    <row r="1128" spans="1:26" x14ac:dyDescent="0.3">
      <c r="A1128" s="2">
        <v>1127</v>
      </c>
      <c r="B1128" s="2" t="s">
        <v>3264</v>
      </c>
      <c r="C1128" s="2">
        <f>YEAR([1]Data!$D1128)</f>
        <v>2011</v>
      </c>
      <c r="D1128" s="3">
        <v>40564</v>
      </c>
      <c r="E1128" s="3" t="str">
        <f>TEXT(Table1[[#This Row],[Order Date]],"mmm")</f>
        <v>Jan</v>
      </c>
      <c r="F1128" s="3">
        <v>40570</v>
      </c>
      <c r="G1128" s="8">
        <f>Table1[[#This Row],[Ship Date]]-Table1[[#This Row],[Order Date]]</f>
        <v>6</v>
      </c>
      <c r="H1128" s="2" t="s">
        <v>50</v>
      </c>
      <c r="I1128" s="2" t="s">
        <v>2753</v>
      </c>
      <c r="J1128" s="2" t="s">
        <v>2754</v>
      </c>
      <c r="K1128" s="2" t="s">
        <v>26</v>
      </c>
      <c r="L1128" s="2" t="s">
        <v>27</v>
      </c>
      <c r="M1128" s="2" t="s">
        <v>3265</v>
      </c>
      <c r="N1128" s="2" t="s">
        <v>1707</v>
      </c>
      <c r="O1128" s="2">
        <v>72401</v>
      </c>
      <c r="P1128" s="2" t="s">
        <v>30</v>
      </c>
      <c r="Q1128" s="2" t="s">
        <v>1588</v>
      </c>
      <c r="R1128" s="2" t="s">
        <v>32</v>
      </c>
      <c r="S1128" s="2" t="s">
        <v>36</v>
      </c>
      <c r="T1128" s="2" t="s">
        <v>1589</v>
      </c>
      <c r="U1128" s="2">
        <v>1067.94</v>
      </c>
      <c r="V1128" s="2">
        <v>3</v>
      </c>
      <c r="W1128" s="2">
        <v>0</v>
      </c>
      <c r="X1128" s="20">
        <v>28.1</v>
      </c>
      <c r="Y1128" s="18">
        <v>14536.494897958901</v>
      </c>
      <c r="Z1128" s="2">
        <v>224.2673999999999</v>
      </c>
    </row>
    <row r="1129" spans="1:26" x14ac:dyDescent="0.3">
      <c r="A1129" s="2">
        <v>1128</v>
      </c>
      <c r="B1129" s="2" t="s">
        <v>3271</v>
      </c>
      <c r="C1129" s="2">
        <f>YEAR([1]Data!$D1129)</f>
        <v>2012</v>
      </c>
      <c r="D1129" s="3">
        <v>40970</v>
      </c>
      <c r="E1129" s="3" t="str">
        <f>TEXT(Table1[[#This Row],[Order Date]],"mmm")</f>
        <v>Mar</v>
      </c>
      <c r="F1129" s="3">
        <v>40975</v>
      </c>
      <c r="G1129" s="8">
        <f>Table1[[#This Row],[Ship Date]]-Table1[[#This Row],[Order Date]]</f>
        <v>5</v>
      </c>
      <c r="H1129" s="2" t="s">
        <v>50</v>
      </c>
      <c r="I1129" s="2" t="s">
        <v>475</v>
      </c>
      <c r="J1129" s="2" t="s">
        <v>476</v>
      </c>
      <c r="K1129" s="2" t="s">
        <v>102</v>
      </c>
      <c r="L1129" s="2" t="s">
        <v>27</v>
      </c>
      <c r="M1129" s="2" t="s">
        <v>1464</v>
      </c>
      <c r="N1129" s="2" t="s">
        <v>254</v>
      </c>
      <c r="O1129" s="2">
        <v>47374</v>
      </c>
      <c r="P1129" s="2" t="s">
        <v>105</v>
      </c>
      <c r="Q1129" s="2" t="s">
        <v>1567</v>
      </c>
      <c r="R1129" s="2" t="s">
        <v>46</v>
      </c>
      <c r="S1129" s="2" t="s">
        <v>68</v>
      </c>
      <c r="T1129" s="2" t="s">
        <v>1568</v>
      </c>
      <c r="U1129" s="2">
        <v>10.16</v>
      </c>
      <c r="V1129" s="2">
        <v>1</v>
      </c>
      <c r="W1129" s="2">
        <v>0</v>
      </c>
      <c r="X1129" s="20">
        <v>29.95</v>
      </c>
      <c r="Y1129" s="18">
        <v>14574.640306122201</v>
      </c>
      <c r="Z1129" s="2">
        <v>2.6416000000000004</v>
      </c>
    </row>
    <row r="1130" spans="1:26" x14ac:dyDescent="0.3">
      <c r="A1130" s="2">
        <v>1129</v>
      </c>
      <c r="B1130" s="2" t="s">
        <v>3271</v>
      </c>
      <c r="C1130" s="2">
        <f>YEAR([1]Data!$D1130)</f>
        <v>2012</v>
      </c>
      <c r="D1130" s="3">
        <v>40970</v>
      </c>
      <c r="E1130" s="3" t="str">
        <f>TEXT(Table1[[#This Row],[Order Date]],"mmm")</f>
        <v>Mar</v>
      </c>
      <c r="F1130" s="3">
        <v>40975</v>
      </c>
      <c r="G1130" s="8">
        <f>Table1[[#This Row],[Ship Date]]-Table1[[#This Row],[Order Date]]</f>
        <v>5</v>
      </c>
      <c r="H1130" s="2" t="s">
        <v>50</v>
      </c>
      <c r="I1130" s="2" t="s">
        <v>475</v>
      </c>
      <c r="J1130" s="2" t="s">
        <v>476</v>
      </c>
      <c r="K1130" s="2" t="s">
        <v>102</v>
      </c>
      <c r="L1130" s="2" t="s">
        <v>27</v>
      </c>
      <c r="M1130" s="2" t="s">
        <v>1464</v>
      </c>
      <c r="N1130" s="2" t="s">
        <v>254</v>
      </c>
      <c r="O1130" s="2">
        <v>47374</v>
      </c>
      <c r="P1130" s="2" t="s">
        <v>105</v>
      </c>
      <c r="Q1130" s="2" t="s">
        <v>2423</v>
      </c>
      <c r="R1130" s="2" t="s">
        <v>46</v>
      </c>
      <c r="S1130" s="2" t="s">
        <v>173</v>
      </c>
      <c r="T1130" s="2" t="s">
        <v>2424</v>
      </c>
      <c r="U1130" s="2">
        <v>101.88</v>
      </c>
      <c r="V1130" s="2">
        <v>6</v>
      </c>
      <c r="W1130" s="2">
        <v>0</v>
      </c>
      <c r="X1130" s="20">
        <v>31.8</v>
      </c>
      <c r="Y1130" s="18">
        <v>14612.785714285401</v>
      </c>
      <c r="Z1130" s="2">
        <v>50.94</v>
      </c>
    </row>
    <row r="1131" spans="1:26" x14ac:dyDescent="0.3">
      <c r="A1131" s="2">
        <v>1130</v>
      </c>
      <c r="B1131" s="2" t="s">
        <v>3272</v>
      </c>
      <c r="C1131" s="2">
        <f>YEAR([1]Data!$D1131)</f>
        <v>2013</v>
      </c>
      <c r="D1131" s="3">
        <v>41377</v>
      </c>
      <c r="E1131" s="3" t="str">
        <f>TEXT(Table1[[#This Row],[Order Date]],"mmm")</f>
        <v>Apr</v>
      </c>
      <c r="F1131" s="3">
        <v>41381</v>
      </c>
      <c r="G1131" s="8">
        <f>Table1[[#This Row],[Ship Date]]-Table1[[#This Row],[Order Date]]</f>
        <v>4</v>
      </c>
      <c r="H1131" s="2" t="s">
        <v>50</v>
      </c>
      <c r="I1131" s="2" t="s">
        <v>1786</v>
      </c>
      <c r="J1131" s="2" t="s">
        <v>1787</v>
      </c>
      <c r="K1131" s="2" t="s">
        <v>26</v>
      </c>
      <c r="L1131" s="2" t="s">
        <v>27</v>
      </c>
      <c r="M1131" s="2" t="s">
        <v>318</v>
      </c>
      <c r="N1131" s="2" t="s">
        <v>319</v>
      </c>
      <c r="O1131" s="2">
        <v>22153</v>
      </c>
      <c r="P1131" s="2" t="s">
        <v>30</v>
      </c>
      <c r="Q1131" s="2" t="s">
        <v>3273</v>
      </c>
      <c r="R1131" s="2" t="s">
        <v>32</v>
      </c>
      <c r="S1131" s="2" t="s">
        <v>56</v>
      </c>
      <c r="T1131" s="2" t="s">
        <v>3274</v>
      </c>
      <c r="U1131" s="2">
        <v>343.92</v>
      </c>
      <c r="V1131" s="2">
        <v>4</v>
      </c>
      <c r="W1131" s="2">
        <v>0</v>
      </c>
      <c r="X1131" s="20">
        <v>33.65</v>
      </c>
      <c r="Y1131" s="18">
        <v>14650.931122448699</v>
      </c>
      <c r="Z1131" s="2">
        <v>75.662399999999991</v>
      </c>
    </row>
    <row r="1132" spans="1:26" x14ac:dyDescent="0.3">
      <c r="A1132" s="2">
        <v>1131</v>
      </c>
      <c r="B1132" s="2" t="s">
        <v>3272</v>
      </c>
      <c r="C1132" s="2">
        <f>YEAR([1]Data!$D1132)</f>
        <v>2013</v>
      </c>
      <c r="D1132" s="3">
        <v>41377</v>
      </c>
      <c r="E1132" s="3" t="str">
        <f>TEXT(Table1[[#This Row],[Order Date]],"mmm")</f>
        <v>Apr</v>
      </c>
      <c r="F1132" s="3">
        <v>41381</v>
      </c>
      <c r="G1132" s="8">
        <f>Table1[[#This Row],[Ship Date]]-Table1[[#This Row],[Order Date]]</f>
        <v>4</v>
      </c>
      <c r="H1132" s="2" t="s">
        <v>50</v>
      </c>
      <c r="I1132" s="2" t="s">
        <v>1786</v>
      </c>
      <c r="J1132" s="2" t="s">
        <v>1787</v>
      </c>
      <c r="K1132" s="2" t="s">
        <v>26</v>
      </c>
      <c r="L1132" s="2" t="s">
        <v>27</v>
      </c>
      <c r="M1132" s="2" t="s">
        <v>318</v>
      </c>
      <c r="N1132" s="2" t="s">
        <v>319</v>
      </c>
      <c r="O1132" s="2">
        <v>22153</v>
      </c>
      <c r="P1132" s="2" t="s">
        <v>30</v>
      </c>
      <c r="Q1132" s="2" t="s">
        <v>3275</v>
      </c>
      <c r="R1132" s="2" t="s">
        <v>46</v>
      </c>
      <c r="S1132" s="2" t="s">
        <v>90</v>
      </c>
      <c r="T1132" s="2" t="s">
        <v>3276</v>
      </c>
      <c r="U1132" s="2">
        <v>40.99</v>
      </c>
      <c r="V1132" s="2">
        <v>1</v>
      </c>
      <c r="W1132" s="2">
        <v>0</v>
      </c>
      <c r="X1132" s="20">
        <v>5</v>
      </c>
      <c r="Y1132" s="18">
        <v>14689.076530611999</v>
      </c>
      <c r="Z1132" s="2">
        <v>20.085100000000001</v>
      </c>
    </row>
    <row r="1133" spans="1:26" x14ac:dyDescent="0.3">
      <c r="A1133" s="2">
        <v>1132</v>
      </c>
      <c r="B1133" s="2" t="s">
        <v>3272</v>
      </c>
      <c r="C1133" s="2">
        <f>YEAR([1]Data!$D1133)</f>
        <v>2013</v>
      </c>
      <c r="D1133" s="3">
        <v>41377</v>
      </c>
      <c r="E1133" s="3" t="str">
        <f>TEXT(Table1[[#This Row],[Order Date]],"mmm")</f>
        <v>Apr</v>
      </c>
      <c r="F1133" s="3">
        <v>41381</v>
      </c>
      <c r="G1133" s="8">
        <f>Table1[[#This Row],[Ship Date]]-Table1[[#This Row],[Order Date]]</f>
        <v>4</v>
      </c>
      <c r="H1133" s="2" t="s">
        <v>50</v>
      </c>
      <c r="I1133" s="2" t="s">
        <v>1786</v>
      </c>
      <c r="J1133" s="2" t="s">
        <v>1787</v>
      </c>
      <c r="K1133" s="2" t="s">
        <v>26</v>
      </c>
      <c r="L1133" s="2" t="s">
        <v>27</v>
      </c>
      <c r="M1133" s="2" t="s">
        <v>318</v>
      </c>
      <c r="N1133" s="2" t="s">
        <v>319</v>
      </c>
      <c r="O1133" s="2">
        <v>22153</v>
      </c>
      <c r="P1133" s="2" t="s">
        <v>30</v>
      </c>
      <c r="Q1133" s="2" t="s">
        <v>526</v>
      </c>
      <c r="R1133" s="2" t="s">
        <v>46</v>
      </c>
      <c r="S1133" s="2" t="s">
        <v>173</v>
      </c>
      <c r="T1133" s="2" t="s">
        <v>527</v>
      </c>
      <c r="U1133" s="2">
        <v>63.9</v>
      </c>
      <c r="V1133" s="2">
        <v>5</v>
      </c>
      <c r="W1133" s="2">
        <v>0</v>
      </c>
      <c r="X1133" s="20">
        <v>5</v>
      </c>
      <c r="Y1133" s="18">
        <v>14727.221938775199</v>
      </c>
      <c r="Z1133" s="2">
        <v>28.754999999999995</v>
      </c>
    </row>
    <row r="1134" spans="1:26" x14ac:dyDescent="0.3">
      <c r="A1134" s="2">
        <v>1133</v>
      </c>
      <c r="B1134" s="2" t="s">
        <v>3277</v>
      </c>
      <c r="C1134" s="2">
        <f>YEAR([1]Data!$D1134)</f>
        <v>2013</v>
      </c>
      <c r="D1134" s="3">
        <v>41615</v>
      </c>
      <c r="E1134" s="3" t="str">
        <f>TEXT(Table1[[#This Row],[Order Date]],"mmm")</f>
        <v>Dec</v>
      </c>
      <c r="F1134" s="3">
        <v>41616</v>
      </c>
      <c r="G1134" s="8">
        <f>Table1[[#This Row],[Ship Date]]-Table1[[#This Row],[Order Date]]</f>
        <v>1</v>
      </c>
      <c r="H1134" s="2" t="s">
        <v>188</v>
      </c>
      <c r="I1134" s="2" t="s">
        <v>513</v>
      </c>
      <c r="J1134" s="2" t="s">
        <v>514</v>
      </c>
      <c r="K1134" s="2" t="s">
        <v>41</v>
      </c>
      <c r="L1134" s="2" t="s">
        <v>27</v>
      </c>
      <c r="M1134" s="2" t="s">
        <v>3278</v>
      </c>
      <c r="N1134" s="2" t="s">
        <v>43</v>
      </c>
      <c r="O1134" s="2">
        <v>94509</v>
      </c>
      <c r="P1134" s="2" t="s">
        <v>44</v>
      </c>
      <c r="Q1134" s="2" t="s">
        <v>1057</v>
      </c>
      <c r="R1134" s="2" t="s">
        <v>46</v>
      </c>
      <c r="S1134" s="2" t="s">
        <v>90</v>
      </c>
      <c r="T1134" s="2" t="s">
        <v>1058</v>
      </c>
      <c r="U1134" s="2">
        <v>19.440000000000001</v>
      </c>
      <c r="V1134" s="2">
        <v>3</v>
      </c>
      <c r="W1134" s="2">
        <v>0</v>
      </c>
      <c r="X1134" s="20">
        <v>5</v>
      </c>
      <c r="Y1134" s="18">
        <v>14765.367346938499</v>
      </c>
      <c r="Z1134" s="2">
        <v>9.3312000000000008</v>
      </c>
    </row>
    <row r="1135" spans="1:26" x14ac:dyDescent="0.3">
      <c r="A1135" s="2">
        <v>1134</v>
      </c>
      <c r="B1135" s="2" t="s">
        <v>3279</v>
      </c>
      <c r="C1135" s="2">
        <f>YEAR([1]Data!$D1135)</f>
        <v>2013</v>
      </c>
      <c r="D1135" s="3">
        <v>41431</v>
      </c>
      <c r="E1135" s="3" t="str">
        <f>TEXT(Table1[[#This Row],[Order Date]],"mmm")</f>
        <v>Jun</v>
      </c>
      <c r="F1135" s="3">
        <v>41435</v>
      </c>
      <c r="G1135" s="8">
        <f>Table1[[#This Row],[Ship Date]]-Table1[[#This Row],[Order Date]]</f>
        <v>4</v>
      </c>
      <c r="H1135" s="2" t="s">
        <v>50</v>
      </c>
      <c r="I1135" s="2" t="s">
        <v>1610</v>
      </c>
      <c r="J1135" s="2" t="s">
        <v>1611</v>
      </c>
      <c r="K1135" s="2" t="s">
        <v>102</v>
      </c>
      <c r="L1135" s="2" t="s">
        <v>27</v>
      </c>
      <c r="M1135" s="2" t="s">
        <v>146</v>
      </c>
      <c r="N1135" s="2" t="s">
        <v>147</v>
      </c>
      <c r="O1135" s="2">
        <v>19134</v>
      </c>
      <c r="P1135" s="2" t="s">
        <v>148</v>
      </c>
      <c r="Q1135" s="2" t="s">
        <v>217</v>
      </c>
      <c r="R1135" s="2" t="s">
        <v>46</v>
      </c>
      <c r="S1135" s="2" t="s">
        <v>59</v>
      </c>
      <c r="T1135" s="2" t="s">
        <v>218</v>
      </c>
      <c r="U1135" s="2">
        <v>124.608</v>
      </c>
      <c r="V1135" s="2">
        <v>4</v>
      </c>
      <c r="W1135" s="2">
        <v>0.2</v>
      </c>
      <c r="X1135" s="20">
        <v>5</v>
      </c>
      <c r="Y1135" s="18">
        <v>14803.512755101799</v>
      </c>
      <c r="Z1135" s="2">
        <v>-23.364000000000019</v>
      </c>
    </row>
    <row r="1136" spans="1:26" x14ac:dyDescent="0.3">
      <c r="A1136" s="2">
        <v>1135</v>
      </c>
      <c r="B1136" s="2" t="s">
        <v>3279</v>
      </c>
      <c r="C1136" s="2">
        <f>YEAR([1]Data!$D1136)</f>
        <v>2013</v>
      </c>
      <c r="D1136" s="3">
        <v>41431</v>
      </c>
      <c r="E1136" s="3" t="str">
        <f>TEXT(Table1[[#This Row],[Order Date]],"mmm")</f>
        <v>Jun</v>
      </c>
      <c r="F1136" s="3">
        <v>41435</v>
      </c>
      <c r="G1136" s="8">
        <f>Table1[[#This Row],[Ship Date]]-Table1[[#This Row],[Order Date]]</f>
        <v>4</v>
      </c>
      <c r="H1136" s="2" t="s">
        <v>50</v>
      </c>
      <c r="I1136" s="2" t="s">
        <v>1610</v>
      </c>
      <c r="J1136" s="2" t="s">
        <v>1611</v>
      </c>
      <c r="K1136" s="2" t="s">
        <v>102</v>
      </c>
      <c r="L1136" s="2" t="s">
        <v>27</v>
      </c>
      <c r="M1136" s="2" t="s">
        <v>146</v>
      </c>
      <c r="N1136" s="2" t="s">
        <v>147</v>
      </c>
      <c r="O1136" s="2">
        <v>19134</v>
      </c>
      <c r="P1136" s="2" t="s">
        <v>148</v>
      </c>
      <c r="Q1136" s="2" t="s">
        <v>3280</v>
      </c>
      <c r="R1136" s="2" t="s">
        <v>46</v>
      </c>
      <c r="S1136" s="2" t="s">
        <v>47</v>
      </c>
      <c r="T1136" s="2" t="s">
        <v>3281</v>
      </c>
      <c r="U1136" s="2">
        <v>7.5600000000000005</v>
      </c>
      <c r="V1136" s="2">
        <v>3</v>
      </c>
      <c r="W1136" s="2">
        <v>0.2</v>
      </c>
      <c r="X1136" s="20">
        <v>5</v>
      </c>
      <c r="Y1136" s="18">
        <v>14841.658163265</v>
      </c>
      <c r="Z1136" s="2">
        <v>2.6459999999999995</v>
      </c>
    </row>
    <row r="1137" spans="1:26" x14ac:dyDescent="0.3">
      <c r="A1137" s="2">
        <v>1136</v>
      </c>
      <c r="B1137" s="2" t="s">
        <v>3282</v>
      </c>
      <c r="C1137" s="2">
        <f>YEAR([1]Data!$D1137)</f>
        <v>2013</v>
      </c>
      <c r="D1137" s="3">
        <v>41620</v>
      </c>
      <c r="E1137" s="3" t="str">
        <f>TEXT(Table1[[#This Row],[Order Date]],"mmm")</f>
        <v>Dec</v>
      </c>
      <c r="F1137" s="3">
        <v>41620</v>
      </c>
      <c r="G1137" s="8">
        <f>Table1[[#This Row],[Ship Date]]-Table1[[#This Row],[Order Date]]</f>
        <v>0</v>
      </c>
      <c r="H1137" s="2" t="s">
        <v>1290</v>
      </c>
      <c r="I1137" s="2" t="s">
        <v>1990</v>
      </c>
      <c r="J1137" s="2" t="s">
        <v>1991</v>
      </c>
      <c r="K1137" s="2" t="s">
        <v>26</v>
      </c>
      <c r="L1137" s="2" t="s">
        <v>27</v>
      </c>
      <c r="M1137" s="2" t="s">
        <v>3283</v>
      </c>
      <c r="N1137" s="2" t="s">
        <v>54</v>
      </c>
      <c r="O1137" s="2">
        <v>33030</v>
      </c>
      <c r="P1137" s="2" t="s">
        <v>30</v>
      </c>
      <c r="Q1137" s="2" t="s">
        <v>3284</v>
      </c>
      <c r="R1137" s="2" t="s">
        <v>46</v>
      </c>
      <c r="S1137" s="2" t="s">
        <v>59</v>
      </c>
      <c r="T1137" s="2" t="s">
        <v>3285</v>
      </c>
      <c r="U1137" s="2">
        <v>85.224000000000004</v>
      </c>
      <c r="V1137" s="2">
        <v>3</v>
      </c>
      <c r="W1137" s="2">
        <v>0.2</v>
      </c>
      <c r="X1137" s="20">
        <v>5</v>
      </c>
      <c r="Y1137" s="18">
        <v>14879.8035714283</v>
      </c>
      <c r="Z1137" s="2">
        <v>7.4571000000000041</v>
      </c>
    </row>
    <row r="1138" spans="1:26" x14ac:dyDescent="0.3">
      <c r="A1138" s="2">
        <v>1137</v>
      </c>
      <c r="B1138" s="2" t="s">
        <v>3286</v>
      </c>
      <c r="C1138" s="2">
        <f>YEAR([1]Data!$D1138)</f>
        <v>2013</v>
      </c>
      <c r="D1138" s="3">
        <v>41591</v>
      </c>
      <c r="E1138" s="3" t="str">
        <f>TEXT(Table1[[#This Row],[Order Date]],"mmm")</f>
        <v>Nov</v>
      </c>
      <c r="F1138" s="3">
        <v>41594</v>
      </c>
      <c r="G1138" s="8">
        <f>Table1[[#This Row],[Ship Date]]-Table1[[#This Row],[Order Date]]</f>
        <v>3</v>
      </c>
      <c r="H1138" s="2" t="s">
        <v>23</v>
      </c>
      <c r="I1138" s="2" t="s">
        <v>3287</v>
      </c>
      <c r="J1138" s="2" t="s">
        <v>3288</v>
      </c>
      <c r="K1138" s="2" t="s">
        <v>41</v>
      </c>
      <c r="L1138" s="2" t="s">
        <v>27</v>
      </c>
      <c r="M1138" s="2" t="s">
        <v>3289</v>
      </c>
      <c r="N1138" s="2" t="s">
        <v>254</v>
      </c>
      <c r="O1138" s="2">
        <v>46350</v>
      </c>
      <c r="P1138" s="2" t="s">
        <v>105</v>
      </c>
      <c r="Q1138" s="2" t="s">
        <v>3290</v>
      </c>
      <c r="R1138" s="2" t="s">
        <v>46</v>
      </c>
      <c r="S1138" s="2" t="s">
        <v>173</v>
      </c>
      <c r="T1138" s="2" t="s">
        <v>3291</v>
      </c>
      <c r="U1138" s="2">
        <v>287.52</v>
      </c>
      <c r="V1138" s="2">
        <v>8</v>
      </c>
      <c r="W1138" s="2">
        <v>0</v>
      </c>
      <c r="X1138" s="20">
        <v>5</v>
      </c>
      <c r="Y1138" s="18">
        <v>14917.9489795916</v>
      </c>
      <c r="Z1138" s="2">
        <v>129.38399999999999</v>
      </c>
    </row>
    <row r="1139" spans="1:26" x14ac:dyDescent="0.3">
      <c r="A1139" s="2">
        <v>1138</v>
      </c>
      <c r="B1139" s="2" t="s">
        <v>3286</v>
      </c>
      <c r="C1139" s="2">
        <f>YEAR([1]Data!$D1139)</f>
        <v>2013</v>
      </c>
      <c r="D1139" s="3">
        <v>41591</v>
      </c>
      <c r="E1139" s="3" t="str">
        <f>TEXT(Table1[[#This Row],[Order Date]],"mmm")</f>
        <v>Nov</v>
      </c>
      <c r="F1139" s="3">
        <v>41594</v>
      </c>
      <c r="G1139" s="8">
        <f>Table1[[#This Row],[Ship Date]]-Table1[[#This Row],[Order Date]]</f>
        <v>3</v>
      </c>
      <c r="H1139" s="2" t="s">
        <v>23</v>
      </c>
      <c r="I1139" s="2" t="s">
        <v>3287</v>
      </c>
      <c r="J1139" s="2" t="s">
        <v>3288</v>
      </c>
      <c r="K1139" s="2" t="s">
        <v>41</v>
      </c>
      <c r="L1139" s="2" t="s">
        <v>27</v>
      </c>
      <c r="M1139" s="2" t="s">
        <v>3289</v>
      </c>
      <c r="N1139" s="2" t="s">
        <v>254</v>
      </c>
      <c r="O1139" s="2">
        <v>46350</v>
      </c>
      <c r="P1139" s="2" t="s">
        <v>105</v>
      </c>
      <c r="Q1139" s="2" t="s">
        <v>2137</v>
      </c>
      <c r="R1139" s="2" t="s">
        <v>46</v>
      </c>
      <c r="S1139" s="2" t="s">
        <v>78</v>
      </c>
      <c r="T1139" s="2" t="s">
        <v>2138</v>
      </c>
      <c r="U1139" s="2">
        <v>37.68</v>
      </c>
      <c r="V1139" s="2">
        <v>2</v>
      </c>
      <c r="W1139" s="2">
        <v>0</v>
      </c>
      <c r="X1139" s="20">
        <v>5</v>
      </c>
      <c r="Y1139" s="18">
        <v>14956.0943877548</v>
      </c>
      <c r="Z1139" s="2">
        <v>10.5504</v>
      </c>
    </row>
    <row r="1140" spans="1:26" x14ac:dyDescent="0.3">
      <c r="A1140" s="2">
        <v>1139</v>
      </c>
      <c r="B1140" s="2" t="s">
        <v>3286</v>
      </c>
      <c r="C1140" s="2">
        <f>YEAR([1]Data!$D1140)</f>
        <v>2013</v>
      </c>
      <c r="D1140" s="3">
        <v>41591</v>
      </c>
      <c r="E1140" s="3" t="str">
        <f>TEXT(Table1[[#This Row],[Order Date]],"mmm")</f>
        <v>Nov</v>
      </c>
      <c r="F1140" s="3">
        <v>41594</v>
      </c>
      <c r="G1140" s="8">
        <f>Table1[[#This Row],[Ship Date]]-Table1[[#This Row],[Order Date]]</f>
        <v>3</v>
      </c>
      <c r="H1140" s="2" t="s">
        <v>23</v>
      </c>
      <c r="I1140" s="2" t="s">
        <v>3287</v>
      </c>
      <c r="J1140" s="2" t="s">
        <v>3288</v>
      </c>
      <c r="K1140" s="2" t="s">
        <v>41</v>
      </c>
      <c r="L1140" s="2" t="s">
        <v>27</v>
      </c>
      <c r="M1140" s="2" t="s">
        <v>3289</v>
      </c>
      <c r="N1140" s="2" t="s">
        <v>254</v>
      </c>
      <c r="O1140" s="2">
        <v>46350</v>
      </c>
      <c r="P1140" s="2" t="s">
        <v>105</v>
      </c>
      <c r="Q1140" s="2" t="s">
        <v>3292</v>
      </c>
      <c r="R1140" s="2" t="s">
        <v>46</v>
      </c>
      <c r="S1140" s="2" t="s">
        <v>90</v>
      </c>
      <c r="T1140" s="2" t="s">
        <v>3293</v>
      </c>
      <c r="U1140" s="2">
        <v>19.98</v>
      </c>
      <c r="V1140" s="2">
        <v>2</v>
      </c>
      <c r="W1140" s="2">
        <v>0</v>
      </c>
      <c r="X1140" s="20">
        <v>5</v>
      </c>
      <c r="Y1140" s="18">
        <v>14994.2397959181</v>
      </c>
      <c r="Z1140" s="2">
        <v>8.9909999999999997</v>
      </c>
    </row>
    <row r="1141" spans="1:26" x14ac:dyDescent="0.3">
      <c r="A1141" s="2">
        <v>1140</v>
      </c>
      <c r="B1141" s="2" t="s">
        <v>3286</v>
      </c>
      <c r="C1141" s="2">
        <f>YEAR([1]Data!$D1141)</f>
        <v>2013</v>
      </c>
      <c r="D1141" s="3">
        <v>41591</v>
      </c>
      <c r="E1141" s="3" t="str">
        <f>TEXT(Table1[[#This Row],[Order Date]],"mmm")</f>
        <v>Nov</v>
      </c>
      <c r="F1141" s="3">
        <v>41594</v>
      </c>
      <c r="G1141" s="8">
        <f>Table1[[#This Row],[Ship Date]]-Table1[[#This Row],[Order Date]]</f>
        <v>3</v>
      </c>
      <c r="H1141" s="2" t="s">
        <v>23</v>
      </c>
      <c r="I1141" s="2" t="s">
        <v>3287</v>
      </c>
      <c r="J1141" s="2" t="s">
        <v>3288</v>
      </c>
      <c r="K1141" s="2" t="s">
        <v>41</v>
      </c>
      <c r="L1141" s="2" t="s">
        <v>27</v>
      </c>
      <c r="M1141" s="2" t="s">
        <v>3289</v>
      </c>
      <c r="N1141" s="2" t="s">
        <v>254</v>
      </c>
      <c r="O1141" s="2">
        <v>46350</v>
      </c>
      <c r="P1141" s="2" t="s">
        <v>105</v>
      </c>
      <c r="Q1141" s="2" t="s">
        <v>1942</v>
      </c>
      <c r="R1141" s="2" t="s">
        <v>46</v>
      </c>
      <c r="S1141" s="2" t="s">
        <v>68</v>
      </c>
      <c r="T1141" s="2" t="s">
        <v>1943</v>
      </c>
      <c r="U1141" s="2">
        <v>20.58</v>
      </c>
      <c r="V1141" s="2">
        <v>7</v>
      </c>
      <c r="W1141" s="2">
        <v>0</v>
      </c>
      <c r="X1141" s="20">
        <v>5</v>
      </c>
      <c r="Y1141" s="18">
        <v>15032.3852040814</v>
      </c>
      <c r="Z1141" s="2">
        <v>5.5566000000000004</v>
      </c>
    </row>
    <row r="1142" spans="1:26" x14ac:dyDescent="0.3">
      <c r="A1142" s="2">
        <v>1141</v>
      </c>
      <c r="B1142" s="2" t="s">
        <v>3286</v>
      </c>
      <c r="C1142" s="2">
        <f>YEAR([1]Data!$D1142)</f>
        <v>2013</v>
      </c>
      <c r="D1142" s="3">
        <v>41591</v>
      </c>
      <c r="E1142" s="3" t="str">
        <f>TEXT(Table1[[#This Row],[Order Date]],"mmm")</f>
        <v>Nov</v>
      </c>
      <c r="F1142" s="3">
        <v>41594</v>
      </c>
      <c r="G1142" s="8">
        <f>Table1[[#This Row],[Ship Date]]-Table1[[#This Row],[Order Date]]</f>
        <v>3</v>
      </c>
      <c r="H1142" s="2" t="s">
        <v>23</v>
      </c>
      <c r="I1142" s="2" t="s">
        <v>3287</v>
      </c>
      <c r="J1142" s="2" t="s">
        <v>3288</v>
      </c>
      <c r="K1142" s="2" t="s">
        <v>41</v>
      </c>
      <c r="L1142" s="2" t="s">
        <v>27</v>
      </c>
      <c r="M1142" s="2" t="s">
        <v>3289</v>
      </c>
      <c r="N1142" s="2" t="s">
        <v>254</v>
      </c>
      <c r="O1142" s="2">
        <v>46350</v>
      </c>
      <c r="P1142" s="2" t="s">
        <v>105</v>
      </c>
      <c r="Q1142" s="2" t="s">
        <v>3294</v>
      </c>
      <c r="R1142" s="2" t="s">
        <v>46</v>
      </c>
      <c r="S1142" s="2" t="s">
        <v>75</v>
      </c>
      <c r="T1142" s="2" t="s">
        <v>3295</v>
      </c>
      <c r="U1142" s="2">
        <v>17.38</v>
      </c>
      <c r="V1142" s="2">
        <v>2</v>
      </c>
      <c r="W1142" s="2">
        <v>0</v>
      </c>
      <c r="X1142" s="20">
        <v>5</v>
      </c>
      <c r="Y1142" s="18">
        <v>15070.5306122446</v>
      </c>
      <c r="Z1142" s="2">
        <v>8.69</v>
      </c>
    </row>
    <row r="1143" spans="1:26" x14ac:dyDescent="0.3">
      <c r="A1143" s="2">
        <v>1142</v>
      </c>
      <c r="B1143" s="2" t="s">
        <v>3296</v>
      </c>
      <c r="C1143" s="2">
        <f>YEAR([1]Data!$D1143)</f>
        <v>2011</v>
      </c>
      <c r="D1143" s="3">
        <v>40815</v>
      </c>
      <c r="E1143" s="3" t="str">
        <f>TEXT(Table1[[#This Row],[Order Date]],"mmm")</f>
        <v>Sep</v>
      </c>
      <c r="F1143" s="3">
        <v>40819</v>
      </c>
      <c r="G1143" s="8">
        <f>Table1[[#This Row],[Ship Date]]-Table1[[#This Row],[Order Date]]</f>
        <v>4</v>
      </c>
      <c r="H1143" s="2" t="s">
        <v>50</v>
      </c>
      <c r="I1143" s="2" t="s">
        <v>2287</v>
      </c>
      <c r="J1143" s="2" t="s">
        <v>2288</v>
      </c>
      <c r="K1143" s="2" t="s">
        <v>26</v>
      </c>
      <c r="L1143" s="2" t="s">
        <v>27</v>
      </c>
      <c r="M1143" s="2" t="s">
        <v>42</v>
      </c>
      <c r="N1143" s="2" t="s">
        <v>43</v>
      </c>
      <c r="O1143" s="2">
        <v>90045</v>
      </c>
      <c r="P1143" s="2" t="s">
        <v>44</v>
      </c>
      <c r="Q1143" s="2" t="s">
        <v>2905</v>
      </c>
      <c r="R1143" s="2" t="s">
        <v>32</v>
      </c>
      <c r="S1143" s="2" t="s">
        <v>65</v>
      </c>
      <c r="T1143" s="2" t="s">
        <v>2906</v>
      </c>
      <c r="U1143" s="2">
        <v>204.6</v>
      </c>
      <c r="V1143" s="2">
        <v>2</v>
      </c>
      <c r="W1143" s="2">
        <v>0</v>
      </c>
      <c r="X1143" s="20">
        <v>5</v>
      </c>
      <c r="Y1143" s="18">
        <v>15108.6760204079</v>
      </c>
      <c r="Z1143" s="2">
        <v>53.195999999999998</v>
      </c>
    </row>
    <row r="1144" spans="1:26" x14ac:dyDescent="0.3">
      <c r="A1144" s="2">
        <v>1143</v>
      </c>
      <c r="B1144" s="2" t="s">
        <v>3296</v>
      </c>
      <c r="C1144" s="2">
        <f>YEAR([1]Data!$D1144)</f>
        <v>2011</v>
      </c>
      <c r="D1144" s="3">
        <v>40815</v>
      </c>
      <c r="E1144" s="3" t="str">
        <f>TEXT(Table1[[#This Row],[Order Date]],"mmm")</f>
        <v>Sep</v>
      </c>
      <c r="F1144" s="3">
        <v>40819</v>
      </c>
      <c r="G1144" s="8">
        <f>Table1[[#This Row],[Ship Date]]-Table1[[#This Row],[Order Date]]</f>
        <v>4</v>
      </c>
      <c r="H1144" s="2" t="s">
        <v>50</v>
      </c>
      <c r="I1144" s="2" t="s">
        <v>2287</v>
      </c>
      <c r="J1144" s="2" t="s">
        <v>2288</v>
      </c>
      <c r="K1144" s="2" t="s">
        <v>26</v>
      </c>
      <c r="L1144" s="2" t="s">
        <v>27</v>
      </c>
      <c r="M1144" s="2" t="s">
        <v>42</v>
      </c>
      <c r="N1144" s="2" t="s">
        <v>43</v>
      </c>
      <c r="O1144" s="2">
        <v>90045</v>
      </c>
      <c r="P1144" s="2" t="s">
        <v>44</v>
      </c>
      <c r="Q1144" s="2" t="s">
        <v>3297</v>
      </c>
      <c r="R1144" s="2" t="s">
        <v>46</v>
      </c>
      <c r="S1144" s="2" t="s">
        <v>269</v>
      </c>
      <c r="T1144" s="2" t="s">
        <v>3298</v>
      </c>
      <c r="U1144" s="2">
        <v>8.7200000000000006</v>
      </c>
      <c r="V1144" s="2">
        <v>4</v>
      </c>
      <c r="W1144" s="2">
        <v>0</v>
      </c>
      <c r="X1144" s="20">
        <v>5</v>
      </c>
      <c r="Y1144" s="18">
        <v>15146.8214285712</v>
      </c>
      <c r="Z1144" s="2">
        <v>2.8776000000000002</v>
      </c>
    </row>
    <row r="1145" spans="1:26" x14ac:dyDescent="0.3">
      <c r="A1145" s="2">
        <v>1144</v>
      </c>
      <c r="B1145" s="2" t="s">
        <v>3296</v>
      </c>
      <c r="C1145" s="2">
        <f>YEAR([1]Data!$D1145)</f>
        <v>2011</v>
      </c>
      <c r="D1145" s="3">
        <v>40815</v>
      </c>
      <c r="E1145" s="3" t="str">
        <f>TEXT(Table1[[#This Row],[Order Date]],"mmm")</f>
        <v>Sep</v>
      </c>
      <c r="F1145" s="3">
        <v>40819</v>
      </c>
      <c r="G1145" s="8">
        <f>Table1[[#This Row],[Ship Date]]-Table1[[#This Row],[Order Date]]</f>
        <v>4</v>
      </c>
      <c r="H1145" s="2" t="s">
        <v>50</v>
      </c>
      <c r="I1145" s="2" t="s">
        <v>2287</v>
      </c>
      <c r="J1145" s="2" t="s">
        <v>2288</v>
      </c>
      <c r="K1145" s="2" t="s">
        <v>26</v>
      </c>
      <c r="L1145" s="2" t="s">
        <v>27</v>
      </c>
      <c r="M1145" s="2" t="s">
        <v>42</v>
      </c>
      <c r="N1145" s="2" t="s">
        <v>43</v>
      </c>
      <c r="O1145" s="2">
        <v>90045</v>
      </c>
      <c r="P1145" s="2" t="s">
        <v>44</v>
      </c>
      <c r="Q1145" s="2" t="s">
        <v>1094</v>
      </c>
      <c r="R1145" s="2" t="s">
        <v>46</v>
      </c>
      <c r="S1145" s="2" t="s">
        <v>90</v>
      </c>
      <c r="T1145" s="2" t="s">
        <v>1095</v>
      </c>
      <c r="U1145" s="2">
        <v>6.48</v>
      </c>
      <c r="V1145" s="2">
        <v>1</v>
      </c>
      <c r="W1145" s="2">
        <v>0</v>
      </c>
      <c r="X1145" s="20">
        <v>5</v>
      </c>
      <c r="Y1145" s="18">
        <v>15184.9668367344</v>
      </c>
      <c r="Z1145" s="2">
        <v>3.1104000000000003</v>
      </c>
    </row>
    <row r="1146" spans="1:26" x14ac:dyDescent="0.3">
      <c r="A1146" s="2">
        <v>1145</v>
      </c>
      <c r="B1146" s="2" t="s">
        <v>3296</v>
      </c>
      <c r="C1146" s="2">
        <f>YEAR([1]Data!$D1146)</f>
        <v>2011</v>
      </c>
      <c r="D1146" s="3">
        <v>40815</v>
      </c>
      <c r="E1146" s="3" t="str">
        <f>TEXT(Table1[[#This Row],[Order Date]],"mmm")</f>
        <v>Sep</v>
      </c>
      <c r="F1146" s="3">
        <v>40819</v>
      </c>
      <c r="G1146" s="8">
        <f>Table1[[#This Row],[Ship Date]]-Table1[[#This Row],[Order Date]]</f>
        <v>4</v>
      </c>
      <c r="H1146" s="2" t="s">
        <v>50</v>
      </c>
      <c r="I1146" s="2" t="s">
        <v>2287</v>
      </c>
      <c r="J1146" s="2" t="s">
        <v>2288</v>
      </c>
      <c r="K1146" s="2" t="s">
        <v>26</v>
      </c>
      <c r="L1146" s="2" t="s">
        <v>27</v>
      </c>
      <c r="M1146" s="2" t="s">
        <v>42</v>
      </c>
      <c r="N1146" s="2" t="s">
        <v>43</v>
      </c>
      <c r="O1146" s="2">
        <v>90045</v>
      </c>
      <c r="P1146" s="2" t="s">
        <v>44</v>
      </c>
      <c r="Q1146" s="2" t="s">
        <v>3299</v>
      </c>
      <c r="R1146" s="2" t="s">
        <v>71</v>
      </c>
      <c r="S1146" s="2" t="s">
        <v>682</v>
      </c>
      <c r="T1146" s="2" t="s">
        <v>3300</v>
      </c>
      <c r="U1146" s="2">
        <v>686.32</v>
      </c>
      <c r="V1146" s="2">
        <v>2</v>
      </c>
      <c r="W1146" s="2">
        <v>0.2</v>
      </c>
      <c r="X1146" s="20">
        <v>5</v>
      </c>
      <c r="Y1146" s="18">
        <v>15223.1122448977</v>
      </c>
      <c r="Z1146" s="2">
        <v>223.05399999999995</v>
      </c>
    </row>
    <row r="1147" spans="1:26" x14ac:dyDescent="0.3">
      <c r="A1147" s="2">
        <v>1146</v>
      </c>
      <c r="B1147" s="2" t="s">
        <v>3296</v>
      </c>
      <c r="C1147" s="2">
        <f>YEAR([1]Data!$D1147)</f>
        <v>2011</v>
      </c>
      <c r="D1147" s="3">
        <v>40815</v>
      </c>
      <c r="E1147" s="3" t="str">
        <f>TEXT(Table1[[#This Row],[Order Date]],"mmm")</f>
        <v>Sep</v>
      </c>
      <c r="F1147" s="3">
        <v>40819</v>
      </c>
      <c r="G1147" s="8">
        <f>Table1[[#This Row],[Ship Date]]-Table1[[#This Row],[Order Date]]</f>
        <v>4</v>
      </c>
      <c r="H1147" s="2" t="s">
        <v>50</v>
      </c>
      <c r="I1147" s="2" t="s">
        <v>2287</v>
      </c>
      <c r="J1147" s="2" t="s">
        <v>2288</v>
      </c>
      <c r="K1147" s="2" t="s">
        <v>26</v>
      </c>
      <c r="L1147" s="2" t="s">
        <v>27</v>
      </c>
      <c r="M1147" s="2" t="s">
        <v>42</v>
      </c>
      <c r="N1147" s="2" t="s">
        <v>43</v>
      </c>
      <c r="O1147" s="2">
        <v>90045</v>
      </c>
      <c r="P1147" s="2" t="s">
        <v>44</v>
      </c>
      <c r="Q1147" s="2" t="s">
        <v>3219</v>
      </c>
      <c r="R1147" s="2" t="s">
        <v>46</v>
      </c>
      <c r="S1147" s="2" t="s">
        <v>59</v>
      </c>
      <c r="T1147" s="2" t="s">
        <v>3220</v>
      </c>
      <c r="U1147" s="2">
        <v>62.18</v>
      </c>
      <c r="V1147" s="2">
        <v>1</v>
      </c>
      <c r="W1147" s="2">
        <v>0</v>
      </c>
      <c r="X1147" s="20">
        <v>5</v>
      </c>
      <c r="Y1147" s="18">
        <v>15261.2576530609</v>
      </c>
      <c r="Z1147" s="2">
        <v>16.788600000000002</v>
      </c>
    </row>
    <row r="1148" spans="1:26" x14ac:dyDescent="0.3">
      <c r="A1148" s="2">
        <v>1147</v>
      </c>
      <c r="B1148" s="2" t="s">
        <v>3301</v>
      </c>
      <c r="C1148" s="2">
        <f>YEAR([1]Data!$D1148)</f>
        <v>2012</v>
      </c>
      <c r="D1148" s="3">
        <v>41003</v>
      </c>
      <c r="E1148" s="3" t="str">
        <f>TEXT(Table1[[#This Row],[Order Date]],"mmm")</f>
        <v>Apr</v>
      </c>
      <c r="F1148" s="3">
        <v>41003</v>
      </c>
      <c r="G1148" s="8">
        <f>Table1[[#This Row],[Ship Date]]-Table1[[#This Row],[Order Date]]</f>
        <v>0</v>
      </c>
      <c r="H1148" s="2" t="s">
        <v>1290</v>
      </c>
      <c r="I1148" s="2" t="s">
        <v>3302</v>
      </c>
      <c r="J1148" s="2" t="s">
        <v>3303</v>
      </c>
      <c r="K1148" s="2" t="s">
        <v>26</v>
      </c>
      <c r="L1148" s="2" t="s">
        <v>27</v>
      </c>
      <c r="M1148" s="2" t="s">
        <v>3304</v>
      </c>
      <c r="N1148" s="2" t="s">
        <v>238</v>
      </c>
      <c r="O1148" s="2">
        <v>48911</v>
      </c>
      <c r="P1148" s="2" t="s">
        <v>105</v>
      </c>
      <c r="Q1148" s="2" t="s">
        <v>3305</v>
      </c>
      <c r="R1148" s="2" t="s">
        <v>46</v>
      </c>
      <c r="S1148" s="2" t="s">
        <v>78</v>
      </c>
      <c r="T1148" s="2" t="s">
        <v>3306</v>
      </c>
      <c r="U1148" s="2">
        <v>644.07600000000002</v>
      </c>
      <c r="V1148" s="2">
        <v>2</v>
      </c>
      <c r="W1148" s="2">
        <v>0.1</v>
      </c>
      <c r="X1148" s="20">
        <v>5</v>
      </c>
      <c r="Y1148" s="18">
        <v>15299.4030612242</v>
      </c>
      <c r="Z1148" s="2">
        <v>107.34599999999996</v>
      </c>
    </row>
    <row r="1149" spans="1:26" x14ac:dyDescent="0.3">
      <c r="A1149" s="2">
        <v>1148</v>
      </c>
      <c r="B1149" s="2" t="s">
        <v>3301</v>
      </c>
      <c r="C1149" s="2">
        <f>YEAR([1]Data!$D1149)</f>
        <v>2012</v>
      </c>
      <c r="D1149" s="3">
        <v>41003</v>
      </c>
      <c r="E1149" s="3" t="str">
        <f>TEXT(Table1[[#This Row],[Order Date]],"mmm")</f>
        <v>Apr</v>
      </c>
      <c r="F1149" s="3">
        <v>41003</v>
      </c>
      <c r="G1149" s="8">
        <f>Table1[[#This Row],[Ship Date]]-Table1[[#This Row],[Order Date]]</f>
        <v>0</v>
      </c>
      <c r="H1149" s="2" t="s">
        <v>1290</v>
      </c>
      <c r="I1149" s="2" t="s">
        <v>3302</v>
      </c>
      <c r="J1149" s="2" t="s">
        <v>3303</v>
      </c>
      <c r="K1149" s="2" t="s">
        <v>26</v>
      </c>
      <c r="L1149" s="2" t="s">
        <v>27</v>
      </c>
      <c r="M1149" s="2" t="s">
        <v>3304</v>
      </c>
      <c r="N1149" s="2" t="s">
        <v>238</v>
      </c>
      <c r="O1149" s="2">
        <v>48911</v>
      </c>
      <c r="P1149" s="2" t="s">
        <v>105</v>
      </c>
      <c r="Q1149" s="2" t="s">
        <v>3307</v>
      </c>
      <c r="R1149" s="2" t="s">
        <v>46</v>
      </c>
      <c r="S1149" s="2" t="s">
        <v>269</v>
      </c>
      <c r="T1149" s="2" t="s">
        <v>186</v>
      </c>
      <c r="U1149" s="2">
        <v>5.84</v>
      </c>
      <c r="V1149" s="2">
        <v>2</v>
      </c>
      <c r="W1149" s="2">
        <v>0</v>
      </c>
      <c r="X1149" s="20">
        <v>5</v>
      </c>
      <c r="Y1149" s="18">
        <v>15337.548469387501</v>
      </c>
      <c r="Z1149" s="2">
        <v>2.6279999999999997</v>
      </c>
    </row>
    <row r="1150" spans="1:26" x14ac:dyDescent="0.3">
      <c r="A1150" s="2">
        <v>1149</v>
      </c>
      <c r="B1150" s="2" t="s">
        <v>3301</v>
      </c>
      <c r="C1150" s="2">
        <f>YEAR([1]Data!$D1150)</f>
        <v>2012</v>
      </c>
      <c r="D1150" s="3">
        <v>41003</v>
      </c>
      <c r="E1150" s="3" t="str">
        <f>TEXT(Table1[[#This Row],[Order Date]],"mmm")</f>
        <v>Apr</v>
      </c>
      <c r="F1150" s="3">
        <v>41003</v>
      </c>
      <c r="G1150" s="8">
        <f>Table1[[#This Row],[Ship Date]]-Table1[[#This Row],[Order Date]]</f>
        <v>0</v>
      </c>
      <c r="H1150" s="2" t="s">
        <v>1290</v>
      </c>
      <c r="I1150" s="2" t="s">
        <v>3302</v>
      </c>
      <c r="J1150" s="2" t="s">
        <v>3303</v>
      </c>
      <c r="K1150" s="2" t="s">
        <v>26</v>
      </c>
      <c r="L1150" s="2" t="s">
        <v>27</v>
      </c>
      <c r="M1150" s="2" t="s">
        <v>3304</v>
      </c>
      <c r="N1150" s="2" t="s">
        <v>238</v>
      </c>
      <c r="O1150" s="2">
        <v>48911</v>
      </c>
      <c r="P1150" s="2" t="s">
        <v>105</v>
      </c>
      <c r="Q1150" s="2" t="s">
        <v>3308</v>
      </c>
      <c r="R1150" s="2" t="s">
        <v>46</v>
      </c>
      <c r="S1150" s="2" t="s">
        <v>75</v>
      </c>
      <c r="T1150" s="2" t="s">
        <v>3309</v>
      </c>
      <c r="U1150" s="2">
        <v>12.76</v>
      </c>
      <c r="V1150" s="2">
        <v>2</v>
      </c>
      <c r="W1150" s="2">
        <v>0</v>
      </c>
      <c r="X1150" s="20">
        <v>5</v>
      </c>
      <c r="Y1150" s="18">
        <v>15375.693877550701</v>
      </c>
      <c r="Z1150" s="2">
        <v>5.8695999999999993</v>
      </c>
    </row>
    <row r="1151" spans="1:26" x14ac:dyDescent="0.3">
      <c r="A1151" s="2">
        <v>1150</v>
      </c>
      <c r="B1151" s="2" t="s">
        <v>3301</v>
      </c>
      <c r="C1151" s="2">
        <f>YEAR([1]Data!$D1151)</f>
        <v>2012</v>
      </c>
      <c r="D1151" s="3">
        <v>41003</v>
      </c>
      <c r="E1151" s="3" t="str">
        <f>TEXT(Table1[[#This Row],[Order Date]],"mmm")</f>
        <v>Apr</v>
      </c>
      <c r="F1151" s="3">
        <v>41003</v>
      </c>
      <c r="G1151" s="8">
        <f>Table1[[#This Row],[Ship Date]]-Table1[[#This Row],[Order Date]]</f>
        <v>0</v>
      </c>
      <c r="H1151" s="2" t="s">
        <v>1290</v>
      </c>
      <c r="I1151" s="2" t="s">
        <v>3302</v>
      </c>
      <c r="J1151" s="2" t="s">
        <v>3303</v>
      </c>
      <c r="K1151" s="2" t="s">
        <v>26</v>
      </c>
      <c r="L1151" s="2" t="s">
        <v>27</v>
      </c>
      <c r="M1151" s="2" t="s">
        <v>3304</v>
      </c>
      <c r="N1151" s="2" t="s">
        <v>238</v>
      </c>
      <c r="O1151" s="2">
        <v>48911</v>
      </c>
      <c r="P1151" s="2" t="s">
        <v>105</v>
      </c>
      <c r="Q1151" s="2" t="s">
        <v>3310</v>
      </c>
      <c r="R1151" s="2" t="s">
        <v>71</v>
      </c>
      <c r="S1151" s="2" t="s">
        <v>72</v>
      </c>
      <c r="T1151" s="2" t="s">
        <v>3311</v>
      </c>
      <c r="U1151" s="2">
        <v>10.95</v>
      </c>
      <c r="V1151" s="2">
        <v>1</v>
      </c>
      <c r="W1151" s="2">
        <v>0</v>
      </c>
      <c r="X1151" s="20">
        <v>5</v>
      </c>
      <c r="Y1151" s="18">
        <v>15413.839285714001</v>
      </c>
      <c r="Z1151" s="2">
        <v>0.43799999999999883</v>
      </c>
    </row>
    <row r="1152" spans="1:26" x14ac:dyDescent="0.3">
      <c r="A1152" s="2">
        <v>1151</v>
      </c>
      <c r="B1152" s="2" t="s">
        <v>3301</v>
      </c>
      <c r="C1152" s="2">
        <f>YEAR([1]Data!$D1152)</f>
        <v>2012</v>
      </c>
      <c r="D1152" s="3">
        <v>41003</v>
      </c>
      <c r="E1152" s="3" t="str">
        <f>TEXT(Table1[[#This Row],[Order Date]],"mmm")</f>
        <v>Apr</v>
      </c>
      <c r="F1152" s="3">
        <v>41003</v>
      </c>
      <c r="G1152" s="8">
        <f>Table1[[#This Row],[Ship Date]]-Table1[[#This Row],[Order Date]]</f>
        <v>0</v>
      </c>
      <c r="H1152" s="2" t="s">
        <v>1290</v>
      </c>
      <c r="I1152" s="2" t="s">
        <v>3302</v>
      </c>
      <c r="J1152" s="2" t="s">
        <v>3303</v>
      </c>
      <c r="K1152" s="2" t="s">
        <v>26</v>
      </c>
      <c r="L1152" s="2" t="s">
        <v>27</v>
      </c>
      <c r="M1152" s="2" t="s">
        <v>3304</v>
      </c>
      <c r="N1152" s="2" t="s">
        <v>238</v>
      </c>
      <c r="O1152" s="2">
        <v>48911</v>
      </c>
      <c r="P1152" s="2" t="s">
        <v>105</v>
      </c>
      <c r="Q1152" s="2" t="s">
        <v>3312</v>
      </c>
      <c r="R1152" s="2" t="s">
        <v>71</v>
      </c>
      <c r="S1152" s="2" t="s">
        <v>1216</v>
      </c>
      <c r="T1152" s="2" t="s">
        <v>3313</v>
      </c>
      <c r="U1152" s="2">
        <v>599.98</v>
      </c>
      <c r="V1152" s="2">
        <v>2</v>
      </c>
      <c r="W1152" s="2">
        <v>0</v>
      </c>
      <c r="X1152" s="20">
        <v>5</v>
      </c>
      <c r="Y1152" s="18">
        <v>15451.984693877301</v>
      </c>
      <c r="Z1152" s="2">
        <v>209.99299999999999</v>
      </c>
    </row>
    <row r="1153" spans="1:26" x14ac:dyDescent="0.3">
      <c r="A1153" s="2">
        <v>1152</v>
      </c>
      <c r="B1153" s="2" t="s">
        <v>3314</v>
      </c>
      <c r="C1153" s="2">
        <f>YEAR([1]Data!$D1153)</f>
        <v>2012</v>
      </c>
      <c r="D1153" s="3">
        <v>41037</v>
      </c>
      <c r="E1153" s="3" t="str">
        <f>TEXT(Table1[[#This Row],[Order Date]],"mmm")</f>
        <v>May</v>
      </c>
      <c r="F1153" s="3">
        <v>41043</v>
      </c>
      <c r="G1153" s="8">
        <f>Table1[[#This Row],[Ship Date]]-Table1[[#This Row],[Order Date]]</f>
        <v>6</v>
      </c>
      <c r="H1153" s="2" t="s">
        <v>50</v>
      </c>
      <c r="I1153" s="2" t="s">
        <v>995</v>
      </c>
      <c r="J1153" s="2" t="s">
        <v>996</v>
      </c>
      <c r="K1153" s="2" t="s">
        <v>41</v>
      </c>
      <c r="L1153" s="2" t="s">
        <v>27</v>
      </c>
      <c r="M1153" s="2" t="s">
        <v>3315</v>
      </c>
      <c r="N1153" s="2" t="s">
        <v>498</v>
      </c>
      <c r="O1153" s="2">
        <v>44221</v>
      </c>
      <c r="P1153" s="2" t="s">
        <v>148</v>
      </c>
      <c r="Q1153" s="2" t="s">
        <v>3316</v>
      </c>
      <c r="R1153" s="2" t="s">
        <v>32</v>
      </c>
      <c r="S1153" s="2" t="s">
        <v>65</v>
      </c>
      <c r="T1153" s="2" t="s">
        <v>3317</v>
      </c>
      <c r="U1153" s="2">
        <v>8.3520000000000003</v>
      </c>
      <c r="V1153" s="2">
        <v>6</v>
      </c>
      <c r="W1153" s="2">
        <v>0.2</v>
      </c>
      <c r="X1153" s="20">
        <v>5</v>
      </c>
      <c r="Y1153" s="18">
        <v>15490.130102040501</v>
      </c>
      <c r="Z1153" s="2">
        <v>1.2527999999999997</v>
      </c>
    </row>
    <row r="1154" spans="1:26" x14ac:dyDescent="0.3">
      <c r="A1154" s="2">
        <v>1153</v>
      </c>
      <c r="B1154" s="2" t="s">
        <v>3318</v>
      </c>
      <c r="C1154" s="2">
        <f>YEAR([1]Data!$D1154)</f>
        <v>2014</v>
      </c>
      <c r="D1154" s="3">
        <v>41640</v>
      </c>
      <c r="E1154" s="3" t="str">
        <f>TEXT(Table1[[#This Row],[Order Date]],"mmm")</f>
        <v>Jan</v>
      </c>
      <c r="F1154" s="3">
        <v>41646</v>
      </c>
      <c r="G1154" s="8">
        <f>Table1[[#This Row],[Ship Date]]-Table1[[#This Row],[Order Date]]</f>
        <v>6</v>
      </c>
      <c r="H1154" s="2" t="s">
        <v>50</v>
      </c>
      <c r="I1154" s="2" t="s">
        <v>1079</v>
      </c>
      <c r="J1154" s="2" t="s">
        <v>1080</v>
      </c>
      <c r="K1154" s="2" t="s">
        <v>41</v>
      </c>
      <c r="L1154" s="2" t="s">
        <v>27</v>
      </c>
      <c r="M1154" s="2" t="s">
        <v>3319</v>
      </c>
      <c r="N1154" s="2" t="s">
        <v>1392</v>
      </c>
      <c r="O1154" s="2">
        <v>89502</v>
      </c>
      <c r="P1154" s="2" t="s">
        <v>44</v>
      </c>
      <c r="Q1154" s="2" t="s">
        <v>3320</v>
      </c>
      <c r="R1154" s="2" t="s">
        <v>46</v>
      </c>
      <c r="S1154" s="2" t="s">
        <v>68</v>
      </c>
      <c r="T1154" s="2" t="s">
        <v>3321</v>
      </c>
      <c r="U1154" s="2">
        <v>3.64</v>
      </c>
      <c r="V1154" s="2">
        <v>2</v>
      </c>
      <c r="W1154" s="2">
        <v>0</v>
      </c>
      <c r="X1154" s="20">
        <v>5</v>
      </c>
      <c r="Y1154" s="18">
        <v>15528.275510203801</v>
      </c>
      <c r="Z1154" s="2">
        <v>1.6379999999999999</v>
      </c>
    </row>
    <row r="1155" spans="1:26" x14ac:dyDescent="0.3">
      <c r="A1155" s="2">
        <v>1154</v>
      </c>
      <c r="B1155" s="2" t="s">
        <v>3318</v>
      </c>
      <c r="C1155" s="2">
        <f>YEAR([1]Data!$D1155)</f>
        <v>2014</v>
      </c>
      <c r="D1155" s="3">
        <v>41640</v>
      </c>
      <c r="E1155" s="3" t="str">
        <f>TEXT(Table1[[#This Row],[Order Date]],"mmm")</f>
        <v>Jan</v>
      </c>
      <c r="F1155" s="3">
        <v>41646</v>
      </c>
      <c r="G1155" s="8">
        <f>Table1[[#This Row],[Ship Date]]-Table1[[#This Row],[Order Date]]</f>
        <v>6</v>
      </c>
      <c r="H1155" s="2" t="s">
        <v>50</v>
      </c>
      <c r="I1155" s="2" t="s">
        <v>1079</v>
      </c>
      <c r="J1155" s="2" t="s">
        <v>1080</v>
      </c>
      <c r="K1155" s="2" t="s">
        <v>41</v>
      </c>
      <c r="L1155" s="2" t="s">
        <v>27</v>
      </c>
      <c r="M1155" s="2" t="s">
        <v>3319</v>
      </c>
      <c r="N1155" s="2" t="s">
        <v>1392</v>
      </c>
      <c r="O1155" s="2">
        <v>89502</v>
      </c>
      <c r="P1155" s="2" t="s">
        <v>44</v>
      </c>
      <c r="Q1155" s="2" t="s">
        <v>2712</v>
      </c>
      <c r="R1155" s="2" t="s">
        <v>46</v>
      </c>
      <c r="S1155" s="2" t="s">
        <v>75</v>
      </c>
      <c r="T1155" s="2" t="s">
        <v>2713</v>
      </c>
      <c r="U1155" s="2">
        <v>159.768</v>
      </c>
      <c r="V1155" s="2">
        <v>7</v>
      </c>
      <c r="W1155" s="2">
        <v>0.2</v>
      </c>
      <c r="X1155" s="20">
        <v>5</v>
      </c>
      <c r="Y1155" s="18">
        <v>15566.420918367099</v>
      </c>
      <c r="Z1155" s="2">
        <v>53.921700000000008</v>
      </c>
    </row>
    <row r="1156" spans="1:26" x14ac:dyDescent="0.3">
      <c r="A1156" s="2">
        <v>1155</v>
      </c>
      <c r="B1156" s="2" t="s">
        <v>3322</v>
      </c>
      <c r="C1156" s="2">
        <f>YEAR([1]Data!$D1156)</f>
        <v>2011</v>
      </c>
      <c r="D1156" s="3">
        <v>40897</v>
      </c>
      <c r="E1156" s="3" t="str">
        <f>TEXT(Table1[[#This Row],[Order Date]],"mmm")</f>
        <v>Dec</v>
      </c>
      <c r="F1156" s="3">
        <v>40898</v>
      </c>
      <c r="G1156" s="8">
        <f>Table1[[#This Row],[Ship Date]]-Table1[[#This Row],[Order Date]]</f>
        <v>1</v>
      </c>
      <c r="H1156" s="2" t="s">
        <v>188</v>
      </c>
      <c r="I1156" s="2" t="s">
        <v>3217</v>
      </c>
      <c r="J1156" s="2" t="s">
        <v>3218</v>
      </c>
      <c r="K1156" s="2" t="s">
        <v>102</v>
      </c>
      <c r="L1156" s="2" t="s">
        <v>27</v>
      </c>
      <c r="M1156" s="2" t="s">
        <v>3323</v>
      </c>
      <c r="N1156" s="2" t="s">
        <v>319</v>
      </c>
      <c r="O1156" s="2">
        <v>22801</v>
      </c>
      <c r="P1156" s="2" t="s">
        <v>30</v>
      </c>
      <c r="Q1156" s="2" t="s">
        <v>3324</v>
      </c>
      <c r="R1156" s="2" t="s">
        <v>46</v>
      </c>
      <c r="S1156" s="2" t="s">
        <v>59</v>
      </c>
      <c r="T1156" s="2" t="s">
        <v>3325</v>
      </c>
      <c r="U1156" s="2">
        <v>122.48</v>
      </c>
      <c r="V1156" s="2">
        <v>2</v>
      </c>
      <c r="W1156" s="2">
        <v>0</v>
      </c>
      <c r="X1156" s="20">
        <v>5</v>
      </c>
      <c r="Y1156" s="18">
        <v>15604.566326530299</v>
      </c>
      <c r="Z1156" s="2">
        <v>0</v>
      </c>
    </row>
    <row r="1157" spans="1:26" x14ac:dyDescent="0.3">
      <c r="A1157" s="2">
        <v>1156</v>
      </c>
      <c r="B1157" s="2" t="s">
        <v>3322</v>
      </c>
      <c r="C1157" s="2">
        <f>YEAR([1]Data!$D1157)</f>
        <v>2011</v>
      </c>
      <c r="D1157" s="3">
        <v>40897</v>
      </c>
      <c r="E1157" s="3" t="str">
        <f>TEXT(Table1[[#This Row],[Order Date]],"mmm")</f>
        <v>Dec</v>
      </c>
      <c r="F1157" s="3">
        <v>40898</v>
      </c>
      <c r="G1157" s="8">
        <f>Table1[[#This Row],[Ship Date]]-Table1[[#This Row],[Order Date]]</f>
        <v>1</v>
      </c>
      <c r="H1157" s="2" t="s">
        <v>188</v>
      </c>
      <c r="I1157" s="2" t="s">
        <v>3217</v>
      </c>
      <c r="J1157" s="2" t="s">
        <v>3218</v>
      </c>
      <c r="K1157" s="2" t="s">
        <v>102</v>
      </c>
      <c r="L1157" s="2" t="s">
        <v>27</v>
      </c>
      <c r="M1157" s="2" t="s">
        <v>3323</v>
      </c>
      <c r="N1157" s="2" t="s">
        <v>319</v>
      </c>
      <c r="O1157" s="2">
        <v>22801</v>
      </c>
      <c r="P1157" s="2" t="s">
        <v>30</v>
      </c>
      <c r="Q1157" s="2" t="s">
        <v>3326</v>
      </c>
      <c r="R1157" s="2" t="s">
        <v>32</v>
      </c>
      <c r="S1157" s="2" t="s">
        <v>56</v>
      </c>
      <c r="T1157" s="2" t="s">
        <v>3327</v>
      </c>
      <c r="U1157" s="2">
        <v>2244.48</v>
      </c>
      <c r="V1157" s="2">
        <v>7</v>
      </c>
      <c r="W1157" s="2">
        <v>0</v>
      </c>
      <c r="X1157" s="20">
        <v>5</v>
      </c>
      <c r="Y1157" s="18">
        <v>15642.711734693599</v>
      </c>
      <c r="Z1157" s="2">
        <v>493.78559999999993</v>
      </c>
    </row>
    <row r="1158" spans="1:26" x14ac:dyDescent="0.3">
      <c r="A1158" s="2">
        <v>1157</v>
      </c>
      <c r="B1158" s="2" t="s">
        <v>3322</v>
      </c>
      <c r="C1158" s="2">
        <f>YEAR([1]Data!$D1158)</f>
        <v>2011</v>
      </c>
      <c r="D1158" s="3">
        <v>40897</v>
      </c>
      <c r="E1158" s="3" t="str">
        <f>TEXT(Table1[[#This Row],[Order Date]],"mmm")</f>
        <v>Dec</v>
      </c>
      <c r="F1158" s="3">
        <v>40898</v>
      </c>
      <c r="G1158" s="8">
        <f>Table1[[#This Row],[Ship Date]]-Table1[[#This Row],[Order Date]]</f>
        <v>1</v>
      </c>
      <c r="H1158" s="2" t="s">
        <v>188</v>
      </c>
      <c r="I1158" s="2" t="s">
        <v>3217</v>
      </c>
      <c r="J1158" s="2" t="s">
        <v>3218</v>
      </c>
      <c r="K1158" s="2" t="s">
        <v>102</v>
      </c>
      <c r="L1158" s="2" t="s">
        <v>27</v>
      </c>
      <c r="M1158" s="2" t="s">
        <v>3323</v>
      </c>
      <c r="N1158" s="2" t="s">
        <v>319</v>
      </c>
      <c r="O1158" s="2">
        <v>22801</v>
      </c>
      <c r="P1158" s="2" t="s">
        <v>30</v>
      </c>
      <c r="Q1158" s="2" t="s">
        <v>1386</v>
      </c>
      <c r="R1158" s="2" t="s">
        <v>46</v>
      </c>
      <c r="S1158" s="2" t="s">
        <v>75</v>
      </c>
      <c r="T1158" s="2" t="s">
        <v>1387</v>
      </c>
      <c r="U1158" s="2">
        <v>62.31</v>
      </c>
      <c r="V1158" s="2">
        <v>3</v>
      </c>
      <c r="W1158" s="2">
        <v>0</v>
      </c>
      <c r="X1158" s="20">
        <v>5</v>
      </c>
      <c r="Y1158" s="18">
        <v>15680.857142856899</v>
      </c>
      <c r="Z1158" s="2">
        <v>29.285699999999999</v>
      </c>
    </row>
    <row r="1159" spans="1:26" x14ac:dyDescent="0.3">
      <c r="A1159" s="2">
        <v>1158</v>
      </c>
      <c r="B1159" s="2" t="s">
        <v>3322</v>
      </c>
      <c r="C1159" s="2">
        <f>YEAR([1]Data!$D1159)</f>
        <v>2011</v>
      </c>
      <c r="D1159" s="3">
        <v>40897</v>
      </c>
      <c r="E1159" s="3" t="str">
        <f>TEXT(Table1[[#This Row],[Order Date]],"mmm")</f>
        <v>Dec</v>
      </c>
      <c r="F1159" s="3">
        <v>40898</v>
      </c>
      <c r="G1159" s="8">
        <f>Table1[[#This Row],[Ship Date]]-Table1[[#This Row],[Order Date]]</f>
        <v>1</v>
      </c>
      <c r="H1159" s="2" t="s">
        <v>188</v>
      </c>
      <c r="I1159" s="2" t="s">
        <v>3217</v>
      </c>
      <c r="J1159" s="2" t="s">
        <v>3218</v>
      </c>
      <c r="K1159" s="2" t="s">
        <v>102</v>
      </c>
      <c r="L1159" s="2" t="s">
        <v>27</v>
      </c>
      <c r="M1159" s="2" t="s">
        <v>3323</v>
      </c>
      <c r="N1159" s="2" t="s">
        <v>319</v>
      </c>
      <c r="O1159" s="2">
        <v>22801</v>
      </c>
      <c r="P1159" s="2" t="s">
        <v>30</v>
      </c>
      <c r="Q1159" s="2" t="s">
        <v>1353</v>
      </c>
      <c r="R1159" s="2" t="s">
        <v>32</v>
      </c>
      <c r="S1159" s="2" t="s">
        <v>56</v>
      </c>
      <c r="T1159" s="2" t="s">
        <v>1354</v>
      </c>
      <c r="U1159" s="2">
        <v>455.1</v>
      </c>
      <c r="V1159" s="2">
        <v>2</v>
      </c>
      <c r="W1159" s="2">
        <v>0</v>
      </c>
      <c r="X1159" s="20">
        <v>5</v>
      </c>
      <c r="Y1159" s="18">
        <v>15719.002551020099</v>
      </c>
      <c r="Z1159" s="2">
        <v>100.12200000000001</v>
      </c>
    </row>
    <row r="1160" spans="1:26" x14ac:dyDescent="0.3">
      <c r="A1160" s="2">
        <v>1159</v>
      </c>
      <c r="B1160" s="2" t="s">
        <v>3328</v>
      </c>
      <c r="C1160" s="2">
        <f>YEAR([1]Data!$D1160)</f>
        <v>2013</v>
      </c>
      <c r="D1160" s="3">
        <v>41458</v>
      </c>
      <c r="E1160" s="3" t="str">
        <f>TEXT(Table1[[#This Row],[Order Date]],"mmm")</f>
        <v>Jul</v>
      </c>
      <c r="F1160" s="3">
        <v>41463</v>
      </c>
      <c r="G1160" s="8">
        <f>Table1[[#This Row],[Ship Date]]-Table1[[#This Row],[Order Date]]</f>
        <v>5</v>
      </c>
      <c r="H1160" s="2" t="s">
        <v>23</v>
      </c>
      <c r="I1160" s="2" t="s">
        <v>2760</v>
      </c>
      <c r="J1160" s="2" t="s">
        <v>2761</v>
      </c>
      <c r="K1160" s="2" t="s">
        <v>41</v>
      </c>
      <c r="L1160" s="2" t="s">
        <v>27</v>
      </c>
      <c r="M1160" s="2" t="s">
        <v>42</v>
      </c>
      <c r="N1160" s="2" t="s">
        <v>43</v>
      </c>
      <c r="O1160" s="2">
        <v>90004</v>
      </c>
      <c r="P1160" s="2" t="s">
        <v>44</v>
      </c>
      <c r="Q1160" s="2" t="s">
        <v>3329</v>
      </c>
      <c r="R1160" s="2" t="s">
        <v>32</v>
      </c>
      <c r="S1160" s="2" t="s">
        <v>36</v>
      </c>
      <c r="T1160" s="2" t="s">
        <v>3330</v>
      </c>
      <c r="U1160" s="2">
        <v>195.184</v>
      </c>
      <c r="V1160" s="2">
        <v>1</v>
      </c>
      <c r="W1160" s="2">
        <v>0.2</v>
      </c>
      <c r="X1160" s="20">
        <v>5</v>
      </c>
      <c r="Y1160" s="18">
        <v>15757.1479591834</v>
      </c>
      <c r="Z1160" s="2">
        <v>19.518400000000007</v>
      </c>
    </row>
    <row r="1161" spans="1:26" x14ac:dyDescent="0.3">
      <c r="A1161" s="2">
        <v>1160</v>
      </c>
      <c r="B1161" s="2" t="s">
        <v>3331</v>
      </c>
      <c r="C1161" s="2">
        <f>YEAR([1]Data!$D1161)</f>
        <v>2014</v>
      </c>
      <c r="D1161" s="3">
        <v>41820</v>
      </c>
      <c r="E1161" s="3" t="str">
        <f>TEXT(Table1[[#This Row],[Order Date]],"mmm")</f>
        <v>Jun</v>
      </c>
      <c r="F1161" s="3">
        <v>41825</v>
      </c>
      <c r="G1161" s="8">
        <f>Table1[[#This Row],[Ship Date]]-Table1[[#This Row],[Order Date]]</f>
        <v>5</v>
      </c>
      <c r="H1161" s="2" t="s">
        <v>50</v>
      </c>
      <c r="I1161" s="2" t="s">
        <v>3332</v>
      </c>
      <c r="J1161" s="2" t="s">
        <v>3333</v>
      </c>
      <c r="K1161" s="2" t="s">
        <v>26</v>
      </c>
      <c r="L1161" s="2" t="s">
        <v>27</v>
      </c>
      <c r="M1161" s="2" t="s">
        <v>409</v>
      </c>
      <c r="N1161" s="2" t="s">
        <v>229</v>
      </c>
      <c r="O1161" s="2">
        <v>55407</v>
      </c>
      <c r="P1161" s="2" t="s">
        <v>105</v>
      </c>
      <c r="Q1161" s="2" t="s">
        <v>2512</v>
      </c>
      <c r="R1161" s="2" t="s">
        <v>46</v>
      </c>
      <c r="S1161" s="2" t="s">
        <v>78</v>
      </c>
      <c r="T1161" s="2" t="s">
        <v>3334</v>
      </c>
      <c r="U1161" s="2">
        <v>362.94</v>
      </c>
      <c r="V1161" s="2">
        <v>3</v>
      </c>
      <c r="W1161" s="2">
        <v>0</v>
      </c>
      <c r="X1161" s="20">
        <v>5</v>
      </c>
      <c r="Y1161" s="18">
        <v>15795.2933673467</v>
      </c>
      <c r="Z1161" s="2">
        <v>90.735000000000014</v>
      </c>
    </row>
    <row r="1162" spans="1:26" x14ac:dyDescent="0.3">
      <c r="A1162" s="2">
        <v>1161</v>
      </c>
      <c r="B1162" s="2" t="s">
        <v>3331</v>
      </c>
      <c r="C1162" s="2">
        <f>YEAR([1]Data!$D1162)</f>
        <v>2014</v>
      </c>
      <c r="D1162" s="3">
        <v>41820</v>
      </c>
      <c r="E1162" s="3" t="str">
        <f>TEXT(Table1[[#This Row],[Order Date]],"mmm")</f>
        <v>Jun</v>
      </c>
      <c r="F1162" s="3">
        <v>41825</v>
      </c>
      <c r="G1162" s="8">
        <f>Table1[[#This Row],[Ship Date]]-Table1[[#This Row],[Order Date]]</f>
        <v>5</v>
      </c>
      <c r="H1162" s="2" t="s">
        <v>50</v>
      </c>
      <c r="I1162" s="2" t="s">
        <v>3332</v>
      </c>
      <c r="J1162" s="2" t="s">
        <v>3333</v>
      </c>
      <c r="K1162" s="2" t="s">
        <v>26</v>
      </c>
      <c r="L1162" s="2" t="s">
        <v>27</v>
      </c>
      <c r="M1162" s="2" t="s">
        <v>409</v>
      </c>
      <c r="N1162" s="2" t="s">
        <v>229</v>
      </c>
      <c r="O1162" s="2">
        <v>55407</v>
      </c>
      <c r="P1162" s="2" t="s">
        <v>105</v>
      </c>
      <c r="Q1162" s="2" t="s">
        <v>325</v>
      </c>
      <c r="R1162" s="2" t="s">
        <v>46</v>
      </c>
      <c r="S1162" s="2" t="s">
        <v>75</v>
      </c>
      <c r="T1162" s="2" t="s">
        <v>326</v>
      </c>
      <c r="U1162" s="2">
        <v>11.54</v>
      </c>
      <c r="V1162" s="2">
        <v>2</v>
      </c>
      <c r="W1162" s="2">
        <v>0</v>
      </c>
      <c r="X1162" s="20">
        <v>5</v>
      </c>
      <c r="Y1162" s="18">
        <v>15833.4387755099</v>
      </c>
      <c r="Z1162" s="2">
        <v>5.77</v>
      </c>
    </row>
    <row r="1163" spans="1:26" x14ac:dyDescent="0.3">
      <c r="A1163" s="2">
        <v>1162</v>
      </c>
      <c r="B1163" s="2" t="s">
        <v>3335</v>
      </c>
      <c r="C1163" s="2">
        <f>YEAR([1]Data!$D1163)</f>
        <v>2011</v>
      </c>
      <c r="D1163" s="3">
        <v>40787</v>
      </c>
      <c r="E1163" s="3" t="str">
        <f>TEXT(Table1[[#This Row],[Order Date]],"mmm")</f>
        <v>Sep</v>
      </c>
      <c r="F1163" s="3">
        <v>40791</v>
      </c>
      <c r="G1163" s="8">
        <f>Table1[[#This Row],[Ship Date]]-Table1[[#This Row],[Order Date]]</f>
        <v>4</v>
      </c>
      <c r="H1163" s="2" t="s">
        <v>23</v>
      </c>
      <c r="I1163" s="2" t="s">
        <v>3336</v>
      </c>
      <c r="J1163" s="2" t="s">
        <v>3337</v>
      </c>
      <c r="K1163" s="2" t="s">
        <v>26</v>
      </c>
      <c r="L1163" s="2" t="s">
        <v>27</v>
      </c>
      <c r="M1163" s="2" t="s">
        <v>3338</v>
      </c>
      <c r="N1163" s="2" t="s">
        <v>43</v>
      </c>
      <c r="O1163" s="2">
        <v>92025</v>
      </c>
      <c r="P1163" s="2" t="s">
        <v>44</v>
      </c>
      <c r="Q1163" s="2" t="s">
        <v>175</v>
      </c>
      <c r="R1163" s="2" t="s">
        <v>46</v>
      </c>
      <c r="S1163" s="2" t="s">
        <v>68</v>
      </c>
      <c r="T1163" s="2" t="s">
        <v>176</v>
      </c>
      <c r="U1163" s="2">
        <v>53.94</v>
      </c>
      <c r="V1163" s="2">
        <v>3</v>
      </c>
      <c r="W1163" s="2">
        <v>0</v>
      </c>
      <c r="X1163" s="20">
        <v>5</v>
      </c>
      <c r="Y1163" s="18">
        <v>15871.5841836732</v>
      </c>
      <c r="Z1163" s="2">
        <v>15.642599999999995</v>
      </c>
    </row>
    <row r="1164" spans="1:26" x14ac:dyDescent="0.3">
      <c r="A1164" s="2">
        <v>1163</v>
      </c>
      <c r="B1164" s="2" t="s">
        <v>3339</v>
      </c>
      <c r="C1164" s="2">
        <f>YEAR([1]Data!$D1164)</f>
        <v>2011</v>
      </c>
      <c r="D1164" s="3">
        <v>40605</v>
      </c>
      <c r="E1164" s="3" t="str">
        <f>TEXT(Table1[[#This Row],[Order Date]],"mmm")</f>
        <v>Mar</v>
      </c>
      <c r="F1164" s="3">
        <v>40610</v>
      </c>
      <c r="G1164" s="8">
        <f>Table1[[#This Row],[Ship Date]]-Table1[[#This Row],[Order Date]]</f>
        <v>5</v>
      </c>
      <c r="H1164" s="2" t="s">
        <v>50</v>
      </c>
      <c r="I1164" s="2" t="s">
        <v>3340</v>
      </c>
      <c r="J1164" s="2" t="s">
        <v>3341</v>
      </c>
      <c r="K1164" s="2" t="s">
        <v>102</v>
      </c>
      <c r="L1164" s="2" t="s">
        <v>27</v>
      </c>
      <c r="M1164" s="2" t="s">
        <v>266</v>
      </c>
      <c r="N1164" s="2" t="s">
        <v>267</v>
      </c>
      <c r="O1164" s="2">
        <v>10035</v>
      </c>
      <c r="P1164" s="2" t="s">
        <v>148</v>
      </c>
      <c r="Q1164" s="2" t="s">
        <v>3342</v>
      </c>
      <c r="R1164" s="2" t="s">
        <v>71</v>
      </c>
      <c r="S1164" s="2" t="s">
        <v>72</v>
      </c>
      <c r="T1164" s="2" t="s">
        <v>3343</v>
      </c>
      <c r="U1164" s="2">
        <v>9.99</v>
      </c>
      <c r="V1164" s="2">
        <v>1</v>
      </c>
      <c r="W1164" s="2">
        <v>0</v>
      </c>
      <c r="X1164" s="20">
        <v>5</v>
      </c>
      <c r="Y1164" s="18">
        <v>15909.7295918364</v>
      </c>
      <c r="Z1164" s="2">
        <v>4.5953999999999997</v>
      </c>
    </row>
    <row r="1165" spans="1:26" x14ac:dyDescent="0.3">
      <c r="A1165" s="2">
        <v>1164</v>
      </c>
      <c r="B1165" s="2" t="s">
        <v>3339</v>
      </c>
      <c r="C1165" s="2">
        <f>YEAR([1]Data!$D1165)</f>
        <v>2011</v>
      </c>
      <c r="D1165" s="3">
        <v>40605</v>
      </c>
      <c r="E1165" s="3" t="str">
        <f>TEXT(Table1[[#This Row],[Order Date]],"mmm")</f>
        <v>Mar</v>
      </c>
      <c r="F1165" s="3">
        <v>40610</v>
      </c>
      <c r="G1165" s="8">
        <f>Table1[[#This Row],[Ship Date]]-Table1[[#This Row],[Order Date]]</f>
        <v>5</v>
      </c>
      <c r="H1165" s="2" t="s">
        <v>50</v>
      </c>
      <c r="I1165" s="2" t="s">
        <v>3340</v>
      </c>
      <c r="J1165" s="2" t="s">
        <v>3341</v>
      </c>
      <c r="K1165" s="2" t="s">
        <v>102</v>
      </c>
      <c r="L1165" s="2" t="s">
        <v>27</v>
      </c>
      <c r="M1165" s="2" t="s">
        <v>266</v>
      </c>
      <c r="N1165" s="2" t="s">
        <v>267</v>
      </c>
      <c r="O1165" s="2">
        <v>10035</v>
      </c>
      <c r="P1165" s="2" t="s">
        <v>148</v>
      </c>
      <c r="Q1165" s="2" t="s">
        <v>1088</v>
      </c>
      <c r="R1165" s="2" t="s">
        <v>46</v>
      </c>
      <c r="S1165" s="2" t="s">
        <v>75</v>
      </c>
      <c r="T1165" s="2" t="s">
        <v>1089</v>
      </c>
      <c r="U1165" s="2">
        <v>125.76</v>
      </c>
      <c r="V1165" s="2">
        <v>3</v>
      </c>
      <c r="W1165" s="2">
        <v>0.2</v>
      </c>
      <c r="X1165" s="20">
        <v>5</v>
      </c>
      <c r="Y1165" s="18">
        <v>15947.8749999997</v>
      </c>
      <c r="Z1165" s="2">
        <v>40.872</v>
      </c>
    </row>
    <row r="1166" spans="1:26" x14ac:dyDescent="0.3">
      <c r="A1166" s="2">
        <v>1165</v>
      </c>
      <c r="B1166" s="2" t="s">
        <v>3339</v>
      </c>
      <c r="C1166" s="2">
        <f>YEAR([1]Data!$D1166)</f>
        <v>2011</v>
      </c>
      <c r="D1166" s="3">
        <v>40605</v>
      </c>
      <c r="E1166" s="3" t="str">
        <f>TEXT(Table1[[#This Row],[Order Date]],"mmm")</f>
        <v>Mar</v>
      </c>
      <c r="F1166" s="3">
        <v>40610</v>
      </c>
      <c r="G1166" s="8">
        <f>Table1[[#This Row],[Ship Date]]-Table1[[#This Row],[Order Date]]</f>
        <v>5</v>
      </c>
      <c r="H1166" s="2" t="s">
        <v>50</v>
      </c>
      <c r="I1166" s="2" t="s">
        <v>3340</v>
      </c>
      <c r="J1166" s="2" t="s">
        <v>3341</v>
      </c>
      <c r="K1166" s="2" t="s">
        <v>102</v>
      </c>
      <c r="L1166" s="2" t="s">
        <v>27</v>
      </c>
      <c r="M1166" s="2" t="s">
        <v>266</v>
      </c>
      <c r="N1166" s="2" t="s">
        <v>267</v>
      </c>
      <c r="O1166" s="2">
        <v>10035</v>
      </c>
      <c r="P1166" s="2" t="s">
        <v>148</v>
      </c>
      <c r="Q1166" s="2" t="s">
        <v>3344</v>
      </c>
      <c r="R1166" s="2" t="s">
        <v>46</v>
      </c>
      <c r="S1166" s="2" t="s">
        <v>75</v>
      </c>
      <c r="T1166" s="2" t="s">
        <v>3345</v>
      </c>
      <c r="U1166" s="2">
        <v>25.32</v>
      </c>
      <c r="V1166" s="2">
        <v>5</v>
      </c>
      <c r="W1166" s="2">
        <v>0.2</v>
      </c>
      <c r="X1166" s="20">
        <v>5</v>
      </c>
      <c r="Y1166" s="18">
        <v>15986.020408163</v>
      </c>
      <c r="Z1166" s="2">
        <v>9.1785000000000014</v>
      </c>
    </row>
    <row r="1167" spans="1:26" x14ac:dyDescent="0.3">
      <c r="A1167" s="2">
        <v>1166</v>
      </c>
      <c r="B1167" s="2" t="s">
        <v>3346</v>
      </c>
      <c r="C1167" s="2">
        <f>YEAR([1]Data!$D1167)</f>
        <v>2011</v>
      </c>
      <c r="D1167" s="3">
        <v>40667</v>
      </c>
      <c r="E1167" s="3" t="str">
        <f>TEXT(Table1[[#This Row],[Order Date]],"mmm")</f>
        <v>May</v>
      </c>
      <c r="F1167" s="3">
        <v>40671</v>
      </c>
      <c r="G1167" s="8">
        <f>Table1[[#This Row],[Ship Date]]-Table1[[#This Row],[Order Date]]</f>
        <v>4</v>
      </c>
      <c r="H1167" s="2" t="s">
        <v>50</v>
      </c>
      <c r="I1167" s="2" t="s">
        <v>3347</v>
      </c>
      <c r="J1167" s="2" t="s">
        <v>3348</v>
      </c>
      <c r="K1167" s="2" t="s">
        <v>26</v>
      </c>
      <c r="L1167" s="2" t="s">
        <v>27</v>
      </c>
      <c r="M1167" s="2" t="s">
        <v>328</v>
      </c>
      <c r="N1167" s="2" t="s">
        <v>238</v>
      </c>
      <c r="O1167" s="2">
        <v>49201</v>
      </c>
      <c r="P1167" s="2" t="s">
        <v>105</v>
      </c>
      <c r="Q1167" s="2" t="s">
        <v>2614</v>
      </c>
      <c r="R1167" s="2" t="s">
        <v>46</v>
      </c>
      <c r="S1167" s="2" t="s">
        <v>75</v>
      </c>
      <c r="T1167" s="2" t="s">
        <v>2615</v>
      </c>
      <c r="U1167" s="2">
        <v>46.8</v>
      </c>
      <c r="V1167" s="2">
        <v>4</v>
      </c>
      <c r="W1167" s="2">
        <v>0</v>
      </c>
      <c r="X1167" s="20">
        <v>5</v>
      </c>
      <c r="Y1167" s="18">
        <v>16024.1658163262</v>
      </c>
      <c r="Z1167" s="2">
        <v>21.059999999999995</v>
      </c>
    </row>
    <row r="1168" spans="1:26" x14ac:dyDescent="0.3">
      <c r="A1168" s="2">
        <v>1167</v>
      </c>
      <c r="B1168" s="2" t="s">
        <v>3349</v>
      </c>
      <c r="C1168" s="2">
        <f>YEAR([1]Data!$D1168)</f>
        <v>2012</v>
      </c>
      <c r="D1168" s="3">
        <v>41215</v>
      </c>
      <c r="E1168" s="3" t="str">
        <f>TEXT(Table1[[#This Row],[Order Date]],"mmm")</f>
        <v>Nov</v>
      </c>
      <c r="F1168" s="3">
        <v>41215</v>
      </c>
      <c r="G1168" s="8">
        <f>Table1[[#This Row],[Ship Date]]-Table1[[#This Row],[Order Date]]</f>
        <v>0</v>
      </c>
      <c r="H1168" s="2" t="s">
        <v>1290</v>
      </c>
      <c r="I1168" s="2" t="s">
        <v>945</v>
      </c>
      <c r="J1168" s="2" t="s">
        <v>946</v>
      </c>
      <c r="K1168" s="2" t="s">
        <v>26</v>
      </c>
      <c r="L1168" s="2" t="s">
        <v>27</v>
      </c>
      <c r="M1168" s="2" t="s">
        <v>95</v>
      </c>
      <c r="N1168" s="2" t="s">
        <v>96</v>
      </c>
      <c r="O1168" s="2">
        <v>98115</v>
      </c>
      <c r="P1168" s="2" t="s">
        <v>44</v>
      </c>
      <c r="Q1168" s="2" t="s">
        <v>458</v>
      </c>
      <c r="R1168" s="2" t="s">
        <v>71</v>
      </c>
      <c r="S1168" s="2" t="s">
        <v>161</v>
      </c>
      <c r="T1168" s="2" t="s">
        <v>459</v>
      </c>
      <c r="U1168" s="2">
        <v>447.93</v>
      </c>
      <c r="V1168" s="2">
        <v>9</v>
      </c>
      <c r="W1168" s="2">
        <v>0</v>
      </c>
      <c r="X1168" s="20">
        <v>5</v>
      </c>
      <c r="Y1168" s="18">
        <v>16062.3112244895</v>
      </c>
      <c r="Z1168" s="2">
        <v>49.272299999999987</v>
      </c>
    </row>
    <row r="1169" spans="1:26" x14ac:dyDescent="0.3">
      <c r="A1169" s="2">
        <v>1168</v>
      </c>
      <c r="B1169" s="2" t="s">
        <v>3350</v>
      </c>
      <c r="C1169" s="2">
        <f>YEAR([1]Data!$D1169)</f>
        <v>2014</v>
      </c>
      <c r="D1169" s="3">
        <v>41982</v>
      </c>
      <c r="E1169" s="3" t="str">
        <f>TEXT(Table1[[#This Row],[Order Date]],"mmm")</f>
        <v>Dec</v>
      </c>
      <c r="F1169" s="3">
        <v>41984</v>
      </c>
      <c r="G1169" s="8">
        <f>Table1[[#This Row],[Ship Date]]-Table1[[#This Row],[Order Date]]</f>
        <v>2</v>
      </c>
      <c r="H1169" s="2" t="s">
        <v>23</v>
      </c>
      <c r="I1169" s="2" t="s">
        <v>951</v>
      </c>
      <c r="J1169" s="2" t="s">
        <v>952</v>
      </c>
      <c r="K1169" s="2" t="s">
        <v>26</v>
      </c>
      <c r="L1169" s="2" t="s">
        <v>27</v>
      </c>
      <c r="M1169" s="2" t="s">
        <v>266</v>
      </c>
      <c r="N1169" s="2" t="s">
        <v>267</v>
      </c>
      <c r="O1169" s="2">
        <v>10035</v>
      </c>
      <c r="P1169" s="2" t="s">
        <v>148</v>
      </c>
      <c r="Q1169" s="2" t="s">
        <v>3351</v>
      </c>
      <c r="R1169" s="2" t="s">
        <v>32</v>
      </c>
      <c r="S1169" s="2" t="s">
        <v>65</v>
      </c>
      <c r="T1169" s="2" t="s">
        <v>3352</v>
      </c>
      <c r="U1169" s="2">
        <v>109.48</v>
      </c>
      <c r="V1169" s="2">
        <v>2</v>
      </c>
      <c r="W1169" s="2">
        <v>0</v>
      </c>
      <c r="X1169" s="20">
        <v>5</v>
      </c>
      <c r="Y1169" s="18">
        <v>16100.4566326528</v>
      </c>
      <c r="Z1169" s="2">
        <v>33.938800000000001</v>
      </c>
    </row>
    <row r="1170" spans="1:26" x14ac:dyDescent="0.3">
      <c r="A1170" s="2">
        <v>1169</v>
      </c>
      <c r="B1170" s="2" t="s">
        <v>3350</v>
      </c>
      <c r="C1170" s="2">
        <f>YEAR([1]Data!$D1170)</f>
        <v>2014</v>
      </c>
      <c r="D1170" s="3">
        <v>41982</v>
      </c>
      <c r="E1170" s="3" t="str">
        <f>TEXT(Table1[[#This Row],[Order Date]],"mmm")</f>
        <v>Dec</v>
      </c>
      <c r="F1170" s="3">
        <v>41984</v>
      </c>
      <c r="G1170" s="8">
        <f>Table1[[#This Row],[Ship Date]]-Table1[[#This Row],[Order Date]]</f>
        <v>2</v>
      </c>
      <c r="H1170" s="2" t="s">
        <v>23</v>
      </c>
      <c r="I1170" s="2" t="s">
        <v>951</v>
      </c>
      <c r="J1170" s="2" t="s">
        <v>952</v>
      </c>
      <c r="K1170" s="2" t="s">
        <v>26</v>
      </c>
      <c r="L1170" s="2" t="s">
        <v>27</v>
      </c>
      <c r="M1170" s="2" t="s">
        <v>266</v>
      </c>
      <c r="N1170" s="2" t="s">
        <v>267</v>
      </c>
      <c r="O1170" s="2">
        <v>10035</v>
      </c>
      <c r="P1170" s="2" t="s">
        <v>148</v>
      </c>
      <c r="Q1170" s="2" t="s">
        <v>340</v>
      </c>
      <c r="R1170" s="2" t="s">
        <v>46</v>
      </c>
      <c r="S1170" s="2" t="s">
        <v>59</v>
      </c>
      <c r="T1170" s="2" t="s">
        <v>341</v>
      </c>
      <c r="U1170" s="2">
        <v>272.94</v>
      </c>
      <c r="V1170" s="2">
        <v>3</v>
      </c>
      <c r="W1170" s="2">
        <v>0</v>
      </c>
      <c r="X1170" s="20">
        <v>5</v>
      </c>
      <c r="Y1170" s="18">
        <v>16138.602040816</v>
      </c>
      <c r="Z1170" s="2">
        <v>0</v>
      </c>
    </row>
    <row r="1171" spans="1:26" x14ac:dyDescent="0.3">
      <c r="A1171" s="2">
        <v>1170</v>
      </c>
      <c r="B1171" s="2" t="s">
        <v>3350</v>
      </c>
      <c r="C1171" s="2">
        <f>YEAR([1]Data!$D1171)</f>
        <v>2014</v>
      </c>
      <c r="D1171" s="3">
        <v>41982</v>
      </c>
      <c r="E1171" s="3" t="str">
        <f>TEXT(Table1[[#This Row],[Order Date]],"mmm")</f>
        <v>Dec</v>
      </c>
      <c r="F1171" s="3">
        <v>41984</v>
      </c>
      <c r="G1171" s="8">
        <f>Table1[[#This Row],[Ship Date]]-Table1[[#This Row],[Order Date]]</f>
        <v>2</v>
      </c>
      <c r="H1171" s="2" t="s">
        <v>23</v>
      </c>
      <c r="I1171" s="2" t="s">
        <v>951</v>
      </c>
      <c r="J1171" s="2" t="s">
        <v>952</v>
      </c>
      <c r="K1171" s="2" t="s">
        <v>26</v>
      </c>
      <c r="L1171" s="2" t="s">
        <v>27</v>
      </c>
      <c r="M1171" s="2" t="s">
        <v>266</v>
      </c>
      <c r="N1171" s="2" t="s">
        <v>267</v>
      </c>
      <c r="O1171" s="2">
        <v>10035</v>
      </c>
      <c r="P1171" s="2" t="s">
        <v>148</v>
      </c>
      <c r="Q1171" s="2" t="s">
        <v>3353</v>
      </c>
      <c r="R1171" s="2" t="s">
        <v>46</v>
      </c>
      <c r="S1171" s="2" t="s">
        <v>90</v>
      </c>
      <c r="T1171" s="2" t="s">
        <v>3354</v>
      </c>
      <c r="U1171" s="2">
        <v>19.440000000000001</v>
      </c>
      <c r="V1171" s="2">
        <v>3</v>
      </c>
      <c r="W1171" s="2">
        <v>0</v>
      </c>
      <c r="X1171" s="20">
        <v>5</v>
      </c>
      <c r="Y1171" s="18">
        <v>16176.7474489793</v>
      </c>
      <c r="Z1171" s="2">
        <v>9.3312000000000008</v>
      </c>
    </row>
    <row r="1172" spans="1:26" x14ac:dyDescent="0.3">
      <c r="A1172" s="2">
        <v>1171</v>
      </c>
      <c r="B1172" s="2" t="s">
        <v>3350</v>
      </c>
      <c r="C1172" s="2">
        <f>YEAR([1]Data!$D1172)</f>
        <v>2014</v>
      </c>
      <c r="D1172" s="3">
        <v>41982</v>
      </c>
      <c r="E1172" s="3" t="str">
        <f>TEXT(Table1[[#This Row],[Order Date]],"mmm")</f>
        <v>Dec</v>
      </c>
      <c r="F1172" s="3">
        <v>41984</v>
      </c>
      <c r="G1172" s="8">
        <f>Table1[[#This Row],[Ship Date]]-Table1[[#This Row],[Order Date]]</f>
        <v>2</v>
      </c>
      <c r="H1172" s="2" t="s">
        <v>23</v>
      </c>
      <c r="I1172" s="2" t="s">
        <v>951</v>
      </c>
      <c r="J1172" s="2" t="s">
        <v>952</v>
      </c>
      <c r="K1172" s="2" t="s">
        <v>26</v>
      </c>
      <c r="L1172" s="2" t="s">
        <v>27</v>
      </c>
      <c r="M1172" s="2" t="s">
        <v>266</v>
      </c>
      <c r="N1172" s="2" t="s">
        <v>267</v>
      </c>
      <c r="O1172" s="2">
        <v>10035</v>
      </c>
      <c r="P1172" s="2" t="s">
        <v>148</v>
      </c>
      <c r="Q1172" s="2" t="s">
        <v>3355</v>
      </c>
      <c r="R1172" s="2" t="s">
        <v>46</v>
      </c>
      <c r="S1172" s="2" t="s">
        <v>59</v>
      </c>
      <c r="T1172" s="2" t="s">
        <v>3356</v>
      </c>
      <c r="U1172" s="2">
        <v>31.92</v>
      </c>
      <c r="V1172" s="2">
        <v>4</v>
      </c>
      <c r="W1172" s="2">
        <v>0</v>
      </c>
      <c r="X1172" s="20">
        <v>5</v>
      </c>
      <c r="Y1172" s="18">
        <v>16214.8928571426</v>
      </c>
      <c r="Z1172" s="2">
        <v>8.299199999999999</v>
      </c>
    </row>
    <row r="1173" spans="1:26" x14ac:dyDescent="0.3">
      <c r="A1173" s="2">
        <v>1172</v>
      </c>
      <c r="B1173" s="2" t="s">
        <v>3357</v>
      </c>
      <c r="C1173" s="2">
        <f>YEAR([1]Data!$D1173)</f>
        <v>2011</v>
      </c>
      <c r="D1173" s="3">
        <v>40612</v>
      </c>
      <c r="E1173" s="3" t="str">
        <f>TEXT(Table1[[#This Row],[Order Date]],"mmm")</f>
        <v>Mar</v>
      </c>
      <c r="F1173" s="3">
        <v>40616</v>
      </c>
      <c r="G1173" s="8">
        <f>Table1[[#This Row],[Ship Date]]-Table1[[#This Row],[Order Date]]</f>
        <v>4</v>
      </c>
      <c r="H1173" s="2" t="s">
        <v>50</v>
      </c>
      <c r="I1173" s="2" t="s">
        <v>2893</v>
      </c>
      <c r="J1173" s="2" t="s">
        <v>2894</v>
      </c>
      <c r="K1173" s="2" t="s">
        <v>26</v>
      </c>
      <c r="L1173" s="2" t="s">
        <v>27</v>
      </c>
      <c r="M1173" s="2" t="s">
        <v>3358</v>
      </c>
      <c r="N1173" s="2" t="s">
        <v>238</v>
      </c>
      <c r="O1173" s="2">
        <v>48073</v>
      </c>
      <c r="P1173" s="2" t="s">
        <v>105</v>
      </c>
      <c r="Q1173" s="2" t="s">
        <v>3359</v>
      </c>
      <c r="R1173" s="2" t="s">
        <v>46</v>
      </c>
      <c r="S1173" s="2" t="s">
        <v>90</v>
      </c>
      <c r="T1173" s="2" t="s">
        <v>3360</v>
      </c>
      <c r="U1173" s="2">
        <v>22.38</v>
      </c>
      <c r="V1173" s="2">
        <v>2</v>
      </c>
      <c r="W1173" s="2">
        <v>0</v>
      </c>
      <c r="X1173" s="20">
        <v>5</v>
      </c>
      <c r="Y1173" s="18">
        <v>16253.0382653058</v>
      </c>
      <c r="Z1173" s="2">
        <v>10.7424</v>
      </c>
    </row>
    <row r="1174" spans="1:26" x14ac:dyDescent="0.3">
      <c r="A1174" s="2">
        <v>1173</v>
      </c>
      <c r="B1174" s="2" t="s">
        <v>3361</v>
      </c>
      <c r="C1174" s="2">
        <f>YEAR([1]Data!$D1174)</f>
        <v>2011</v>
      </c>
      <c r="D1174" s="3">
        <v>40654</v>
      </c>
      <c r="E1174" s="3" t="str">
        <f>TEXT(Table1[[#This Row],[Order Date]],"mmm")</f>
        <v>Apr</v>
      </c>
      <c r="F1174" s="3">
        <v>40658</v>
      </c>
      <c r="G1174" s="8">
        <f>Table1[[#This Row],[Ship Date]]-Table1[[#This Row],[Order Date]]</f>
        <v>4</v>
      </c>
      <c r="H1174" s="2" t="s">
        <v>50</v>
      </c>
      <c r="I1174" s="2" t="s">
        <v>1821</v>
      </c>
      <c r="J1174" s="2" t="s">
        <v>1822</v>
      </c>
      <c r="K1174" s="2" t="s">
        <v>26</v>
      </c>
      <c r="L1174" s="2" t="s">
        <v>27</v>
      </c>
      <c r="M1174" s="2" t="s">
        <v>42</v>
      </c>
      <c r="N1174" s="2" t="s">
        <v>43</v>
      </c>
      <c r="O1174" s="2">
        <v>90008</v>
      </c>
      <c r="P1174" s="2" t="s">
        <v>44</v>
      </c>
      <c r="Q1174" s="2" t="s">
        <v>3362</v>
      </c>
      <c r="R1174" s="2" t="s">
        <v>46</v>
      </c>
      <c r="S1174" s="2" t="s">
        <v>75</v>
      </c>
      <c r="T1174" s="2" t="s">
        <v>3363</v>
      </c>
      <c r="U1174" s="2">
        <v>16.520000000000003</v>
      </c>
      <c r="V1174" s="2">
        <v>5</v>
      </c>
      <c r="W1174" s="2">
        <v>0.2</v>
      </c>
      <c r="X1174" s="20">
        <v>5</v>
      </c>
      <c r="Y1174" s="18">
        <v>16291.183673469101</v>
      </c>
      <c r="Z1174" s="2">
        <v>5.5754999999999999</v>
      </c>
    </row>
    <row r="1175" spans="1:26" x14ac:dyDescent="0.3">
      <c r="A1175" s="2">
        <v>1174</v>
      </c>
      <c r="B1175" s="2" t="s">
        <v>3364</v>
      </c>
      <c r="C1175" s="2">
        <f>YEAR([1]Data!$D1175)</f>
        <v>2012</v>
      </c>
      <c r="D1175" s="3">
        <v>41204</v>
      </c>
      <c r="E1175" s="3" t="str">
        <f>TEXT(Table1[[#This Row],[Order Date]],"mmm")</f>
        <v>Oct</v>
      </c>
      <c r="F1175" s="3">
        <v>41208</v>
      </c>
      <c r="G1175" s="8">
        <f>Table1[[#This Row],[Ship Date]]-Table1[[#This Row],[Order Date]]</f>
        <v>4</v>
      </c>
      <c r="H1175" s="2" t="s">
        <v>50</v>
      </c>
      <c r="I1175" s="2" t="s">
        <v>2474</v>
      </c>
      <c r="J1175" s="2" t="s">
        <v>2475</v>
      </c>
      <c r="K1175" s="2" t="s">
        <v>26</v>
      </c>
      <c r="L1175" s="2" t="s">
        <v>27</v>
      </c>
      <c r="M1175" s="2" t="s">
        <v>538</v>
      </c>
      <c r="N1175" s="2" t="s">
        <v>211</v>
      </c>
      <c r="O1175" s="2">
        <v>61701</v>
      </c>
      <c r="P1175" s="2" t="s">
        <v>105</v>
      </c>
      <c r="Q1175" s="2" t="s">
        <v>2443</v>
      </c>
      <c r="R1175" s="2" t="s">
        <v>46</v>
      </c>
      <c r="S1175" s="2" t="s">
        <v>75</v>
      </c>
      <c r="T1175" s="2" t="s">
        <v>2444</v>
      </c>
      <c r="U1175" s="2">
        <v>5.1759999999999984</v>
      </c>
      <c r="V1175" s="2">
        <v>4</v>
      </c>
      <c r="W1175" s="2">
        <v>0.8</v>
      </c>
      <c r="X1175" s="20">
        <v>5</v>
      </c>
      <c r="Y1175" s="18">
        <v>16329.329081632401</v>
      </c>
      <c r="Z1175" s="2">
        <v>-7.7640000000000011</v>
      </c>
    </row>
    <row r="1176" spans="1:26" x14ac:dyDescent="0.3">
      <c r="A1176" s="2">
        <v>1175</v>
      </c>
      <c r="B1176" s="2" t="s">
        <v>3365</v>
      </c>
      <c r="C1176" s="2">
        <f>YEAR([1]Data!$D1176)</f>
        <v>2012</v>
      </c>
      <c r="D1176" s="3">
        <v>41143</v>
      </c>
      <c r="E1176" s="3" t="str">
        <f>TEXT(Table1[[#This Row],[Order Date]],"mmm")</f>
        <v>Aug</v>
      </c>
      <c r="F1176" s="3">
        <v>41146</v>
      </c>
      <c r="G1176" s="8">
        <f>Table1[[#This Row],[Ship Date]]-Table1[[#This Row],[Order Date]]</f>
        <v>3</v>
      </c>
      <c r="H1176" s="2" t="s">
        <v>188</v>
      </c>
      <c r="I1176" s="2" t="s">
        <v>2638</v>
      </c>
      <c r="J1176" s="2" t="s">
        <v>2639</v>
      </c>
      <c r="K1176" s="2" t="s">
        <v>41</v>
      </c>
      <c r="L1176" s="2" t="s">
        <v>27</v>
      </c>
      <c r="M1176" s="2" t="s">
        <v>266</v>
      </c>
      <c r="N1176" s="2" t="s">
        <v>267</v>
      </c>
      <c r="O1176" s="2">
        <v>10035</v>
      </c>
      <c r="P1176" s="2" t="s">
        <v>148</v>
      </c>
      <c r="Q1176" s="2" t="s">
        <v>3366</v>
      </c>
      <c r="R1176" s="2" t="s">
        <v>46</v>
      </c>
      <c r="S1176" s="2" t="s">
        <v>75</v>
      </c>
      <c r="T1176" s="2" t="s">
        <v>3367</v>
      </c>
      <c r="U1176" s="2">
        <v>50.112000000000002</v>
      </c>
      <c r="V1176" s="2">
        <v>6</v>
      </c>
      <c r="W1176" s="2">
        <v>0.2</v>
      </c>
      <c r="X1176" s="20">
        <v>5</v>
      </c>
      <c r="Y1176" s="18">
        <v>16367.474489795601</v>
      </c>
      <c r="Z1176" s="2">
        <v>16.2864</v>
      </c>
    </row>
    <row r="1177" spans="1:26" x14ac:dyDescent="0.3">
      <c r="A1177" s="2">
        <v>1176</v>
      </c>
      <c r="B1177" s="2" t="s">
        <v>3368</v>
      </c>
      <c r="C1177" s="2">
        <f>YEAR([1]Data!$D1177)</f>
        <v>2013</v>
      </c>
      <c r="D1177" s="3">
        <v>41516</v>
      </c>
      <c r="E1177" s="3" t="str">
        <f>TEXT(Table1[[#This Row],[Order Date]],"mmm")</f>
        <v>Aug</v>
      </c>
      <c r="F1177" s="3">
        <v>41521</v>
      </c>
      <c r="G1177" s="8">
        <f>Table1[[#This Row],[Ship Date]]-Table1[[#This Row],[Order Date]]</f>
        <v>5</v>
      </c>
      <c r="H1177" s="2" t="s">
        <v>50</v>
      </c>
      <c r="I1177" s="2" t="s">
        <v>1249</v>
      </c>
      <c r="J1177" s="2" t="s">
        <v>1250</v>
      </c>
      <c r="K1177" s="2" t="s">
        <v>102</v>
      </c>
      <c r="L1177" s="2" t="s">
        <v>27</v>
      </c>
      <c r="M1177" s="2" t="s">
        <v>87</v>
      </c>
      <c r="N1177" s="2" t="s">
        <v>2694</v>
      </c>
      <c r="O1177" s="2">
        <v>3301</v>
      </c>
      <c r="P1177" s="2" t="s">
        <v>148</v>
      </c>
      <c r="Q1177" s="2" t="s">
        <v>2574</v>
      </c>
      <c r="R1177" s="2" t="s">
        <v>46</v>
      </c>
      <c r="S1177" s="2" t="s">
        <v>578</v>
      </c>
      <c r="T1177" s="2" t="s">
        <v>2575</v>
      </c>
      <c r="U1177" s="2">
        <v>27.93</v>
      </c>
      <c r="V1177" s="2">
        <v>3</v>
      </c>
      <c r="W1177" s="2">
        <v>0</v>
      </c>
      <c r="X1177" s="20">
        <v>5</v>
      </c>
      <c r="Y1177" s="18">
        <v>16405.619897958899</v>
      </c>
      <c r="Z1177" s="2">
        <v>8.0996999999999986</v>
      </c>
    </row>
    <row r="1178" spans="1:26" x14ac:dyDescent="0.3">
      <c r="A1178" s="2">
        <v>1177</v>
      </c>
      <c r="B1178" s="2" t="s">
        <v>3369</v>
      </c>
      <c r="C1178" s="2">
        <f>YEAR([1]Data!$D1178)</f>
        <v>2011</v>
      </c>
      <c r="D1178" s="3">
        <v>40904</v>
      </c>
      <c r="E1178" s="3" t="str">
        <f>TEXT(Table1[[#This Row],[Order Date]],"mmm")</f>
        <v>Dec</v>
      </c>
      <c r="F1178" s="3">
        <v>40907</v>
      </c>
      <c r="G1178" s="8">
        <f>Table1[[#This Row],[Ship Date]]-Table1[[#This Row],[Order Date]]</f>
        <v>3</v>
      </c>
      <c r="H1178" s="2" t="s">
        <v>23</v>
      </c>
      <c r="I1178" s="2" t="s">
        <v>3370</v>
      </c>
      <c r="J1178" s="2" t="s">
        <v>3371</v>
      </c>
      <c r="K1178" s="2" t="s">
        <v>102</v>
      </c>
      <c r="L1178" s="2" t="s">
        <v>27</v>
      </c>
      <c r="M1178" s="2" t="s">
        <v>42</v>
      </c>
      <c r="N1178" s="2" t="s">
        <v>43</v>
      </c>
      <c r="O1178" s="2">
        <v>90004</v>
      </c>
      <c r="P1178" s="2" t="s">
        <v>44</v>
      </c>
      <c r="Q1178" s="2" t="s">
        <v>3372</v>
      </c>
      <c r="R1178" s="2" t="s">
        <v>46</v>
      </c>
      <c r="S1178" s="2" t="s">
        <v>47</v>
      </c>
      <c r="T1178" s="2" t="s">
        <v>186</v>
      </c>
      <c r="U1178" s="2">
        <v>11.56</v>
      </c>
      <c r="V1178" s="2">
        <v>4</v>
      </c>
      <c r="W1178" s="2">
        <v>0</v>
      </c>
      <c r="X1178" s="20">
        <v>5</v>
      </c>
      <c r="Y1178" s="18">
        <v>16443.765306122201</v>
      </c>
      <c r="Z1178" s="2">
        <v>5.4332000000000003</v>
      </c>
    </row>
    <row r="1179" spans="1:26" x14ac:dyDescent="0.3">
      <c r="A1179" s="2">
        <v>1178</v>
      </c>
      <c r="B1179" s="2" t="s">
        <v>3373</v>
      </c>
      <c r="C1179" s="2">
        <f>YEAR([1]Data!$D1179)</f>
        <v>2013</v>
      </c>
      <c r="D1179" s="3">
        <v>41610</v>
      </c>
      <c r="E1179" s="3" t="str">
        <f>TEXT(Table1[[#This Row],[Order Date]],"mmm")</f>
        <v>Dec</v>
      </c>
      <c r="F1179" s="3">
        <v>41614</v>
      </c>
      <c r="G1179" s="8">
        <f>Table1[[#This Row],[Ship Date]]-Table1[[#This Row],[Order Date]]</f>
        <v>4</v>
      </c>
      <c r="H1179" s="2" t="s">
        <v>50</v>
      </c>
      <c r="I1179" s="2" t="s">
        <v>332</v>
      </c>
      <c r="J1179" s="2" t="s">
        <v>333</v>
      </c>
      <c r="K1179" s="2" t="s">
        <v>26</v>
      </c>
      <c r="L1179" s="2" t="s">
        <v>27</v>
      </c>
      <c r="M1179" s="2" t="s">
        <v>3374</v>
      </c>
      <c r="N1179" s="2" t="s">
        <v>2735</v>
      </c>
      <c r="O1179" s="2">
        <v>20852</v>
      </c>
      <c r="P1179" s="2" t="s">
        <v>148</v>
      </c>
      <c r="Q1179" s="2" t="s">
        <v>3375</v>
      </c>
      <c r="R1179" s="2" t="s">
        <v>32</v>
      </c>
      <c r="S1179" s="2" t="s">
        <v>36</v>
      </c>
      <c r="T1179" s="2" t="s">
        <v>3376</v>
      </c>
      <c r="U1179" s="2">
        <v>172.5</v>
      </c>
      <c r="V1179" s="2">
        <v>2</v>
      </c>
      <c r="W1179" s="2">
        <v>0</v>
      </c>
      <c r="X1179" s="20">
        <v>5</v>
      </c>
      <c r="Y1179" s="18">
        <v>16481.910714285401</v>
      </c>
      <c r="Z1179" s="2">
        <v>51.749999999999986</v>
      </c>
    </row>
    <row r="1180" spans="1:26" x14ac:dyDescent="0.3">
      <c r="A1180" s="2">
        <v>1179</v>
      </c>
      <c r="B1180" s="2" t="s">
        <v>3373</v>
      </c>
      <c r="C1180" s="2">
        <f>YEAR([1]Data!$D1180)</f>
        <v>2013</v>
      </c>
      <c r="D1180" s="3">
        <v>41610</v>
      </c>
      <c r="E1180" s="3" t="str">
        <f>TEXT(Table1[[#This Row],[Order Date]],"mmm")</f>
        <v>Dec</v>
      </c>
      <c r="F1180" s="3">
        <v>41614</v>
      </c>
      <c r="G1180" s="8">
        <f>Table1[[#This Row],[Ship Date]]-Table1[[#This Row],[Order Date]]</f>
        <v>4</v>
      </c>
      <c r="H1180" s="2" t="s">
        <v>50</v>
      </c>
      <c r="I1180" s="2" t="s">
        <v>332</v>
      </c>
      <c r="J1180" s="2" t="s">
        <v>333</v>
      </c>
      <c r="K1180" s="2" t="s">
        <v>26</v>
      </c>
      <c r="L1180" s="2" t="s">
        <v>27</v>
      </c>
      <c r="M1180" s="2" t="s">
        <v>3374</v>
      </c>
      <c r="N1180" s="2" t="s">
        <v>2735</v>
      </c>
      <c r="O1180" s="2">
        <v>20852</v>
      </c>
      <c r="P1180" s="2" t="s">
        <v>148</v>
      </c>
      <c r="Q1180" s="2" t="s">
        <v>692</v>
      </c>
      <c r="R1180" s="2" t="s">
        <v>71</v>
      </c>
      <c r="S1180" s="2" t="s">
        <v>72</v>
      </c>
      <c r="T1180" s="2" t="s">
        <v>693</v>
      </c>
      <c r="U1180" s="2">
        <v>179.97</v>
      </c>
      <c r="V1180" s="2">
        <v>3</v>
      </c>
      <c r="W1180" s="2">
        <v>0</v>
      </c>
      <c r="X1180" s="20">
        <v>5</v>
      </c>
      <c r="Y1180" s="18">
        <v>16520.056122448699</v>
      </c>
      <c r="Z1180" s="2">
        <v>44.992500000000007</v>
      </c>
    </row>
    <row r="1181" spans="1:26" x14ac:dyDescent="0.3">
      <c r="A1181" s="2">
        <v>1180</v>
      </c>
      <c r="B1181" s="2" t="s">
        <v>3377</v>
      </c>
      <c r="C1181" s="2">
        <f>YEAR([1]Data!$D1181)</f>
        <v>2013</v>
      </c>
      <c r="D1181" s="3">
        <v>41389</v>
      </c>
      <c r="E1181" s="3" t="str">
        <f>TEXT(Table1[[#This Row],[Order Date]],"mmm")</f>
        <v>Apr</v>
      </c>
      <c r="F1181" s="3">
        <v>41392</v>
      </c>
      <c r="G1181" s="8">
        <f>Table1[[#This Row],[Ship Date]]-Table1[[#This Row],[Order Date]]</f>
        <v>3</v>
      </c>
      <c r="H1181" s="2" t="s">
        <v>23</v>
      </c>
      <c r="I1181" s="2" t="s">
        <v>3378</v>
      </c>
      <c r="J1181" s="2" t="s">
        <v>3379</v>
      </c>
      <c r="K1181" s="2" t="s">
        <v>102</v>
      </c>
      <c r="L1181" s="2" t="s">
        <v>27</v>
      </c>
      <c r="M1181" s="2" t="s">
        <v>184</v>
      </c>
      <c r="N1181" s="2" t="s">
        <v>104</v>
      </c>
      <c r="O1181" s="2">
        <v>77070</v>
      </c>
      <c r="P1181" s="2" t="s">
        <v>105</v>
      </c>
      <c r="Q1181" s="2" t="s">
        <v>2425</v>
      </c>
      <c r="R1181" s="2" t="s">
        <v>71</v>
      </c>
      <c r="S1181" s="2" t="s">
        <v>161</v>
      </c>
      <c r="T1181" s="2" t="s">
        <v>2426</v>
      </c>
      <c r="U1181" s="2">
        <v>258.69600000000003</v>
      </c>
      <c r="V1181" s="2">
        <v>3</v>
      </c>
      <c r="W1181" s="2">
        <v>0.2</v>
      </c>
      <c r="X1181" s="20">
        <v>5</v>
      </c>
      <c r="Y1181" s="18">
        <v>16558.201530611899</v>
      </c>
      <c r="Z1181" s="2">
        <v>64.674000000000007</v>
      </c>
    </row>
    <row r="1182" spans="1:26" x14ac:dyDescent="0.3">
      <c r="A1182" s="2">
        <v>1181</v>
      </c>
      <c r="B1182" s="2" t="s">
        <v>3380</v>
      </c>
      <c r="C1182" s="2">
        <f>YEAR([1]Data!$D1182)</f>
        <v>2011</v>
      </c>
      <c r="D1182" s="3">
        <v>40715</v>
      </c>
      <c r="E1182" s="3" t="str">
        <f>TEXT(Table1[[#This Row],[Order Date]],"mmm")</f>
        <v>Jun</v>
      </c>
      <c r="F1182" s="3">
        <v>40719</v>
      </c>
      <c r="G1182" s="8">
        <f>Table1[[#This Row],[Ship Date]]-Table1[[#This Row],[Order Date]]</f>
        <v>4</v>
      </c>
      <c r="H1182" s="2" t="s">
        <v>50</v>
      </c>
      <c r="I1182" s="2" t="s">
        <v>643</v>
      </c>
      <c r="J1182" s="2" t="s">
        <v>644</v>
      </c>
      <c r="K1182" s="2" t="s">
        <v>26</v>
      </c>
      <c r="L1182" s="2" t="s">
        <v>27</v>
      </c>
      <c r="M1182" s="2" t="s">
        <v>1119</v>
      </c>
      <c r="N1182" s="2" t="s">
        <v>788</v>
      </c>
      <c r="O1182" s="2">
        <v>8701</v>
      </c>
      <c r="P1182" s="2" t="s">
        <v>148</v>
      </c>
      <c r="Q1182" s="2" t="s">
        <v>3381</v>
      </c>
      <c r="R1182" s="2" t="s">
        <v>71</v>
      </c>
      <c r="S1182" s="2" t="s">
        <v>72</v>
      </c>
      <c r="T1182" s="2" t="s">
        <v>3382</v>
      </c>
      <c r="U1182" s="2">
        <v>1322.93</v>
      </c>
      <c r="V1182" s="2">
        <v>7</v>
      </c>
      <c r="W1182" s="2">
        <v>0</v>
      </c>
      <c r="X1182" s="20">
        <v>5</v>
      </c>
      <c r="Y1182" s="18">
        <v>16596.346938775201</v>
      </c>
      <c r="Z1182" s="2">
        <v>357.19110000000001</v>
      </c>
    </row>
    <row r="1183" spans="1:26" x14ac:dyDescent="0.3">
      <c r="A1183" s="2">
        <v>1182</v>
      </c>
      <c r="B1183" s="2" t="s">
        <v>3380</v>
      </c>
      <c r="C1183" s="2">
        <f>YEAR([1]Data!$D1183)</f>
        <v>2011</v>
      </c>
      <c r="D1183" s="3">
        <v>40715</v>
      </c>
      <c r="E1183" s="3" t="str">
        <f>TEXT(Table1[[#This Row],[Order Date]],"mmm")</f>
        <v>Jun</v>
      </c>
      <c r="F1183" s="3">
        <v>40719</v>
      </c>
      <c r="G1183" s="8">
        <f>Table1[[#This Row],[Ship Date]]-Table1[[#This Row],[Order Date]]</f>
        <v>4</v>
      </c>
      <c r="H1183" s="2" t="s">
        <v>50</v>
      </c>
      <c r="I1183" s="2" t="s">
        <v>643</v>
      </c>
      <c r="J1183" s="2" t="s">
        <v>644</v>
      </c>
      <c r="K1183" s="2" t="s">
        <v>26</v>
      </c>
      <c r="L1183" s="2" t="s">
        <v>27</v>
      </c>
      <c r="M1183" s="2" t="s">
        <v>1119</v>
      </c>
      <c r="N1183" s="2" t="s">
        <v>788</v>
      </c>
      <c r="O1183" s="2">
        <v>8701</v>
      </c>
      <c r="P1183" s="2" t="s">
        <v>148</v>
      </c>
      <c r="Q1183" s="2" t="s">
        <v>3383</v>
      </c>
      <c r="R1183" s="2" t="s">
        <v>46</v>
      </c>
      <c r="S1183" s="2" t="s">
        <v>68</v>
      </c>
      <c r="T1183" s="2" t="s">
        <v>3384</v>
      </c>
      <c r="U1183" s="2">
        <v>3.76</v>
      </c>
      <c r="V1183" s="2">
        <v>2</v>
      </c>
      <c r="W1183" s="2">
        <v>0</v>
      </c>
      <c r="X1183" s="20">
        <v>5</v>
      </c>
      <c r="Y1183" s="18">
        <v>16634.492346938499</v>
      </c>
      <c r="Z1183" s="2">
        <v>1.0903999999999998</v>
      </c>
    </row>
    <row r="1184" spans="1:26" x14ac:dyDescent="0.3">
      <c r="A1184" s="2">
        <v>1183</v>
      </c>
      <c r="B1184" s="2" t="s">
        <v>3385</v>
      </c>
      <c r="C1184" s="2">
        <f>YEAR([1]Data!$D1184)</f>
        <v>2014</v>
      </c>
      <c r="D1184" s="3">
        <v>41654</v>
      </c>
      <c r="E1184" s="3" t="str">
        <f>TEXT(Table1[[#This Row],[Order Date]],"mmm")</f>
        <v>Jan</v>
      </c>
      <c r="F1184" s="3">
        <v>41655</v>
      </c>
      <c r="G1184" s="8">
        <f>Table1[[#This Row],[Ship Date]]-Table1[[#This Row],[Order Date]]</f>
        <v>1</v>
      </c>
      <c r="H1184" s="2" t="s">
        <v>188</v>
      </c>
      <c r="I1184" s="2" t="s">
        <v>2193</v>
      </c>
      <c r="J1184" s="2" t="s">
        <v>2194</v>
      </c>
      <c r="K1184" s="2" t="s">
        <v>26</v>
      </c>
      <c r="L1184" s="2" t="s">
        <v>27</v>
      </c>
      <c r="M1184" s="2" t="s">
        <v>1521</v>
      </c>
      <c r="N1184" s="2" t="s">
        <v>88</v>
      </c>
      <c r="O1184" s="2">
        <v>28540</v>
      </c>
      <c r="P1184" s="2" t="s">
        <v>30</v>
      </c>
      <c r="Q1184" s="2" t="s">
        <v>505</v>
      </c>
      <c r="R1184" s="2" t="s">
        <v>46</v>
      </c>
      <c r="S1184" s="2" t="s">
        <v>173</v>
      </c>
      <c r="T1184" s="2" t="s">
        <v>506</v>
      </c>
      <c r="U1184" s="2">
        <v>21.744</v>
      </c>
      <c r="V1184" s="2">
        <v>1</v>
      </c>
      <c r="W1184" s="2">
        <v>0.2</v>
      </c>
      <c r="X1184" s="20">
        <v>5</v>
      </c>
      <c r="Y1184" s="18">
        <v>16672.637755101699</v>
      </c>
      <c r="Z1184" s="2">
        <v>7.3385999999999996</v>
      </c>
    </row>
    <row r="1185" spans="1:26" x14ac:dyDescent="0.3">
      <c r="A1185" s="2">
        <v>1184</v>
      </c>
      <c r="B1185" s="2" t="s">
        <v>3385</v>
      </c>
      <c r="C1185" s="2">
        <f>YEAR([1]Data!$D1185)</f>
        <v>2014</v>
      </c>
      <c r="D1185" s="3">
        <v>41654</v>
      </c>
      <c r="E1185" s="3" t="str">
        <f>TEXT(Table1[[#This Row],[Order Date]],"mmm")</f>
        <v>Jan</v>
      </c>
      <c r="F1185" s="3">
        <v>41655</v>
      </c>
      <c r="G1185" s="8">
        <f>Table1[[#This Row],[Ship Date]]-Table1[[#This Row],[Order Date]]</f>
        <v>1</v>
      </c>
      <c r="H1185" s="2" t="s">
        <v>188</v>
      </c>
      <c r="I1185" s="2" t="s">
        <v>2193</v>
      </c>
      <c r="J1185" s="2" t="s">
        <v>2194</v>
      </c>
      <c r="K1185" s="2" t="s">
        <v>26</v>
      </c>
      <c r="L1185" s="2" t="s">
        <v>27</v>
      </c>
      <c r="M1185" s="2" t="s">
        <v>1521</v>
      </c>
      <c r="N1185" s="2" t="s">
        <v>88</v>
      </c>
      <c r="O1185" s="2">
        <v>28540</v>
      </c>
      <c r="P1185" s="2" t="s">
        <v>30</v>
      </c>
      <c r="Q1185" s="2" t="s">
        <v>3386</v>
      </c>
      <c r="R1185" s="2" t="s">
        <v>71</v>
      </c>
      <c r="S1185" s="2" t="s">
        <v>72</v>
      </c>
      <c r="T1185" s="2" t="s">
        <v>3387</v>
      </c>
      <c r="U1185" s="2">
        <v>7.92</v>
      </c>
      <c r="V1185" s="2">
        <v>5</v>
      </c>
      <c r="W1185" s="2">
        <v>0.2</v>
      </c>
      <c r="X1185" s="20">
        <v>5</v>
      </c>
      <c r="Y1185" s="18">
        <v>16710.783163265001</v>
      </c>
      <c r="Z1185" s="2">
        <v>0.69300000000000006</v>
      </c>
    </row>
    <row r="1186" spans="1:26" x14ac:dyDescent="0.3">
      <c r="A1186" s="2">
        <v>1185</v>
      </c>
      <c r="B1186" s="2" t="s">
        <v>3388</v>
      </c>
      <c r="C1186" s="2">
        <f>YEAR([1]Data!$D1186)</f>
        <v>2011</v>
      </c>
      <c r="D1186" s="3">
        <v>40871</v>
      </c>
      <c r="E1186" s="3" t="str">
        <f>TEXT(Table1[[#This Row],[Order Date]],"mmm")</f>
        <v>Nov</v>
      </c>
      <c r="F1186" s="3">
        <v>40877</v>
      </c>
      <c r="G1186" s="8">
        <f>Table1[[#This Row],[Ship Date]]-Table1[[#This Row],[Order Date]]</f>
        <v>6</v>
      </c>
      <c r="H1186" s="2" t="s">
        <v>50</v>
      </c>
      <c r="I1186" s="2" t="s">
        <v>3389</v>
      </c>
      <c r="J1186" s="2" t="s">
        <v>3390</v>
      </c>
      <c r="K1186" s="2" t="s">
        <v>41</v>
      </c>
      <c r="L1186" s="2" t="s">
        <v>27</v>
      </c>
      <c r="M1186" s="2" t="s">
        <v>95</v>
      </c>
      <c r="N1186" s="2" t="s">
        <v>96</v>
      </c>
      <c r="O1186" s="2">
        <v>98103</v>
      </c>
      <c r="P1186" s="2" t="s">
        <v>44</v>
      </c>
      <c r="Q1186" s="2" t="s">
        <v>3391</v>
      </c>
      <c r="R1186" s="2" t="s">
        <v>46</v>
      </c>
      <c r="S1186" s="2" t="s">
        <v>75</v>
      </c>
      <c r="T1186" s="2" t="s">
        <v>3392</v>
      </c>
      <c r="U1186" s="2">
        <v>12.096000000000002</v>
      </c>
      <c r="V1186" s="2">
        <v>7</v>
      </c>
      <c r="W1186" s="2">
        <v>0.2</v>
      </c>
      <c r="X1186" s="20">
        <v>5</v>
      </c>
      <c r="Y1186" s="18">
        <v>16748.9285714283</v>
      </c>
      <c r="Z1186" s="2">
        <v>4.2335999999999991</v>
      </c>
    </row>
    <row r="1187" spans="1:26" x14ac:dyDescent="0.3">
      <c r="A1187" s="2">
        <v>1186</v>
      </c>
      <c r="B1187" s="2" t="s">
        <v>3388</v>
      </c>
      <c r="C1187" s="2">
        <f>YEAR([1]Data!$D1187)</f>
        <v>2011</v>
      </c>
      <c r="D1187" s="3">
        <v>40871</v>
      </c>
      <c r="E1187" s="3" t="str">
        <f>TEXT(Table1[[#This Row],[Order Date]],"mmm")</f>
        <v>Nov</v>
      </c>
      <c r="F1187" s="3">
        <v>40877</v>
      </c>
      <c r="G1187" s="8">
        <f>Table1[[#This Row],[Ship Date]]-Table1[[#This Row],[Order Date]]</f>
        <v>6</v>
      </c>
      <c r="H1187" s="2" t="s">
        <v>50</v>
      </c>
      <c r="I1187" s="2" t="s">
        <v>3389</v>
      </c>
      <c r="J1187" s="2" t="s">
        <v>3390</v>
      </c>
      <c r="K1187" s="2" t="s">
        <v>41</v>
      </c>
      <c r="L1187" s="2" t="s">
        <v>27</v>
      </c>
      <c r="M1187" s="2" t="s">
        <v>95</v>
      </c>
      <c r="N1187" s="2" t="s">
        <v>96</v>
      </c>
      <c r="O1187" s="2">
        <v>98103</v>
      </c>
      <c r="P1187" s="2" t="s">
        <v>44</v>
      </c>
      <c r="Q1187" s="2" t="s">
        <v>3393</v>
      </c>
      <c r="R1187" s="2" t="s">
        <v>46</v>
      </c>
      <c r="S1187" s="2" t="s">
        <v>59</v>
      </c>
      <c r="T1187" s="2" t="s">
        <v>3394</v>
      </c>
      <c r="U1187" s="2">
        <v>485.88</v>
      </c>
      <c r="V1187" s="2">
        <v>6</v>
      </c>
      <c r="W1187" s="2">
        <v>0</v>
      </c>
      <c r="X1187" s="20">
        <v>5</v>
      </c>
      <c r="Y1187" s="18">
        <v>16787.0739795915</v>
      </c>
      <c r="Z1187" s="2">
        <v>9.7176000000000329</v>
      </c>
    </row>
    <row r="1188" spans="1:26" x14ac:dyDescent="0.3">
      <c r="A1188" s="2">
        <v>1187</v>
      </c>
      <c r="B1188" s="2" t="s">
        <v>3388</v>
      </c>
      <c r="C1188" s="2">
        <f>YEAR([1]Data!$D1188)</f>
        <v>2011</v>
      </c>
      <c r="D1188" s="3">
        <v>40871</v>
      </c>
      <c r="E1188" s="3" t="str">
        <f>TEXT(Table1[[#This Row],[Order Date]],"mmm")</f>
        <v>Nov</v>
      </c>
      <c r="F1188" s="3">
        <v>40877</v>
      </c>
      <c r="G1188" s="8">
        <f>Table1[[#This Row],[Ship Date]]-Table1[[#This Row],[Order Date]]</f>
        <v>6</v>
      </c>
      <c r="H1188" s="2" t="s">
        <v>50</v>
      </c>
      <c r="I1188" s="2" t="s">
        <v>3389</v>
      </c>
      <c r="J1188" s="2" t="s">
        <v>3390</v>
      </c>
      <c r="K1188" s="2" t="s">
        <v>41</v>
      </c>
      <c r="L1188" s="2" t="s">
        <v>27</v>
      </c>
      <c r="M1188" s="2" t="s">
        <v>95</v>
      </c>
      <c r="N1188" s="2" t="s">
        <v>96</v>
      </c>
      <c r="O1188" s="2">
        <v>98103</v>
      </c>
      <c r="P1188" s="2" t="s">
        <v>44</v>
      </c>
      <c r="Q1188" s="2" t="s">
        <v>2274</v>
      </c>
      <c r="R1188" s="2" t="s">
        <v>46</v>
      </c>
      <c r="S1188" s="2" t="s">
        <v>90</v>
      </c>
      <c r="T1188" s="2" t="s">
        <v>2275</v>
      </c>
      <c r="U1188" s="2">
        <v>25.92</v>
      </c>
      <c r="V1188" s="2">
        <v>4</v>
      </c>
      <c r="W1188" s="2">
        <v>0</v>
      </c>
      <c r="X1188" s="20">
        <v>5</v>
      </c>
      <c r="Y1188" s="18">
        <v>16825.219387754802</v>
      </c>
      <c r="Z1188" s="2">
        <v>12.441600000000001</v>
      </c>
    </row>
    <row r="1189" spans="1:26" x14ac:dyDescent="0.3">
      <c r="A1189" s="2">
        <v>1188</v>
      </c>
      <c r="B1189" s="2" t="s">
        <v>3388</v>
      </c>
      <c r="C1189" s="2">
        <f>YEAR([1]Data!$D1189)</f>
        <v>2011</v>
      </c>
      <c r="D1189" s="3">
        <v>40871</v>
      </c>
      <c r="E1189" s="3" t="str">
        <f>TEXT(Table1[[#This Row],[Order Date]],"mmm")</f>
        <v>Nov</v>
      </c>
      <c r="F1189" s="3">
        <v>40877</v>
      </c>
      <c r="G1189" s="8">
        <f>Table1[[#This Row],[Ship Date]]-Table1[[#This Row],[Order Date]]</f>
        <v>6</v>
      </c>
      <c r="H1189" s="2" t="s">
        <v>50</v>
      </c>
      <c r="I1189" s="2" t="s">
        <v>3389</v>
      </c>
      <c r="J1189" s="2" t="s">
        <v>3390</v>
      </c>
      <c r="K1189" s="2" t="s">
        <v>41</v>
      </c>
      <c r="L1189" s="2" t="s">
        <v>27</v>
      </c>
      <c r="M1189" s="2" t="s">
        <v>95</v>
      </c>
      <c r="N1189" s="2" t="s">
        <v>96</v>
      </c>
      <c r="O1189" s="2">
        <v>98103</v>
      </c>
      <c r="P1189" s="2" t="s">
        <v>44</v>
      </c>
      <c r="Q1189" s="2" t="s">
        <v>2320</v>
      </c>
      <c r="R1189" s="2" t="s">
        <v>46</v>
      </c>
      <c r="S1189" s="2" t="s">
        <v>59</v>
      </c>
      <c r="T1189" s="2" t="s">
        <v>2321</v>
      </c>
      <c r="U1189" s="2">
        <v>197.58</v>
      </c>
      <c r="V1189" s="2">
        <v>2</v>
      </c>
      <c r="W1189" s="2">
        <v>0</v>
      </c>
      <c r="X1189" s="20">
        <v>5</v>
      </c>
      <c r="Y1189" s="18">
        <v>16863.3647959181</v>
      </c>
      <c r="Z1189" s="2">
        <v>53.346599999999995</v>
      </c>
    </row>
    <row r="1190" spans="1:26" x14ac:dyDescent="0.3">
      <c r="A1190" s="2">
        <v>1189</v>
      </c>
      <c r="B1190" s="2" t="s">
        <v>3395</v>
      </c>
      <c r="C1190" s="2">
        <f>YEAR([1]Data!$D1190)</f>
        <v>2014</v>
      </c>
      <c r="D1190" s="3">
        <v>41697</v>
      </c>
      <c r="E1190" s="3" t="str">
        <f>TEXT(Table1[[#This Row],[Order Date]],"mmm")</f>
        <v>Feb</v>
      </c>
      <c r="F1190" s="3">
        <v>41699</v>
      </c>
      <c r="G1190" s="8">
        <f>Table1[[#This Row],[Ship Date]]-Table1[[#This Row],[Order Date]]</f>
        <v>2</v>
      </c>
      <c r="H1190" s="2" t="s">
        <v>23</v>
      </c>
      <c r="I1190" s="2" t="s">
        <v>3396</v>
      </c>
      <c r="J1190" s="2" t="s">
        <v>3397</v>
      </c>
      <c r="K1190" s="2" t="s">
        <v>102</v>
      </c>
      <c r="L1190" s="2" t="s">
        <v>27</v>
      </c>
      <c r="M1190" s="2" t="s">
        <v>42</v>
      </c>
      <c r="N1190" s="2" t="s">
        <v>43</v>
      </c>
      <c r="O1190" s="2">
        <v>90036</v>
      </c>
      <c r="P1190" s="2" t="s">
        <v>44</v>
      </c>
      <c r="Q1190" s="2" t="s">
        <v>2195</v>
      </c>
      <c r="R1190" s="2" t="s">
        <v>46</v>
      </c>
      <c r="S1190" s="2" t="s">
        <v>78</v>
      </c>
      <c r="T1190" s="2" t="s">
        <v>2196</v>
      </c>
      <c r="U1190" s="2">
        <v>81.92</v>
      </c>
      <c r="V1190" s="2">
        <v>4</v>
      </c>
      <c r="W1190" s="2">
        <v>0</v>
      </c>
      <c r="X1190" s="20">
        <v>5</v>
      </c>
      <c r="Y1190" s="18">
        <v>16901.5102040813</v>
      </c>
      <c r="Z1190" s="2">
        <v>22.118400000000001</v>
      </c>
    </row>
    <row r="1191" spans="1:26" x14ac:dyDescent="0.3">
      <c r="A1191" s="2">
        <v>1190</v>
      </c>
      <c r="B1191" s="2" t="s">
        <v>3395</v>
      </c>
      <c r="C1191" s="2">
        <f>YEAR([1]Data!$D1191)</f>
        <v>2014</v>
      </c>
      <c r="D1191" s="3">
        <v>41697</v>
      </c>
      <c r="E1191" s="3" t="str">
        <f>TEXT(Table1[[#This Row],[Order Date]],"mmm")</f>
        <v>Feb</v>
      </c>
      <c r="F1191" s="3">
        <v>41699</v>
      </c>
      <c r="G1191" s="8">
        <f>Table1[[#This Row],[Ship Date]]-Table1[[#This Row],[Order Date]]</f>
        <v>2</v>
      </c>
      <c r="H1191" s="2" t="s">
        <v>23</v>
      </c>
      <c r="I1191" s="2" t="s">
        <v>3396</v>
      </c>
      <c r="J1191" s="2" t="s">
        <v>3397</v>
      </c>
      <c r="K1191" s="2" t="s">
        <v>102</v>
      </c>
      <c r="L1191" s="2" t="s">
        <v>27</v>
      </c>
      <c r="M1191" s="2" t="s">
        <v>42</v>
      </c>
      <c r="N1191" s="2" t="s">
        <v>43</v>
      </c>
      <c r="O1191" s="2">
        <v>90036</v>
      </c>
      <c r="P1191" s="2" t="s">
        <v>44</v>
      </c>
      <c r="Q1191" s="2" t="s">
        <v>3398</v>
      </c>
      <c r="R1191" s="2" t="s">
        <v>71</v>
      </c>
      <c r="S1191" s="2" t="s">
        <v>72</v>
      </c>
      <c r="T1191" s="2" t="s">
        <v>3399</v>
      </c>
      <c r="U1191" s="2">
        <v>889.53600000000006</v>
      </c>
      <c r="V1191" s="2">
        <v>8</v>
      </c>
      <c r="W1191" s="2">
        <v>0.2</v>
      </c>
      <c r="X1191" s="20">
        <v>5</v>
      </c>
      <c r="Y1191" s="18">
        <v>16939.655612244602</v>
      </c>
      <c r="Z1191" s="2">
        <v>66.715199999999982</v>
      </c>
    </row>
    <row r="1192" spans="1:26" x14ac:dyDescent="0.3">
      <c r="A1192" s="2">
        <v>1191</v>
      </c>
      <c r="B1192" s="2" t="s">
        <v>3395</v>
      </c>
      <c r="C1192" s="2">
        <f>YEAR([1]Data!$D1192)</f>
        <v>2014</v>
      </c>
      <c r="D1192" s="3">
        <v>41697</v>
      </c>
      <c r="E1192" s="3" t="str">
        <f>TEXT(Table1[[#This Row],[Order Date]],"mmm")</f>
        <v>Feb</v>
      </c>
      <c r="F1192" s="3">
        <v>41699</v>
      </c>
      <c r="G1192" s="8">
        <f>Table1[[#This Row],[Ship Date]]-Table1[[#This Row],[Order Date]]</f>
        <v>2</v>
      </c>
      <c r="H1192" s="2" t="s">
        <v>23</v>
      </c>
      <c r="I1192" s="2" t="s">
        <v>3396</v>
      </c>
      <c r="J1192" s="2" t="s">
        <v>3397</v>
      </c>
      <c r="K1192" s="2" t="s">
        <v>102</v>
      </c>
      <c r="L1192" s="2" t="s">
        <v>27</v>
      </c>
      <c r="M1192" s="2" t="s">
        <v>42</v>
      </c>
      <c r="N1192" s="2" t="s">
        <v>43</v>
      </c>
      <c r="O1192" s="2">
        <v>90036</v>
      </c>
      <c r="P1192" s="2" t="s">
        <v>44</v>
      </c>
      <c r="Q1192" s="2" t="s">
        <v>3400</v>
      </c>
      <c r="R1192" s="2" t="s">
        <v>32</v>
      </c>
      <c r="S1192" s="2" t="s">
        <v>36</v>
      </c>
      <c r="T1192" s="2" t="s">
        <v>3401</v>
      </c>
      <c r="U1192" s="2">
        <v>892.22400000000005</v>
      </c>
      <c r="V1192" s="2">
        <v>3</v>
      </c>
      <c r="W1192" s="2">
        <v>0.2</v>
      </c>
      <c r="X1192" s="20">
        <v>5</v>
      </c>
      <c r="Y1192" s="18">
        <v>16977.8010204079</v>
      </c>
      <c r="Z1192" s="2">
        <v>89.222400000000022</v>
      </c>
    </row>
    <row r="1193" spans="1:26" x14ac:dyDescent="0.3">
      <c r="A1193" s="2">
        <v>1192</v>
      </c>
      <c r="B1193" s="2" t="s">
        <v>3395</v>
      </c>
      <c r="C1193" s="2">
        <f>YEAR([1]Data!$D1193)</f>
        <v>2014</v>
      </c>
      <c r="D1193" s="3">
        <v>41697</v>
      </c>
      <c r="E1193" s="3" t="str">
        <f>TEXT(Table1[[#This Row],[Order Date]],"mmm")</f>
        <v>Feb</v>
      </c>
      <c r="F1193" s="3">
        <v>41699</v>
      </c>
      <c r="G1193" s="8">
        <f>Table1[[#This Row],[Ship Date]]-Table1[[#This Row],[Order Date]]</f>
        <v>2</v>
      </c>
      <c r="H1193" s="2" t="s">
        <v>23</v>
      </c>
      <c r="I1193" s="2" t="s">
        <v>3396</v>
      </c>
      <c r="J1193" s="2" t="s">
        <v>3397</v>
      </c>
      <c r="K1193" s="2" t="s">
        <v>102</v>
      </c>
      <c r="L1193" s="2" t="s">
        <v>27</v>
      </c>
      <c r="M1193" s="2" t="s">
        <v>42</v>
      </c>
      <c r="N1193" s="2" t="s">
        <v>43</v>
      </c>
      <c r="O1193" s="2">
        <v>90036</v>
      </c>
      <c r="P1193" s="2" t="s">
        <v>44</v>
      </c>
      <c r="Q1193" s="2" t="s">
        <v>1251</v>
      </c>
      <c r="R1193" s="2" t="s">
        <v>46</v>
      </c>
      <c r="S1193" s="2" t="s">
        <v>90</v>
      </c>
      <c r="T1193" s="2" t="s">
        <v>1442</v>
      </c>
      <c r="U1193" s="2">
        <v>223.92</v>
      </c>
      <c r="V1193" s="2">
        <v>4</v>
      </c>
      <c r="W1193" s="2">
        <v>0</v>
      </c>
      <c r="X1193" s="20">
        <v>5</v>
      </c>
      <c r="Y1193" s="18">
        <v>17015.9464285711</v>
      </c>
      <c r="Z1193" s="2">
        <v>109.7208</v>
      </c>
    </row>
    <row r="1194" spans="1:26" x14ac:dyDescent="0.3">
      <c r="A1194" s="2">
        <v>1193</v>
      </c>
      <c r="B1194" s="2" t="s">
        <v>3395</v>
      </c>
      <c r="C1194" s="2">
        <f>YEAR([1]Data!$D1194)</f>
        <v>2014</v>
      </c>
      <c r="D1194" s="3">
        <v>41697</v>
      </c>
      <c r="E1194" s="3" t="str">
        <f>TEXT(Table1[[#This Row],[Order Date]],"mmm")</f>
        <v>Feb</v>
      </c>
      <c r="F1194" s="3">
        <v>41699</v>
      </c>
      <c r="G1194" s="8">
        <f>Table1[[#This Row],[Ship Date]]-Table1[[#This Row],[Order Date]]</f>
        <v>2</v>
      </c>
      <c r="H1194" s="2" t="s">
        <v>23</v>
      </c>
      <c r="I1194" s="2" t="s">
        <v>3396</v>
      </c>
      <c r="J1194" s="2" t="s">
        <v>3397</v>
      </c>
      <c r="K1194" s="2" t="s">
        <v>102</v>
      </c>
      <c r="L1194" s="2" t="s">
        <v>27</v>
      </c>
      <c r="M1194" s="2" t="s">
        <v>42</v>
      </c>
      <c r="N1194" s="2" t="s">
        <v>43</v>
      </c>
      <c r="O1194" s="2">
        <v>90036</v>
      </c>
      <c r="P1194" s="2" t="s">
        <v>44</v>
      </c>
      <c r="Q1194" s="2" t="s">
        <v>3402</v>
      </c>
      <c r="R1194" s="2" t="s">
        <v>46</v>
      </c>
      <c r="S1194" s="2" t="s">
        <v>90</v>
      </c>
      <c r="T1194" s="2" t="s">
        <v>3403</v>
      </c>
      <c r="U1194" s="2">
        <v>23.12</v>
      </c>
      <c r="V1194" s="2">
        <v>4</v>
      </c>
      <c r="W1194" s="2">
        <v>0</v>
      </c>
      <c r="X1194" s="20">
        <v>5</v>
      </c>
      <c r="Y1194" s="18">
        <v>17054.091836734398</v>
      </c>
      <c r="Z1194" s="2">
        <v>11.328800000000001</v>
      </c>
    </row>
    <row r="1195" spans="1:26" x14ac:dyDescent="0.3">
      <c r="A1195" s="2">
        <v>1194</v>
      </c>
      <c r="B1195" s="2" t="s">
        <v>3404</v>
      </c>
      <c r="C1195" s="2">
        <f>YEAR([1]Data!$D1195)</f>
        <v>2012</v>
      </c>
      <c r="D1195" s="3">
        <v>41167</v>
      </c>
      <c r="E1195" s="3" t="str">
        <f>TEXT(Table1[[#This Row],[Order Date]],"mmm")</f>
        <v>Sep</v>
      </c>
      <c r="F1195" s="3">
        <v>41167</v>
      </c>
      <c r="G1195" s="8">
        <f>Table1[[#This Row],[Ship Date]]-Table1[[#This Row],[Order Date]]</f>
        <v>0</v>
      </c>
      <c r="H1195" s="2" t="s">
        <v>1290</v>
      </c>
      <c r="I1195" s="2" t="s">
        <v>2041</v>
      </c>
      <c r="J1195" s="2" t="s">
        <v>2042</v>
      </c>
      <c r="K1195" s="2" t="s">
        <v>41</v>
      </c>
      <c r="L1195" s="2" t="s">
        <v>27</v>
      </c>
      <c r="M1195" s="2" t="s">
        <v>3405</v>
      </c>
      <c r="N1195" s="2" t="s">
        <v>54</v>
      </c>
      <c r="O1195" s="2">
        <v>33065</v>
      </c>
      <c r="P1195" s="2" t="s">
        <v>30</v>
      </c>
      <c r="Q1195" s="2" t="s">
        <v>1154</v>
      </c>
      <c r="R1195" s="2" t="s">
        <v>46</v>
      </c>
      <c r="S1195" s="2" t="s">
        <v>90</v>
      </c>
      <c r="T1195" s="2" t="s">
        <v>1155</v>
      </c>
      <c r="U1195" s="2">
        <v>15.552000000000003</v>
      </c>
      <c r="V1195" s="2">
        <v>3</v>
      </c>
      <c r="W1195" s="2">
        <v>0.2</v>
      </c>
      <c r="X1195" s="20">
        <v>5</v>
      </c>
      <c r="Y1195" s="18">
        <v>17092.2372448977</v>
      </c>
      <c r="Z1195" s="2">
        <v>5.4432</v>
      </c>
    </row>
    <row r="1196" spans="1:26" x14ac:dyDescent="0.3">
      <c r="A1196" s="2">
        <v>1195</v>
      </c>
      <c r="B1196" s="2" t="s">
        <v>3404</v>
      </c>
      <c r="C1196" s="2">
        <f>YEAR([1]Data!$D1196)</f>
        <v>2012</v>
      </c>
      <c r="D1196" s="3">
        <v>41167</v>
      </c>
      <c r="E1196" s="3" t="str">
        <f>TEXT(Table1[[#This Row],[Order Date]],"mmm")</f>
        <v>Sep</v>
      </c>
      <c r="F1196" s="3">
        <v>41167</v>
      </c>
      <c r="G1196" s="8">
        <f>Table1[[#This Row],[Ship Date]]-Table1[[#This Row],[Order Date]]</f>
        <v>0</v>
      </c>
      <c r="H1196" s="2" t="s">
        <v>1290</v>
      </c>
      <c r="I1196" s="2" t="s">
        <v>2041</v>
      </c>
      <c r="J1196" s="2" t="s">
        <v>2042</v>
      </c>
      <c r="K1196" s="2" t="s">
        <v>41</v>
      </c>
      <c r="L1196" s="2" t="s">
        <v>27</v>
      </c>
      <c r="M1196" s="2" t="s">
        <v>3405</v>
      </c>
      <c r="N1196" s="2" t="s">
        <v>54</v>
      </c>
      <c r="O1196" s="2">
        <v>33065</v>
      </c>
      <c r="P1196" s="2" t="s">
        <v>30</v>
      </c>
      <c r="Q1196" s="2" t="s">
        <v>3406</v>
      </c>
      <c r="R1196" s="2" t="s">
        <v>32</v>
      </c>
      <c r="S1196" s="2" t="s">
        <v>65</v>
      </c>
      <c r="T1196" s="2" t="s">
        <v>3407</v>
      </c>
      <c r="U1196" s="2">
        <v>15.712000000000002</v>
      </c>
      <c r="V1196" s="2">
        <v>4</v>
      </c>
      <c r="W1196" s="2">
        <v>0.2</v>
      </c>
      <c r="X1196" s="20">
        <v>5</v>
      </c>
      <c r="Y1196" s="18">
        <v>17130.3826530609</v>
      </c>
      <c r="Z1196" s="2">
        <v>2.553199999999999</v>
      </c>
    </row>
    <row r="1197" spans="1:26" x14ac:dyDescent="0.3">
      <c r="A1197" s="2">
        <v>1196</v>
      </c>
      <c r="B1197" s="2" t="s">
        <v>3404</v>
      </c>
      <c r="C1197" s="2">
        <f>YEAR([1]Data!$D1197)</f>
        <v>2012</v>
      </c>
      <c r="D1197" s="3">
        <v>41167</v>
      </c>
      <c r="E1197" s="3" t="str">
        <f>TEXT(Table1[[#This Row],[Order Date]],"mmm")</f>
        <v>Sep</v>
      </c>
      <c r="F1197" s="3">
        <v>41167</v>
      </c>
      <c r="G1197" s="8">
        <f>Table1[[#This Row],[Ship Date]]-Table1[[#This Row],[Order Date]]</f>
        <v>0</v>
      </c>
      <c r="H1197" s="2" t="s">
        <v>1290</v>
      </c>
      <c r="I1197" s="2" t="s">
        <v>2041</v>
      </c>
      <c r="J1197" s="2" t="s">
        <v>2042</v>
      </c>
      <c r="K1197" s="2" t="s">
        <v>41</v>
      </c>
      <c r="L1197" s="2" t="s">
        <v>27</v>
      </c>
      <c r="M1197" s="2" t="s">
        <v>3405</v>
      </c>
      <c r="N1197" s="2" t="s">
        <v>54</v>
      </c>
      <c r="O1197" s="2">
        <v>33065</v>
      </c>
      <c r="P1197" s="2" t="s">
        <v>30</v>
      </c>
      <c r="Q1197" s="2" t="s">
        <v>1635</v>
      </c>
      <c r="R1197" s="2" t="s">
        <v>46</v>
      </c>
      <c r="S1197" s="2" t="s">
        <v>59</v>
      </c>
      <c r="T1197" s="2" t="s">
        <v>1636</v>
      </c>
      <c r="U1197" s="2">
        <v>24.672000000000001</v>
      </c>
      <c r="V1197" s="2">
        <v>2</v>
      </c>
      <c r="W1197" s="2">
        <v>0.2</v>
      </c>
      <c r="X1197" s="20">
        <v>5</v>
      </c>
      <c r="Y1197" s="18">
        <v>17168.528061224199</v>
      </c>
      <c r="Z1197" s="2">
        <v>2.1588000000000021</v>
      </c>
    </row>
    <row r="1198" spans="1:26" x14ac:dyDescent="0.3">
      <c r="A1198" s="2">
        <v>1197</v>
      </c>
      <c r="B1198" s="2" t="s">
        <v>3404</v>
      </c>
      <c r="C1198" s="2">
        <f>YEAR([1]Data!$D1198)</f>
        <v>2012</v>
      </c>
      <c r="D1198" s="3">
        <v>41167</v>
      </c>
      <c r="E1198" s="3" t="str">
        <f>TEXT(Table1[[#This Row],[Order Date]],"mmm")</f>
        <v>Sep</v>
      </c>
      <c r="F1198" s="3">
        <v>41167</v>
      </c>
      <c r="G1198" s="8">
        <f>Table1[[#This Row],[Ship Date]]-Table1[[#This Row],[Order Date]]</f>
        <v>0</v>
      </c>
      <c r="H1198" s="2" t="s">
        <v>1290</v>
      </c>
      <c r="I1198" s="2" t="s">
        <v>2041</v>
      </c>
      <c r="J1198" s="2" t="s">
        <v>2042</v>
      </c>
      <c r="K1198" s="2" t="s">
        <v>41</v>
      </c>
      <c r="L1198" s="2" t="s">
        <v>27</v>
      </c>
      <c r="M1198" s="2" t="s">
        <v>3405</v>
      </c>
      <c r="N1198" s="2" t="s">
        <v>54</v>
      </c>
      <c r="O1198" s="2">
        <v>33065</v>
      </c>
      <c r="P1198" s="2" t="s">
        <v>30</v>
      </c>
      <c r="Q1198" s="2" t="s">
        <v>2263</v>
      </c>
      <c r="R1198" s="2" t="s">
        <v>32</v>
      </c>
      <c r="S1198" s="2" t="s">
        <v>65</v>
      </c>
      <c r="T1198" s="2" t="s">
        <v>2264</v>
      </c>
      <c r="U1198" s="2">
        <v>55.967999999999996</v>
      </c>
      <c r="V1198" s="2">
        <v>1</v>
      </c>
      <c r="W1198" s="2">
        <v>0.2</v>
      </c>
      <c r="X1198" s="20">
        <v>5</v>
      </c>
      <c r="Y1198" s="18">
        <v>17206.673469387399</v>
      </c>
      <c r="Z1198" s="2">
        <v>-2.098800000000006</v>
      </c>
    </row>
    <row r="1199" spans="1:26" x14ac:dyDescent="0.3">
      <c r="A1199" s="2">
        <v>1198</v>
      </c>
      <c r="B1199" s="2" t="s">
        <v>3408</v>
      </c>
      <c r="C1199" s="2">
        <f>YEAR([1]Data!$D1199)</f>
        <v>2013</v>
      </c>
      <c r="D1199" s="3">
        <v>41373</v>
      </c>
      <c r="E1199" s="3" t="str">
        <f>TEXT(Table1[[#This Row],[Order Date]],"mmm")</f>
        <v>Apr</v>
      </c>
      <c r="F1199" s="3">
        <v>41377</v>
      </c>
      <c r="G1199" s="8">
        <f>Table1[[#This Row],[Ship Date]]-Table1[[#This Row],[Order Date]]</f>
        <v>4</v>
      </c>
      <c r="H1199" s="2" t="s">
        <v>50</v>
      </c>
      <c r="I1199" s="2" t="s">
        <v>1974</v>
      </c>
      <c r="J1199" s="2" t="s">
        <v>1975</v>
      </c>
      <c r="K1199" s="2" t="s">
        <v>26</v>
      </c>
      <c r="L1199" s="2" t="s">
        <v>27</v>
      </c>
      <c r="M1199" s="2" t="s">
        <v>184</v>
      </c>
      <c r="N1199" s="2" t="s">
        <v>104</v>
      </c>
      <c r="O1199" s="2">
        <v>77041</v>
      </c>
      <c r="P1199" s="2" t="s">
        <v>105</v>
      </c>
      <c r="Q1199" s="2" t="s">
        <v>3409</v>
      </c>
      <c r="R1199" s="2" t="s">
        <v>71</v>
      </c>
      <c r="S1199" s="2" t="s">
        <v>161</v>
      </c>
      <c r="T1199" s="2" t="s">
        <v>3410</v>
      </c>
      <c r="U1199" s="2">
        <v>431.92800000000005</v>
      </c>
      <c r="V1199" s="2">
        <v>9</v>
      </c>
      <c r="W1199" s="2">
        <v>0.2</v>
      </c>
      <c r="X1199" s="20">
        <v>5</v>
      </c>
      <c r="Y1199" s="18">
        <v>17244.818877550701</v>
      </c>
      <c r="Z1199" s="2">
        <v>64.789199999999951</v>
      </c>
    </row>
    <row r="1200" spans="1:26" x14ac:dyDescent="0.3">
      <c r="A1200" s="2">
        <v>1199</v>
      </c>
      <c r="B1200" s="2" t="s">
        <v>3408</v>
      </c>
      <c r="C1200" s="2">
        <f>YEAR([1]Data!$D1200)</f>
        <v>2013</v>
      </c>
      <c r="D1200" s="3">
        <v>41373</v>
      </c>
      <c r="E1200" s="3" t="str">
        <f>TEXT(Table1[[#This Row],[Order Date]],"mmm")</f>
        <v>Apr</v>
      </c>
      <c r="F1200" s="3">
        <v>41377</v>
      </c>
      <c r="G1200" s="8">
        <f>Table1[[#This Row],[Ship Date]]-Table1[[#This Row],[Order Date]]</f>
        <v>4</v>
      </c>
      <c r="H1200" s="2" t="s">
        <v>50</v>
      </c>
      <c r="I1200" s="2" t="s">
        <v>1974</v>
      </c>
      <c r="J1200" s="2" t="s">
        <v>1975</v>
      </c>
      <c r="K1200" s="2" t="s">
        <v>26</v>
      </c>
      <c r="L1200" s="2" t="s">
        <v>27</v>
      </c>
      <c r="M1200" s="2" t="s">
        <v>184</v>
      </c>
      <c r="N1200" s="2" t="s">
        <v>104</v>
      </c>
      <c r="O1200" s="2">
        <v>77041</v>
      </c>
      <c r="P1200" s="2" t="s">
        <v>105</v>
      </c>
      <c r="Q1200" s="2" t="s">
        <v>3411</v>
      </c>
      <c r="R1200" s="2" t="s">
        <v>32</v>
      </c>
      <c r="S1200" s="2" t="s">
        <v>36</v>
      </c>
      <c r="T1200" s="2" t="s">
        <v>3412</v>
      </c>
      <c r="U1200" s="2">
        <v>95.983999999999995</v>
      </c>
      <c r="V1200" s="2">
        <v>4</v>
      </c>
      <c r="W1200" s="2">
        <v>0.3</v>
      </c>
      <c r="X1200" s="20">
        <v>5</v>
      </c>
      <c r="Y1200" s="18">
        <v>17282.964285713999</v>
      </c>
      <c r="Z1200" s="2">
        <v>-4.1135999999999981</v>
      </c>
    </row>
    <row r="1201" spans="1:26" x14ac:dyDescent="0.3">
      <c r="A1201" s="2">
        <v>1200</v>
      </c>
      <c r="B1201" s="2" t="s">
        <v>3408</v>
      </c>
      <c r="C1201" s="2">
        <f>YEAR([1]Data!$D1201)</f>
        <v>2013</v>
      </c>
      <c r="D1201" s="3">
        <v>41373</v>
      </c>
      <c r="E1201" s="3" t="str">
        <f>TEXT(Table1[[#This Row],[Order Date]],"mmm")</f>
        <v>Apr</v>
      </c>
      <c r="F1201" s="3">
        <v>41377</v>
      </c>
      <c r="G1201" s="8">
        <f>Table1[[#This Row],[Ship Date]]-Table1[[#This Row],[Order Date]]</f>
        <v>4</v>
      </c>
      <c r="H1201" s="2" t="s">
        <v>50</v>
      </c>
      <c r="I1201" s="2" t="s">
        <v>1974</v>
      </c>
      <c r="J1201" s="2" t="s">
        <v>1975</v>
      </c>
      <c r="K1201" s="2" t="s">
        <v>26</v>
      </c>
      <c r="L1201" s="2" t="s">
        <v>27</v>
      </c>
      <c r="M1201" s="2" t="s">
        <v>184</v>
      </c>
      <c r="N1201" s="2" t="s">
        <v>104</v>
      </c>
      <c r="O1201" s="2">
        <v>77041</v>
      </c>
      <c r="P1201" s="2" t="s">
        <v>105</v>
      </c>
      <c r="Q1201" s="2" t="s">
        <v>1255</v>
      </c>
      <c r="R1201" s="2" t="s">
        <v>46</v>
      </c>
      <c r="S1201" s="2" t="s">
        <v>75</v>
      </c>
      <c r="T1201" s="2" t="s">
        <v>1256</v>
      </c>
      <c r="U1201" s="2">
        <v>1088.7919999999997</v>
      </c>
      <c r="V1201" s="2">
        <v>4</v>
      </c>
      <c r="W1201" s="2">
        <v>0.8</v>
      </c>
      <c r="X1201" s="20">
        <v>5</v>
      </c>
      <c r="Y1201" s="18">
        <v>17321.109693877199</v>
      </c>
      <c r="Z1201" s="2">
        <v>-1850.9464000000007</v>
      </c>
    </row>
    <row r="1202" spans="1:26" x14ac:dyDescent="0.3">
      <c r="A1202" s="2">
        <v>1201</v>
      </c>
      <c r="B1202" s="2" t="s">
        <v>3413</v>
      </c>
      <c r="C1202" s="2">
        <f>YEAR([1]Data!$D1202)</f>
        <v>2013</v>
      </c>
      <c r="D1202" s="3">
        <v>41474</v>
      </c>
      <c r="E1202" s="3" t="str">
        <f>TEXT(Table1[[#This Row],[Order Date]],"mmm")</f>
        <v>Jul</v>
      </c>
      <c r="F1202" s="3">
        <v>41480</v>
      </c>
      <c r="G1202" s="8">
        <f>Table1[[#This Row],[Ship Date]]-Table1[[#This Row],[Order Date]]</f>
        <v>6</v>
      </c>
      <c r="H1202" s="2" t="s">
        <v>50</v>
      </c>
      <c r="I1202" s="2" t="s">
        <v>2679</v>
      </c>
      <c r="J1202" s="2" t="s">
        <v>2680</v>
      </c>
      <c r="K1202" s="2" t="s">
        <v>41</v>
      </c>
      <c r="L1202" s="2" t="s">
        <v>27</v>
      </c>
      <c r="M1202" s="2" t="s">
        <v>807</v>
      </c>
      <c r="N1202" s="2" t="s">
        <v>457</v>
      </c>
      <c r="O1202" s="2">
        <v>80219</v>
      </c>
      <c r="P1202" s="2" t="s">
        <v>44</v>
      </c>
      <c r="Q1202" s="2" t="s">
        <v>2455</v>
      </c>
      <c r="R1202" s="2" t="s">
        <v>32</v>
      </c>
      <c r="S1202" s="2" t="s">
        <v>36</v>
      </c>
      <c r="T1202" s="2" t="s">
        <v>2456</v>
      </c>
      <c r="U1202" s="2">
        <v>544.00800000000004</v>
      </c>
      <c r="V1202" s="2">
        <v>3</v>
      </c>
      <c r="W1202" s="2">
        <v>0.2</v>
      </c>
      <c r="X1202" s="20">
        <v>5</v>
      </c>
      <c r="Y1202" s="18">
        <v>17359.255102040501</v>
      </c>
      <c r="Z1202" s="2">
        <v>40.800600000000003</v>
      </c>
    </row>
    <row r="1203" spans="1:26" x14ac:dyDescent="0.3">
      <c r="A1203" s="2">
        <v>1202</v>
      </c>
      <c r="B1203" s="2" t="s">
        <v>3413</v>
      </c>
      <c r="C1203" s="2">
        <f>YEAR([1]Data!$D1203)</f>
        <v>2013</v>
      </c>
      <c r="D1203" s="3">
        <v>41474</v>
      </c>
      <c r="E1203" s="3" t="str">
        <f>TEXT(Table1[[#This Row],[Order Date]],"mmm")</f>
        <v>Jul</v>
      </c>
      <c r="F1203" s="3">
        <v>41480</v>
      </c>
      <c r="G1203" s="8">
        <f>Table1[[#This Row],[Ship Date]]-Table1[[#This Row],[Order Date]]</f>
        <v>6</v>
      </c>
      <c r="H1203" s="2" t="s">
        <v>50</v>
      </c>
      <c r="I1203" s="2" t="s">
        <v>2679</v>
      </c>
      <c r="J1203" s="2" t="s">
        <v>2680</v>
      </c>
      <c r="K1203" s="2" t="s">
        <v>41</v>
      </c>
      <c r="L1203" s="2" t="s">
        <v>27</v>
      </c>
      <c r="M1203" s="2" t="s">
        <v>807</v>
      </c>
      <c r="N1203" s="2" t="s">
        <v>457</v>
      </c>
      <c r="O1203" s="2">
        <v>80219</v>
      </c>
      <c r="P1203" s="2" t="s">
        <v>44</v>
      </c>
      <c r="Q1203" s="2" t="s">
        <v>1044</v>
      </c>
      <c r="R1203" s="2" t="s">
        <v>46</v>
      </c>
      <c r="S1203" s="2" t="s">
        <v>75</v>
      </c>
      <c r="T1203" s="2" t="s">
        <v>1045</v>
      </c>
      <c r="U1203" s="2">
        <v>1.8720000000000003</v>
      </c>
      <c r="V1203" s="2">
        <v>3</v>
      </c>
      <c r="W1203" s="2">
        <v>0.7</v>
      </c>
      <c r="X1203" s="20">
        <v>5</v>
      </c>
      <c r="Y1203" s="18">
        <v>17397.400510203799</v>
      </c>
      <c r="Z1203" s="2">
        <v>-1.4352</v>
      </c>
    </row>
    <row r="1204" spans="1:26" x14ac:dyDescent="0.3">
      <c r="A1204" s="2">
        <v>1203</v>
      </c>
      <c r="B1204" s="2" t="s">
        <v>3413</v>
      </c>
      <c r="C1204" s="2">
        <f>YEAR([1]Data!$D1204)</f>
        <v>2013</v>
      </c>
      <c r="D1204" s="3">
        <v>41474</v>
      </c>
      <c r="E1204" s="3" t="str">
        <f>TEXT(Table1[[#This Row],[Order Date]],"mmm")</f>
        <v>Jul</v>
      </c>
      <c r="F1204" s="3">
        <v>41480</v>
      </c>
      <c r="G1204" s="8">
        <f>Table1[[#This Row],[Ship Date]]-Table1[[#This Row],[Order Date]]</f>
        <v>6</v>
      </c>
      <c r="H1204" s="2" t="s">
        <v>50</v>
      </c>
      <c r="I1204" s="2" t="s">
        <v>2679</v>
      </c>
      <c r="J1204" s="2" t="s">
        <v>2680</v>
      </c>
      <c r="K1204" s="2" t="s">
        <v>41</v>
      </c>
      <c r="L1204" s="2" t="s">
        <v>27</v>
      </c>
      <c r="M1204" s="2" t="s">
        <v>807</v>
      </c>
      <c r="N1204" s="2" t="s">
        <v>457</v>
      </c>
      <c r="O1204" s="2">
        <v>80219</v>
      </c>
      <c r="P1204" s="2" t="s">
        <v>44</v>
      </c>
      <c r="Q1204" s="2" t="s">
        <v>1588</v>
      </c>
      <c r="R1204" s="2" t="s">
        <v>32</v>
      </c>
      <c r="S1204" s="2" t="s">
        <v>36</v>
      </c>
      <c r="T1204" s="2" t="s">
        <v>1589</v>
      </c>
      <c r="U1204" s="2">
        <v>854.35200000000009</v>
      </c>
      <c r="V1204" s="2">
        <v>3</v>
      </c>
      <c r="W1204" s="2">
        <v>0.2</v>
      </c>
      <c r="X1204" s="20">
        <v>5</v>
      </c>
      <c r="Y1204" s="18">
        <v>17435.545918366999</v>
      </c>
      <c r="Z1204" s="2">
        <v>10.679399999999873</v>
      </c>
    </row>
    <row r="1205" spans="1:26" x14ac:dyDescent="0.3">
      <c r="A1205" s="2">
        <v>1204</v>
      </c>
      <c r="B1205" s="2" t="s">
        <v>3413</v>
      </c>
      <c r="C1205" s="2">
        <f>YEAR([1]Data!$D1205)</f>
        <v>2013</v>
      </c>
      <c r="D1205" s="3">
        <v>41474</v>
      </c>
      <c r="E1205" s="3" t="str">
        <f>TEXT(Table1[[#This Row],[Order Date]],"mmm")</f>
        <v>Jul</v>
      </c>
      <c r="F1205" s="3">
        <v>41480</v>
      </c>
      <c r="G1205" s="8">
        <f>Table1[[#This Row],[Ship Date]]-Table1[[#This Row],[Order Date]]</f>
        <v>6</v>
      </c>
      <c r="H1205" s="2" t="s">
        <v>50</v>
      </c>
      <c r="I1205" s="2" t="s">
        <v>2679</v>
      </c>
      <c r="J1205" s="2" t="s">
        <v>2680</v>
      </c>
      <c r="K1205" s="2" t="s">
        <v>41</v>
      </c>
      <c r="L1205" s="2" t="s">
        <v>27</v>
      </c>
      <c r="M1205" s="2" t="s">
        <v>807</v>
      </c>
      <c r="N1205" s="2" t="s">
        <v>457</v>
      </c>
      <c r="O1205" s="2">
        <v>80219</v>
      </c>
      <c r="P1205" s="2" t="s">
        <v>44</v>
      </c>
      <c r="Q1205" s="2" t="s">
        <v>3414</v>
      </c>
      <c r="R1205" s="2" t="s">
        <v>46</v>
      </c>
      <c r="S1205" s="2" t="s">
        <v>59</v>
      </c>
      <c r="T1205" s="2" t="s">
        <v>3415</v>
      </c>
      <c r="U1205" s="2">
        <v>593.5680000000001</v>
      </c>
      <c r="V1205" s="2">
        <v>2</v>
      </c>
      <c r="W1205" s="2">
        <v>0.2</v>
      </c>
      <c r="X1205" s="20">
        <v>5</v>
      </c>
      <c r="Y1205" s="18">
        <v>17473.691326530301</v>
      </c>
      <c r="Z1205" s="2">
        <v>0</v>
      </c>
    </row>
    <row r="1206" spans="1:26" x14ac:dyDescent="0.3">
      <c r="A1206" s="2">
        <v>1205</v>
      </c>
      <c r="B1206" s="2" t="s">
        <v>3413</v>
      </c>
      <c r="C1206" s="2">
        <f>YEAR([1]Data!$D1206)</f>
        <v>2013</v>
      </c>
      <c r="D1206" s="3">
        <v>41474</v>
      </c>
      <c r="E1206" s="3" t="str">
        <f>TEXT(Table1[[#This Row],[Order Date]],"mmm")</f>
        <v>Jul</v>
      </c>
      <c r="F1206" s="3">
        <v>41480</v>
      </c>
      <c r="G1206" s="8">
        <f>Table1[[#This Row],[Ship Date]]-Table1[[#This Row],[Order Date]]</f>
        <v>6</v>
      </c>
      <c r="H1206" s="2" t="s">
        <v>50</v>
      </c>
      <c r="I1206" s="2" t="s">
        <v>2679</v>
      </c>
      <c r="J1206" s="2" t="s">
        <v>2680</v>
      </c>
      <c r="K1206" s="2" t="s">
        <v>41</v>
      </c>
      <c r="L1206" s="2" t="s">
        <v>27</v>
      </c>
      <c r="M1206" s="2" t="s">
        <v>807</v>
      </c>
      <c r="N1206" s="2" t="s">
        <v>457</v>
      </c>
      <c r="O1206" s="2">
        <v>80219</v>
      </c>
      <c r="P1206" s="2" t="s">
        <v>44</v>
      </c>
      <c r="Q1206" s="2" t="s">
        <v>1652</v>
      </c>
      <c r="R1206" s="2" t="s">
        <v>46</v>
      </c>
      <c r="S1206" s="2" t="s">
        <v>59</v>
      </c>
      <c r="T1206" s="2" t="s">
        <v>1653</v>
      </c>
      <c r="U1206" s="2">
        <v>338.04</v>
      </c>
      <c r="V1206" s="2">
        <v>3</v>
      </c>
      <c r="W1206" s="2">
        <v>0.2</v>
      </c>
      <c r="X1206" s="20">
        <v>5</v>
      </c>
      <c r="Y1206" s="18">
        <v>17511.836734693599</v>
      </c>
      <c r="Z1206" s="2">
        <v>-33.804000000000002</v>
      </c>
    </row>
    <row r="1207" spans="1:26" x14ac:dyDescent="0.3">
      <c r="A1207" s="2">
        <v>1206</v>
      </c>
      <c r="B1207" s="2" t="s">
        <v>3416</v>
      </c>
      <c r="C1207" s="2">
        <f>YEAR([1]Data!$D1207)</f>
        <v>2014</v>
      </c>
      <c r="D1207" s="3">
        <v>41853</v>
      </c>
      <c r="E1207" s="3" t="str">
        <f>TEXT(Table1[[#This Row],[Order Date]],"mmm")</f>
        <v>Aug</v>
      </c>
      <c r="F1207" s="3">
        <v>41856</v>
      </c>
      <c r="G1207" s="8">
        <f>Table1[[#This Row],[Ship Date]]-Table1[[#This Row],[Order Date]]</f>
        <v>3</v>
      </c>
      <c r="H1207" s="2" t="s">
        <v>188</v>
      </c>
      <c r="I1207" s="2" t="s">
        <v>3417</v>
      </c>
      <c r="J1207" s="2" t="s">
        <v>3418</v>
      </c>
      <c r="K1207" s="2" t="s">
        <v>26</v>
      </c>
      <c r="L1207" s="2" t="s">
        <v>27</v>
      </c>
      <c r="M1207" s="2" t="s">
        <v>467</v>
      </c>
      <c r="N1207" s="2" t="s">
        <v>88</v>
      </c>
      <c r="O1207" s="2">
        <v>28205</v>
      </c>
      <c r="P1207" s="2" t="s">
        <v>30</v>
      </c>
      <c r="Q1207" s="2" t="s">
        <v>2745</v>
      </c>
      <c r="R1207" s="2" t="s">
        <v>71</v>
      </c>
      <c r="S1207" s="2" t="s">
        <v>72</v>
      </c>
      <c r="T1207" s="2" t="s">
        <v>2746</v>
      </c>
      <c r="U1207" s="2">
        <v>271.95999999999998</v>
      </c>
      <c r="V1207" s="2">
        <v>5</v>
      </c>
      <c r="W1207" s="2">
        <v>0.2</v>
      </c>
      <c r="X1207" s="20">
        <v>5</v>
      </c>
      <c r="Y1207" s="18">
        <v>17549.982142856799</v>
      </c>
      <c r="Z1207" s="2">
        <v>16.997500000000016</v>
      </c>
    </row>
    <row r="1208" spans="1:26" x14ac:dyDescent="0.3">
      <c r="A1208" s="2">
        <v>1207</v>
      </c>
      <c r="B1208" s="2" t="s">
        <v>3419</v>
      </c>
      <c r="C1208" s="2">
        <f>YEAR([1]Data!$D1208)</f>
        <v>2013</v>
      </c>
      <c r="D1208" s="3">
        <v>41470</v>
      </c>
      <c r="E1208" s="3" t="str">
        <f>TEXT(Table1[[#This Row],[Order Date]],"mmm")</f>
        <v>Jul</v>
      </c>
      <c r="F1208" s="3">
        <v>41474</v>
      </c>
      <c r="G1208" s="8">
        <f>Table1[[#This Row],[Ship Date]]-Table1[[#This Row],[Order Date]]</f>
        <v>4</v>
      </c>
      <c r="H1208" s="2" t="s">
        <v>23</v>
      </c>
      <c r="I1208" s="2" t="s">
        <v>3420</v>
      </c>
      <c r="J1208" s="2" t="s">
        <v>3421</v>
      </c>
      <c r="K1208" s="2" t="s">
        <v>41</v>
      </c>
      <c r="L1208" s="2" t="s">
        <v>27</v>
      </c>
      <c r="M1208" s="2" t="s">
        <v>266</v>
      </c>
      <c r="N1208" s="2" t="s">
        <v>267</v>
      </c>
      <c r="O1208" s="2">
        <v>10009</v>
      </c>
      <c r="P1208" s="2" t="s">
        <v>148</v>
      </c>
      <c r="Q1208" s="2" t="s">
        <v>2348</v>
      </c>
      <c r="R1208" s="2" t="s">
        <v>46</v>
      </c>
      <c r="S1208" s="2" t="s">
        <v>59</v>
      </c>
      <c r="T1208" s="2" t="s">
        <v>2349</v>
      </c>
      <c r="U1208" s="2">
        <v>11.21</v>
      </c>
      <c r="V1208" s="2">
        <v>1</v>
      </c>
      <c r="W1208" s="2">
        <v>0</v>
      </c>
      <c r="X1208" s="20">
        <v>5</v>
      </c>
      <c r="Y1208" s="18">
        <v>17588.127551020101</v>
      </c>
      <c r="Z1208" s="2">
        <v>3.3629999999999995</v>
      </c>
    </row>
    <row r="1209" spans="1:26" x14ac:dyDescent="0.3">
      <c r="A1209" s="2">
        <v>1208</v>
      </c>
      <c r="B1209" s="2" t="s">
        <v>3419</v>
      </c>
      <c r="C1209" s="2">
        <f>YEAR([1]Data!$D1209)</f>
        <v>2013</v>
      </c>
      <c r="D1209" s="3">
        <v>41470</v>
      </c>
      <c r="E1209" s="3" t="str">
        <f>TEXT(Table1[[#This Row],[Order Date]],"mmm")</f>
        <v>Jul</v>
      </c>
      <c r="F1209" s="3">
        <v>41474</v>
      </c>
      <c r="G1209" s="8">
        <f>Table1[[#This Row],[Ship Date]]-Table1[[#This Row],[Order Date]]</f>
        <v>4</v>
      </c>
      <c r="H1209" s="2" t="s">
        <v>23</v>
      </c>
      <c r="I1209" s="2" t="s">
        <v>3420</v>
      </c>
      <c r="J1209" s="2" t="s">
        <v>3421</v>
      </c>
      <c r="K1209" s="2" t="s">
        <v>41</v>
      </c>
      <c r="L1209" s="2" t="s">
        <v>27</v>
      </c>
      <c r="M1209" s="2" t="s">
        <v>266</v>
      </c>
      <c r="N1209" s="2" t="s">
        <v>267</v>
      </c>
      <c r="O1209" s="2">
        <v>10009</v>
      </c>
      <c r="P1209" s="2" t="s">
        <v>148</v>
      </c>
      <c r="Q1209" s="2" t="s">
        <v>1253</v>
      </c>
      <c r="R1209" s="2" t="s">
        <v>46</v>
      </c>
      <c r="S1209" s="2" t="s">
        <v>75</v>
      </c>
      <c r="T1209" s="2" t="s">
        <v>1254</v>
      </c>
      <c r="U1209" s="2">
        <v>9.1440000000000001</v>
      </c>
      <c r="V1209" s="2">
        <v>3</v>
      </c>
      <c r="W1209" s="2">
        <v>0.2</v>
      </c>
      <c r="X1209" s="20">
        <v>5</v>
      </c>
      <c r="Y1209" s="18">
        <v>17626.2729591834</v>
      </c>
      <c r="Z1209" s="2">
        <v>3.2003999999999997</v>
      </c>
    </row>
    <row r="1210" spans="1:26" x14ac:dyDescent="0.3">
      <c r="A1210" s="2">
        <v>1209</v>
      </c>
      <c r="B1210" s="2" t="s">
        <v>3419</v>
      </c>
      <c r="C1210" s="2">
        <f>YEAR([1]Data!$D1210)</f>
        <v>2013</v>
      </c>
      <c r="D1210" s="3">
        <v>41470</v>
      </c>
      <c r="E1210" s="3" t="str">
        <f>TEXT(Table1[[#This Row],[Order Date]],"mmm")</f>
        <v>Jul</v>
      </c>
      <c r="F1210" s="3">
        <v>41474</v>
      </c>
      <c r="G1210" s="8">
        <f>Table1[[#This Row],[Ship Date]]-Table1[[#This Row],[Order Date]]</f>
        <v>4</v>
      </c>
      <c r="H1210" s="2" t="s">
        <v>23</v>
      </c>
      <c r="I1210" s="2" t="s">
        <v>3420</v>
      </c>
      <c r="J1210" s="2" t="s">
        <v>3421</v>
      </c>
      <c r="K1210" s="2" t="s">
        <v>41</v>
      </c>
      <c r="L1210" s="2" t="s">
        <v>27</v>
      </c>
      <c r="M1210" s="2" t="s">
        <v>266</v>
      </c>
      <c r="N1210" s="2" t="s">
        <v>267</v>
      </c>
      <c r="O1210" s="2">
        <v>10009</v>
      </c>
      <c r="P1210" s="2" t="s">
        <v>148</v>
      </c>
      <c r="Q1210" s="2" t="s">
        <v>573</v>
      </c>
      <c r="R1210" s="2" t="s">
        <v>46</v>
      </c>
      <c r="S1210" s="2" t="s">
        <v>269</v>
      </c>
      <c r="T1210" s="2" t="s">
        <v>574</v>
      </c>
      <c r="U1210" s="2">
        <v>14.069999999999999</v>
      </c>
      <c r="V1210" s="2">
        <v>7</v>
      </c>
      <c r="W1210" s="2">
        <v>0</v>
      </c>
      <c r="X1210" s="20">
        <v>5</v>
      </c>
      <c r="Y1210" s="18">
        <v>17664.4183673466</v>
      </c>
      <c r="Z1210" s="2">
        <v>6.8942999999999994</v>
      </c>
    </row>
    <row r="1211" spans="1:26" x14ac:dyDescent="0.3">
      <c r="A1211" s="2">
        <v>1210</v>
      </c>
      <c r="B1211" s="2" t="s">
        <v>3419</v>
      </c>
      <c r="C1211" s="2">
        <f>YEAR([1]Data!$D1211)</f>
        <v>2013</v>
      </c>
      <c r="D1211" s="3">
        <v>41470</v>
      </c>
      <c r="E1211" s="3" t="str">
        <f>TEXT(Table1[[#This Row],[Order Date]],"mmm")</f>
        <v>Jul</v>
      </c>
      <c r="F1211" s="3">
        <v>41474</v>
      </c>
      <c r="G1211" s="8">
        <f>Table1[[#This Row],[Ship Date]]-Table1[[#This Row],[Order Date]]</f>
        <v>4</v>
      </c>
      <c r="H1211" s="2" t="s">
        <v>23</v>
      </c>
      <c r="I1211" s="2" t="s">
        <v>3420</v>
      </c>
      <c r="J1211" s="2" t="s">
        <v>3421</v>
      </c>
      <c r="K1211" s="2" t="s">
        <v>41</v>
      </c>
      <c r="L1211" s="2" t="s">
        <v>27</v>
      </c>
      <c r="M1211" s="2" t="s">
        <v>266</v>
      </c>
      <c r="N1211" s="2" t="s">
        <v>267</v>
      </c>
      <c r="O1211" s="2">
        <v>10009</v>
      </c>
      <c r="P1211" s="2" t="s">
        <v>148</v>
      </c>
      <c r="Q1211" s="2" t="s">
        <v>3422</v>
      </c>
      <c r="R1211" s="2" t="s">
        <v>46</v>
      </c>
      <c r="S1211" s="2" t="s">
        <v>68</v>
      </c>
      <c r="T1211" s="2" t="s">
        <v>3423</v>
      </c>
      <c r="U1211" s="2">
        <v>41.86</v>
      </c>
      <c r="V1211" s="2">
        <v>7</v>
      </c>
      <c r="W1211" s="2">
        <v>0</v>
      </c>
      <c r="X1211" s="20">
        <v>5</v>
      </c>
      <c r="Y1211" s="18">
        <v>17702.563775509901</v>
      </c>
      <c r="Z1211" s="2">
        <v>10.465</v>
      </c>
    </row>
    <row r="1212" spans="1:26" x14ac:dyDescent="0.3">
      <c r="A1212" s="2">
        <v>1211</v>
      </c>
      <c r="B1212" s="2" t="s">
        <v>3419</v>
      </c>
      <c r="C1212" s="2">
        <f>YEAR([1]Data!$D1212)</f>
        <v>2013</v>
      </c>
      <c r="D1212" s="3">
        <v>41470</v>
      </c>
      <c r="E1212" s="3" t="str">
        <f>TEXT(Table1[[#This Row],[Order Date]],"mmm")</f>
        <v>Jul</v>
      </c>
      <c r="F1212" s="3">
        <v>41474</v>
      </c>
      <c r="G1212" s="8">
        <f>Table1[[#This Row],[Ship Date]]-Table1[[#This Row],[Order Date]]</f>
        <v>4</v>
      </c>
      <c r="H1212" s="2" t="s">
        <v>23</v>
      </c>
      <c r="I1212" s="2" t="s">
        <v>3420</v>
      </c>
      <c r="J1212" s="2" t="s">
        <v>3421</v>
      </c>
      <c r="K1212" s="2" t="s">
        <v>41</v>
      </c>
      <c r="L1212" s="2" t="s">
        <v>27</v>
      </c>
      <c r="M1212" s="2" t="s">
        <v>266</v>
      </c>
      <c r="N1212" s="2" t="s">
        <v>267</v>
      </c>
      <c r="O1212" s="2">
        <v>10009</v>
      </c>
      <c r="P1212" s="2" t="s">
        <v>148</v>
      </c>
      <c r="Q1212" s="2" t="s">
        <v>3424</v>
      </c>
      <c r="R1212" s="2" t="s">
        <v>46</v>
      </c>
      <c r="S1212" s="2" t="s">
        <v>75</v>
      </c>
      <c r="T1212" s="2" t="s">
        <v>3425</v>
      </c>
      <c r="U1212" s="2">
        <v>8.5440000000000005</v>
      </c>
      <c r="V1212" s="2">
        <v>2</v>
      </c>
      <c r="W1212" s="2">
        <v>0.2</v>
      </c>
      <c r="X1212" s="20">
        <v>5</v>
      </c>
      <c r="Y1212" s="18">
        <v>17740.7091836732</v>
      </c>
      <c r="Z1212" s="2">
        <v>2.8835999999999995</v>
      </c>
    </row>
    <row r="1213" spans="1:26" x14ac:dyDescent="0.3">
      <c r="A1213" s="2">
        <v>1212</v>
      </c>
      <c r="B1213" s="2" t="s">
        <v>3419</v>
      </c>
      <c r="C1213" s="2">
        <f>YEAR([1]Data!$D1213)</f>
        <v>2013</v>
      </c>
      <c r="D1213" s="3">
        <v>41470</v>
      </c>
      <c r="E1213" s="3" t="str">
        <f>TEXT(Table1[[#This Row],[Order Date]],"mmm")</f>
        <v>Jul</v>
      </c>
      <c r="F1213" s="3">
        <v>41474</v>
      </c>
      <c r="G1213" s="8">
        <f>Table1[[#This Row],[Ship Date]]-Table1[[#This Row],[Order Date]]</f>
        <v>4</v>
      </c>
      <c r="H1213" s="2" t="s">
        <v>23</v>
      </c>
      <c r="I1213" s="2" t="s">
        <v>3420</v>
      </c>
      <c r="J1213" s="2" t="s">
        <v>3421</v>
      </c>
      <c r="K1213" s="2" t="s">
        <v>41</v>
      </c>
      <c r="L1213" s="2" t="s">
        <v>27</v>
      </c>
      <c r="M1213" s="2" t="s">
        <v>266</v>
      </c>
      <c r="N1213" s="2" t="s">
        <v>267</v>
      </c>
      <c r="O1213" s="2">
        <v>10009</v>
      </c>
      <c r="P1213" s="2" t="s">
        <v>148</v>
      </c>
      <c r="Q1213" s="2" t="s">
        <v>852</v>
      </c>
      <c r="R1213" s="2" t="s">
        <v>32</v>
      </c>
      <c r="S1213" s="2" t="s">
        <v>33</v>
      </c>
      <c r="T1213" s="2" t="s">
        <v>853</v>
      </c>
      <c r="U1213" s="2">
        <v>579.13599999999997</v>
      </c>
      <c r="V1213" s="2">
        <v>4</v>
      </c>
      <c r="W1213" s="2">
        <v>0.2</v>
      </c>
      <c r="X1213" s="20">
        <v>5</v>
      </c>
      <c r="Y1213" s="18">
        <v>17778.8545918364</v>
      </c>
      <c r="Z1213" s="2">
        <v>21.717599999999948</v>
      </c>
    </row>
    <row r="1214" spans="1:26" x14ac:dyDescent="0.3">
      <c r="A1214" s="2">
        <v>1213</v>
      </c>
      <c r="B1214" s="2" t="s">
        <v>3426</v>
      </c>
      <c r="C1214" s="2">
        <f>YEAR([1]Data!$D1214)</f>
        <v>2014</v>
      </c>
      <c r="D1214" s="3">
        <v>41892</v>
      </c>
      <c r="E1214" s="3" t="str">
        <f>TEXT(Table1[[#This Row],[Order Date]],"mmm")</f>
        <v>Sep</v>
      </c>
      <c r="F1214" s="3">
        <v>41896</v>
      </c>
      <c r="G1214" s="8">
        <f>Table1[[#This Row],[Ship Date]]-Table1[[#This Row],[Order Date]]</f>
        <v>4</v>
      </c>
      <c r="H1214" s="2" t="s">
        <v>50</v>
      </c>
      <c r="I1214" s="2" t="s">
        <v>3427</v>
      </c>
      <c r="J1214" s="2" t="s">
        <v>3428</v>
      </c>
      <c r="K1214" s="2" t="s">
        <v>41</v>
      </c>
      <c r="L1214" s="2" t="s">
        <v>27</v>
      </c>
      <c r="M1214" s="2" t="s">
        <v>146</v>
      </c>
      <c r="N1214" s="2" t="s">
        <v>147</v>
      </c>
      <c r="O1214" s="2">
        <v>19134</v>
      </c>
      <c r="P1214" s="2" t="s">
        <v>148</v>
      </c>
      <c r="Q1214" s="2" t="s">
        <v>890</v>
      </c>
      <c r="R1214" s="2" t="s">
        <v>32</v>
      </c>
      <c r="S1214" s="2" t="s">
        <v>36</v>
      </c>
      <c r="T1214" s="2" t="s">
        <v>891</v>
      </c>
      <c r="U1214" s="2">
        <v>141.37199999999999</v>
      </c>
      <c r="V1214" s="2">
        <v>2</v>
      </c>
      <c r="W1214" s="2">
        <v>0.3</v>
      </c>
      <c r="X1214" s="20">
        <v>5</v>
      </c>
      <c r="Y1214" s="18">
        <v>17816.999999999702</v>
      </c>
      <c r="Z1214" s="2">
        <v>-48.470400000000019</v>
      </c>
    </row>
    <row r="1215" spans="1:26" x14ac:dyDescent="0.3">
      <c r="A1215" s="2">
        <v>1214</v>
      </c>
      <c r="B1215" s="2" t="s">
        <v>3426</v>
      </c>
      <c r="C1215" s="2">
        <f>YEAR([1]Data!$D1215)</f>
        <v>2014</v>
      </c>
      <c r="D1215" s="3">
        <v>41892</v>
      </c>
      <c r="E1215" s="3" t="str">
        <f>TEXT(Table1[[#This Row],[Order Date]],"mmm")</f>
        <v>Sep</v>
      </c>
      <c r="F1215" s="3">
        <v>41896</v>
      </c>
      <c r="G1215" s="8">
        <f>Table1[[#This Row],[Ship Date]]-Table1[[#This Row],[Order Date]]</f>
        <v>4</v>
      </c>
      <c r="H1215" s="2" t="s">
        <v>50</v>
      </c>
      <c r="I1215" s="2" t="s">
        <v>3427</v>
      </c>
      <c r="J1215" s="2" t="s">
        <v>3428</v>
      </c>
      <c r="K1215" s="2" t="s">
        <v>41</v>
      </c>
      <c r="L1215" s="2" t="s">
        <v>27</v>
      </c>
      <c r="M1215" s="2" t="s">
        <v>146</v>
      </c>
      <c r="N1215" s="2" t="s">
        <v>147</v>
      </c>
      <c r="O1215" s="2">
        <v>19134</v>
      </c>
      <c r="P1215" s="2" t="s">
        <v>148</v>
      </c>
      <c r="Q1215" s="2" t="s">
        <v>3429</v>
      </c>
      <c r="R1215" s="2" t="s">
        <v>46</v>
      </c>
      <c r="S1215" s="2" t="s">
        <v>75</v>
      </c>
      <c r="T1215" s="2" t="s">
        <v>3430</v>
      </c>
      <c r="U1215" s="2">
        <v>3.036</v>
      </c>
      <c r="V1215" s="2">
        <v>2</v>
      </c>
      <c r="W1215" s="2">
        <v>0.7</v>
      </c>
      <c r="X1215" s="20">
        <v>5</v>
      </c>
      <c r="Y1215" s="18">
        <v>17855.145408162902</v>
      </c>
      <c r="Z1215" s="2">
        <v>-2.3275999999999994</v>
      </c>
    </row>
    <row r="1216" spans="1:26" x14ac:dyDescent="0.3">
      <c r="A1216" s="2">
        <v>1215</v>
      </c>
      <c r="B1216" s="2" t="s">
        <v>3426</v>
      </c>
      <c r="C1216" s="2">
        <f>YEAR([1]Data!$D1216)</f>
        <v>2014</v>
      </c>
      <c r="D1216" s="3">
        <v>41892</v>
      </c>
      <c r="E1216" s="3" t="str">
        <f>TEXT(Table1[[#This Row],[Order Date]],"mmm")</f>
        <v>Sep</v>
      </c>
      <c r="F1216" s="3">
        <v>41896</v>
      </c>
      <c r="G1216" s="8">
        <f>Table1[[#This Row],[Ship Date]]-Table1[[#This Row],[Order Date]]</f>
        <v>4</v>
      </c>
      <c r="H1216" s="2" t="s">
        <v>50</v>
      </c>
      <c r="I1216" s="2" t="s">
        <v>3427</v>
      </c>
      <c r="J1216" s="2" t="s">
        <v>3428</v>
      </c>
      <c r="K1216" s="2" t="s">
        <v>41</v>
      </c>
      <c r="L1216" s="2" t="s">
        <v>27</v>
      </c>
      <c r="M1216" s="2" t="s">
        <v>146</v>
      </c>
      <c r="N1216" s="2" t="s">
        <v>147</v>
      </c>
      <c r="O1216" s="2">
        <v>19134</v>
      </c>
      <c r="P1216" s="2" t="s">
        <v>148</v>
      </c>
      <c r="Q1216" s="2" t="s">
        <v>1903</v>
      </c>
      <c r="R1216" s="2" t="s">
        <v>46</v>
      </c>
      <c r="S1216" s="2" t="s">
        <v>75</v>
      </c>
      <c r="T1216" s="2" t="s">
        <v>1904</v>
      </c>
      <c r="U1216" s="2">
        <v>4.503000000000001</v>
      </c>
      <c r="V1216" s="2">
        <v>1</v>
      </c>
      <c r="W1216" s="2">
        <v>0.7</v>
      </c>
      <c r="X1216" s="20">
        <v>5</v>
      </c>
      <c r="Y1216" s="18">
        <v>17893.2908163262</v>
      </c>
      <c r="Z1216" s="2">
        <v>-3.6024000000000012</v>
      </c>
    </row>
    <row r="1217" spans="1:26" x14ac:dyDescent="0.3">
      <c r="A1217" s="2">
        <v>1216</v>
      </c>
      <c r="B1217" s="2" t="s">
        <v>3426</v>
      </c>
      <c r="C1217" s="2">
        <f>YEAR([1]Data!$D1217)</f>
        <v>2014</v>
      </c>
      <c r="D1217" s="3">
        <v>41892</v>
      </c>
      <c r="E1217" s="3" t="str">
        <f>TEXT(Table1[[#This Row],[Order Date]],"mmm")</f>
        <v>Sep</v>
      </c>
      <c r="F1217" s="3">
        <v>41896</v>
      </c>
      <c r="G1217" s="8">
        <f>Table1[[#This Row],[Ship Date]]-Table1[[#This Row],[Order Date]]</f>
        <v>4</v>
      </c>
      <c r="H1217" s="2" t="s">
        <v>50</v>
      </c>
      <c r="I1217" s="2" t="s">
        <v>3427</v>
      </c>
      <c r="J1217" s="2" t="s">
        <v>3428</v>
      </c>
      <c r="K1217" s="2" t="s">
        <v>41</v>
      </c>
      <c r="L1217" s="2" t="s">
        <v>27</v>
      </c>
      <c r="M1217" s="2" t="s">
        <v>146</v>
      </c>
      <c r="N1217" s="2" t="s">
        <v>147</v>
      </c>
      <c r="O1217" s="2">
        <v>19134</v>
      </c>
      <c r="P1217" s="2" t="s">
        <v>148</v>
      </c>
      <c r="Q1217" s="2" t="s">
        <v>998</v>
      </c>
      <c r="R1217" s="2" t="s">
        <v>46</v>
      </c>
      <c r="S1217" s="2" t="s">
        <v>68</v>
      </c>
      <c r="T1217" s="2" t="s">
        <v>999</v>
      </c>
      <c r="U1217" s="2">
        <v>4.6719999999999997</v>
      </c>
      <c r="V1217" s="2">
        <v>1</v>
      </c>
      <c r="W1217" s="2">
        <v>0.2</v>
      </c>
      <c r="X1217" s="20">
        <v>5</v>
      </c>
      <c r="Y1217" s="18">
        <v>17931.436224489498</v>
      </c>
      <c r="Z1217" s="2">
        <v>1.5767999999999998</v>
      </c>
    </row>
    <row r="1218" spans="1:26" x14ac:dyDescent="0.3">
      <c r="A1218" s="2">
        <v>1217</v>
      </c>
      <c r="B1218" s="2" t="s">
        <v>3426</v>
      </c>
      <c r="C1218" s="2">
        <f>YEAR([1]Data!$D1218)</f>
        <v>2014</v>
      </c>
      <c r="D1218" s="3">
        <v>41892</v>
      </c>
      <c r="E1218" s="3" t="str">
        <f>TEXT(Table1[[#This Row],[Order Date]],"mmm")</f>
        <v>Sep</v>
      </c>
      <c r="F1218" s="3">
        <v>41896</v>
      </c>
      <c r="G1218" s="8">
        <f>Table1[[#This Row],[Ship Date]]-Table1[[#This Row],[Order Date]]</f>
        <v>4</v>
      </c>
      <c r="H1218" s="2" t="s">
        <v>50</v>
      </c>
      <c r="I1218" s="2" t="s">
        <v>3427</v>
      </c>
      <c r="J1218" s="2" t="s">
        <v>3428</v>
      </c>
      <c r="K1218" s="2" t="s">
        <v>41</v>
      </c>
      <c r="L1218" s="2" t="s">
        <v>27</v>
      </c>
      <c r="M1218" s="2" t="s">
        <v>146</v>
      </c>
      <c r="N1218" s="2" t="s">
        <v>147</v>
      </c>
      <c r="O1218" s="2">
        <v>19134</v>
      </c>
      <c r="P1218" s="2" t="s">
        <v>148</v>
      </c>
      <c r="Q1218" s="2" t="s">
        <v>992</v>
      </c>
      <c r="R1218" s="2" t="s">
        <v>71</v>
      </c>
      <c r="S1218" s="2" t="s">
        <v>161</v>
      </c>
      <c r="T1218" s="2" t="s">
        <v>993</v>
      </c>
      <c r="U1218" s="2">
        <v>95.88000000000001</v>
      </c>
      <c r="V1218" s="2">
        <v>3</v>
      </c>
      <c r="W1218" s="2">
        <v>0.2</v>
      </c>
      <c r="X1218" s="20">
        <v>5</v>
      </c>
      <c r="Y1218" s="18">
        <v>17969.581632652698</v>
      </c>
      <c r="Z1218" s="2">
        <v>28.764000000000006</v>
      </c>
    </row>
    <row r="1219" spans="1:26" x14ac:dyDescent="0.3">
      <c r="A1219" s="2">
        <v>1218</v>
      </c>
      <c r="B1219" s="2" t="s">
        <v>3426</v>
      </c>
      <c r="C1219" s="2">
        <f>YEAR([1]Data!$D1219)</f>
        <v>2014</v>
      </c>
      <c r="D1219" s="3">
        <v>41892</v>
      </c>
      <c r="E1219" s="3" t="str">
        <f>TEXT(Table1[[#This Row],[Order Date]],"mmm")</f>
        <v>Sep</v>
      </c>
      <c r="F1219" s="3">
        <v>41896</v>
      </c>
      <c r="G1219" s="8">
        <f>Table1[[#This Row],[Ship Date]]-Table1[[#This Row],[Order Date]]</f>
        <v>4</v>
      </c>
      <c r="H1219" s="2" t="s">
        <v>50</v>
      </c>
      <c r="I1219" s="2" t="s">
        <v>3427</v>
      </c>
      <c r="J1219" s="2" t="s">
        <v>3428</v>
      </c>
      <c r="K1219" s="2" t="s">
        <v>41</v>
      </c>
      <c r="L1219" s="2" t="s">
        <v>27</v>
      </c>
      <c r="M1219" s="2" t="s">
        <v>146</v>
      </c>
      <c r="N1219" s="2" t="s">
        <v>147</v>
      </c>
      <c r="O1219" s="2">
        <v>19134</v>
      </c>
      <c r="P1219" s="2" t="s">
        <v>148</v>
      </c>
      <c r="Q1219" s="2" t="s">
        <v>3431</v>
      </c>
      <c r="R1219" s="2" t="s">
        <v>32</v>
      </c>
      <c r="S1219" s="2" t="s">
        <v>65</v>
      </c>
      <c r="T1219" s="2" t="s">
        <v>3432</v>
      </c>
      <c r="U1219" s="2">
        <v>17.024000000000001</v>
      </c>
      <c r="V1219" s="2">
        <v>2</v>
      </c>
      <c r="W1219" s="2">
        <v>0.2</v>
      </c>
      <c r="X1219" s="20">
        <v>5</v>
      </c>
      <c r="Y1219" s="18">
        <v>18007.727040816</v>
      </c>
      <c r="Z1219" s="2">
        <v>1.7024000000000008</v>
      </c>
    </row>
    <row r="1220" spans="1:26" x14ac:dyDescent="0.3">
      <c r="A1220" s="2">
        <v>1219</v>
      </c>
      <c r="B1220" s="2" t="s">
        <v>3426</v>
      </c>
      <c r="C1220" s="2">
        <f>YEAR([1]Data!$D1220)</f>
        <v>2014</v>
      </c>
      <c r="D1220" s="3">
        <v>41892</v>
      </c>
      <c r="E1220" s="3" t="str">
        <f>TEXT(Table1[[#This Row],[Order Date]],"mmm")</f>
        <v>Sep</v>
      </c>
      <c r="F1220" s="3">
        <v>41896</v>
      </c>
      <c r="G1220" s="8">
        <f>Table1[[#This Row],[Ship Date]]-Table1[[#This Row],[Order Date]]</f>
        <v>4</v>
      </c>
      <c r="H1220" s="2" t="s">
        <v>50</v>
      </c>
      <c r="I1220" s="2" t="s">
        <v>3427</v>
      </c>
      <c r="J1220" s="2" t="s">
        <v>3428</v>
      </c>
      <c r="K1220" s="2" t="s">
        <v>41</v>
      </c>
      <c r="L1220" s="2" t="s">
        <v>27</v>
      </c>
      <c r="M1220" s="2" t="s">
        <v>146</v>
      </c>
      <c r="N1220" s="2" t="s">
        <v>147</v>
      </c>
      <c r="O1220" s="2">
        <v>19134</v>
      </c>
      <c r="P1220" s="2" t="s">
        <v>148</v>
      </c>
      <c r="Q1220" s="2" t="s">
        <v>2425</v>
      </c>
      <c r="R1220" s="2" t="s">
        <v>71</v>
      </c>
      <c r="S1220" s="2" t="s">
        <v>161</v>
      </c>
      <c r="T1220" s="2" t="s">
        <v>2426</v>
      </c>
      <c r="U1220" s="2">
        <v>258.69600000000003</v>
      </c>
      <c r="V1220" s="2">
        <v>3</v>
      </c>
      <c r="W1220" s="2">
        <v>0.2</v>
      </c>
      <c r="X1220" s="20">
        <v>5</v>
      </c>
      <c r="Y1220" s="18">
        <v>18045.872448979298</v>
      </c>
      <c r="Z1220" s="2">
        <v>64.674000000000007</v>
      </c>
    </row>
    <row r="1221" spans="1:26" x14ac:dyDescent="0.3">
      <c r="A1221" s="2">
        <v>1220</v>
      </c>
      <c r="B1221" s="2" t="s">
        <v>3426</v>
      </c>
      <c r="C1221" s="2">
        <f>YEAR([1]Data!$D1221)</f>
        <v>2014</v>
      </c>
      <c r="D1221" s="3">
        <v>41892</v>
      </c>
      <c r="E1221" s="3" t="str">
        <f>TEXT(Table1[[#This Row],[Order Date]],"mmm")</f>
        <v>Sep</v>
      </c>
      <c r="F1221" s="3">
        <v>41896</v>
      </c>
      <c r="G1221" s="8">
        <f>Table1[[#This Row],[Ship Date]]-Table1[[#This Row],[Order Date]]</f>
        <v>4</v>
      </c>
      <c r="H1221" s="2" t="s">
        <v>50</v>
      </c>
      <c r="I1221" s="2" t="s">
        <v>3427</v>
      </c>
      <c r="J1221" s="2" t="s">
        <v>3428</v>
      </c>
      <c r="K1221" s="2" t="s">
        <v>41</v>
      </c>
      <c r="L1221" s="2" t="s">
        <v>27</v>
      </c>
      <c r="M1221" s="2" t="s">
        <v>146</v>
      </c>
      <c r="N1221" s="2" t="s">
        <v>147</v>
      </c>
      <c r="O1221" s="2">
        <v>19134</v>
      </c>
      <c r="P1221" s="2" t="s">
        <v>148</v>
      </c>
      <c r="Q1221" s="2" t="s">
        <v>3433</v>
      </c>
      <c r="R1221" s="2" t="s">
        <v>71</v>
      </c>
      <c r="S1221" s="2" t="s">
        <v>72</v>
      </c>
      <c r="T1221" s="2" t="s">
        <v>3434</v>
      </c>
      <c r="U1221" s="2">
        <v>1931.9579999999999</v>
      </c>
      <c r="V1221" s="2">
        <v>7</v>
      </c>
      <c r="W1221" s="2">
        <v>0.4</v>
      </c>
      <c r="X1221" s="20">
        <v>5</v>
      </c>
      <c r="Y1221" s="18">
        <v>18084.017857142499</v>
      </c>
      <c r="Z1221" s="2">
        <v>-386.3915999999997</v>
      </c>
    </row>
    <row r="1222" spans="1:26" x14ac:dyDescent="0.3">
      <c r="A1222" s="2">
        <v>1221</v>
      </c>
      <c r="B1222" s="2" t="s">
        <v>3435</v>
      </c>
      <c r="C1222" s="2">
        <f>YEAR([1]Data!$D1222)</f>
        <v>2011</v>
      </c>
      <c r="D1222" s="3">
        <v>40736</v>
      </c>
      <c r="E1222" s="3" t="str">
        <f>TEXT(Table1[[#This Row],[Order Date]],"mmm")</f>
        <v>Jul</v>
      </c>
      <c r="F1222" s="3">
        <v>40740</v>
      </c>
      <c r="G1222" s="8">
        <f>Table1[[#This Row],[Ship Date]]-Table1[[#This Row],[Order Date]]</f>
        <v>4</v>
      </c>
      <c r="H1222" s="2" t="s">
        <v>50</v>
      </c>
      <c r="I1222" s="2" t="s">
        <v>3436</v>
      </c>
      <c r="J1222" s="2" t="s">
        <v>3437</v>
      </c>
      <c r="K1222" s="2" t="s">
        <v>102</v>
      </c>
      <c r="L1222" s="2" t="s">
        <v>27</v>
      </c>
      <c r="M1222" s="2" t="s">
        <v>42</v>
      </c>
      <c r="N1222" s="2" t="s">
        <v>43</v>
      </c>
      <c r="O1222" s="2">
        <v>90036</v>
      </c>
      <c r="P1222" s="2" t="s">
        <v>44</v>
      </c>
      <c r="Q1222" s="2" t="s">
        <v>122</v>
      </c>
      <c r="R1222" s="2" t="s">
        <v>46</v>
      </c>
      <c r="S1222" s="2" t="s">
        <v>59</v>
      </c>
      <c r="T1222" s="2" t="s">
        <v>123</v>
      </c>
      <c r="U1222" s="2">
        <v>249.75</v>
      </c>
      <c r="V1222" s="2">
        <v>9</v>
      </c>
      <c r="W1222" s="2">
        <v>0</v>
      </c>
      <c r="X1222" s="20">
        <v>5</v>
      </c>
      <c r="Y1222" s="18">
        <v>18122.1632653058</v>
      </c>
      <c r="Z1222" s="2">
        <v>44.954999999999977</v>
      </c>
    </row>
    <row r="1223" spans="1:26" x14ac:dyDescent="0.3">
      <c r="A1223" s="2">
        <v>1222</v>
      </c>
      <c r="B1223" s="2" t="s">
        <v>3435</v>
      </c>
      <c r="C1223" s="2">
        <f>YEAR([1]Data!$D1223)</f>
        <v>2011</v>
      </c>
      <c r="D1223" s="3">
        <v>40736</v>
      </c>
      <c r="E1223" s="3" t="str">
        <f>TEXT(Table1[[#This Row],[Order Date]],"mmm")</f>
        <v>Jul</v>
      </c>
      <c r="F1223" s="3">
        <v>40740</v>
      </c>
      <c r="G1223" s="8">
        <f>Table1[[#This Row],[Ship Date]]-Table1[[#This Row],[Order Date]]</f>
        <v>4</v>
      </c>
      <c r="H1223" s="2" t="s">
        <v>50</v>
      </c>
      <c r="I1223" s="2" t="s">
        <v>3436</v>
      </c>
      <c r="J1223" s="2" t="s">
        <v>3437</v>
      </c>
      <c r="K1223" s="2" t="s">
        <v>102</v>
      </c>
      <c r="L1223" s="2" t="s">
        <v>27</v>
      </c>
      <c r="M1223" s="2" t="s">
        <v>42</v>
      </c>
      <c r="N1223" s="2" t="s">
        <v>43</v>
      </c>
      <c r="O1223" s="2">
        <v>90036</v>
      </c>
      <c r="P1223" s="2" t="s">
        <v>44</v>
      </c>
      <c r="Q1223" s="2" t="s">
        <v>3438</v>
      </c>
      <c r="R1223" s="2" t="s">
        <v>71</v>
      </c>
      <c r="S1223" s="2" t="s">
        <v>72</v>
      </c>
      <c r="T1223" s="2" t="s">
        <v>3439</v>
      </c>
      <c r="U1223" s="2">
        <v>255.93600000000004</v>
      </c>
      <c r="V1223" s="2">
        <v>8</v>
      </c>
      <c r="W1223" s="2">
        <v>0.2</v>
      </c>
      <c r="X1223" s="20">
        <v>5</v>
      </c>
      <c r="Y1223" s="18">
        <v>18160.308673469099</v>
      </c>
      <c r="Z1223" s="2">
        <v>28.792799999999971</v>
      </c>
    </row>
    <row r="1224" spans="1:26" x14ac:dyDescent="0.3">
      <c r="A1224" s="2">
        <v>1223</v>
      </c>
      <c r="B1224" s="2" t="s">
        <v>3440</v>
      </c>
      <c r="C1224" s="2">
        <f>YEAR([1]Data!$D1224)</f>
        <v>2013</v>
      </c>
      <c r="D1224" s="3">
        <v>41613</v>
      </c>
      <c r="E1224" s="3" t="str">
        <f>TEXT(Table1[[#This Row],[Order Date]],"mmm")</f>
        <v>Dec</v>
      </c>
      <c r="F1224" s="3">
        <v>41614</v>
      </c>
      <c r="G1224" s="8">
        <f>Table1[[#This Row],[Ship Date]]-Table1[[#This Row],[Order Date]]</f>
        <v>1</v>
      </c>
      <c r="H1224" s="2" t="s">
        <v>188</v>
      </c>
      <c r="I1224" s="2" t="s">
        <v>676</v>
      </c>
      <c r="J1224" s="2" t="s">
        <v>677</v>
      </c>
      <c r="K1224" s="2" t="s">
        <v>26</v>
      </c>
      <c r="L1224" s="2" t="s">
        <v>27</v>
      </c>
      <c r="M1224" s="2" t="s">
        <v>266</v>
      </c>
      <c r="N1224" s="2" t="s">
        <v>267</v>
      </c>
      <c r="O1224" s="2">
        <v>10024</v>
      </c>
      <c r="P1224" s="2" t="s">
        <v>148</v>
      </c>
      <c r="Q1224" s="2" t="s">
        <v>3012</v>
      </c>
      <c r="R1224" s="2" t="s">
        <v>32</v>
      </c>
      <c r="S1224" s="2" t="s">
        <v>65</v>
      </c>
      <c r="T1224" s="2" t="s">
        <v>3013</v>
      </c>
      <c r="U1224" s="2">
        <v>113.78999999999999</v>
      </c>
      <c r="V1224" s="2">
        <v>3</v>
      </c>
      <c r="W1224" s="2">
        <v>0</v>
      </c>
      <c r="X1224" s="20">
        <v>5</v>
      </c>
      <c r="Y1224" s="18">
        <v>18198.454081632299</v>
      </c>
      <c r="Z1224" s="2">
        <v>20.482199999999992</v>
      </c>
    </row>
    <row r="1225" spans="1:26" x14ac:dyDescent="0.3">
      <c r="A1225" s="2">
        <v>1224</v>
      </c>
      <c r="B1225" s="2" t="s">
        <v>3440</v>
      </c>
      <c r="C1225" s="2">
        <f>YEAR([1]Data!$D1225)</f>
        <v>2013</v>
      </c>
      <c r="D1225" s="3">
        <v>41613</v>
      </c>
      <c r="E1225" s="3" t="str">
        <f>TEXT(Table1[[#This Row],[Order Date]],"mmm")</f>
        <v>Dec</v>
      </c>
      <c r="F1225" s="3">
        <v>41614</v>
      </c>
      <c r="G1225" s="8">
        <f>Table1[[#This Row],[Ship Date]]-Table1[[#This Row],[Order Date]]</f>
        <v>1</v>
      </c>
      <c r="H1225" s="2" t="s">
        <v>188</v>
      </c>
      <c r="I1225" s="2" t="s">
        <v>676</v>
      </c>
      <c r="J1225" s="2" t="s">
        <v>677</v>
      </c>
      <c r="K1225" s="2" t="s">
        <v>26</v>
      </c>
      <c r="L1225" s="2" t="s">
        <v>27</v>
      </c>
      <c r="M1225" s="2" t="s">
        <v>266</v>
      </c>
      <c r="N1225" s="2" t="s">
        <v>267</v>
      </c>
      <c r="O1225" s="2">
        <v>10024</v>
      </c>
      <c r="P1225" s="2" t="s">
        <v>148</v>
      </c>
      <c r="Q1225" s="2" t="s">
        <v>1845</v>
      </c>
      <c r="R1225" s="2" t="s">
        <v>71</v>
      </c>
      <c r="S1225" s="2" t="s">
        <v>161</v>
      </c>
      <c r="T1225" s="2" t="s">
        <v>1846</v>
      </c>
      <c r="U1225" s="2">
        <v>78.150000000000006</v>
      </c>
      <c r="V1225" s="2">
        <v>1</v>
      </c>
      <c r="W1225" s="2">
        <v>0</v>
      </c>
      <c r="X1225" s="20">
        <v>5</v>
      </c>
      <c r="Y1225" s="18">
        <v>18236.599489795601</v>
      </c>
      <c r="Z1225" s="2">
        <v>34.38600000000001</v>
      </c>
    </row>
    <row r="1226" spans="1:26" x14ac:dyDescent="0.3">
      <c r="A1226" s="2">
        <v>1225</v>
      </c>
      <c r="B1226" s="2" t="s">
        <v>3440</v>
      </c>
      <c r="C1226" s="2">
        <f>YEAR([1]Data!$D1226)</f>
        <v>2013</v>
      </c>
      <c r="D1226" s="3">
        <v>41613</v>
      </c>
      <c r="E1226" s="3" t="str">
        <f>TEXT(Table1[[#This Row],[Order Date]],"mmm")</f>
        <v>Dec</v>
      </c>
      <c r="F1226" s="3">
        <v>41614</v>
      </c>
      <c r="G1226" s="8">
        <f>Table1[[#This Row],[Ship Date]]-Table1[[#This Row],[Order Date]]</f>
        <v>1</v>
      </c>
      <c r="H1226" s="2" t="s">
        <v>188</v>
      </c>
      <c r="I1226" s="2" t="s">
        <v>676</v>
      </c>
      <c r="J1226" s="2" t="s">
        <v>677</v>
      </c>
      <c r="K1226" s="2" t="s">
        <v>26</v>
      </c>
      <c r="L1226" s="2" t="s">
        <v>27</v>
      </c>
      <c r="M1226" s="2" t="s">
        <v>266</v>
      </c>
      <c r="N1226" s="2" t="s">
        <v>267</v>
      </c>
      <c r="O1226" s="2">
        <v>10024</v>
      </c>
      <c r="P1226" s="2" t="s">
        <v>148</v>
      </c>
      <c r="Q1226" s="2" t="s">
        <v>3391</v>
      </c>
      <c r="R1226" s="2" t="s">
        <v>46</v>
      </c>
      <c r="S1226" s="2" t="s">
        <v>75</v>
      </c>
      <c r="T1226" s="2" t="s">
        <v>3392</v>
      </c>
      <c r="U1226" s="2">
        <v>1.7280000000000002</v>
      </c>
      <c r="V1226" s="2">
        <v>1</v>
      </c>
      <c r="W1226" s="2">
        <v>0.2</v>
      </c>
      <c r="X1226" s="20">
        <v>5</v>
      </c>
      <c r="Y1226" s="18">
        <v>18274.744897958899</v>
      </c>
      <c r="Z1226" s="2">
        <v>0.60479999999999989</v>
      </c>
    </row>
    <row r="1227" spans="1:26" x14ac:dyDescent="0.3">
      <c r="A1227" s="2">
        <v>1226</v>
      </c>
      <c r="B1227" s="2" t="s">
        <v>3440</v>
      </c>
      <c r="C1227" s="2">
        <f>YEAR([1]Data!$D1227)</f>
        <v>2013</v>
      </c>
      <c r="D1227" s="3">
        <v>41613</v>
      </c>
      <c r="E1227" s="3" t="str">
        <f>TEXT(Table1[[#This Row],[Order Date]],"mmm")</f>
        <v>Dec</v>
      </c>
      <c r="F1227" s="3">
        <v>41614</v>
      </c>
      <c r="G1227" s="8">
        <f>Table1[[#This Row],[Ship Date]]-Table1[[#This Row],[Order Date]]</f>
        <v>1</v>
      </c>
      <c r="H1227" s="2" t="s">
        <v>188</v>
      </c>
      <c r="I1227" s="2" t="s">
        <v>676</v>
      </c>
      <c r="J1227" s="2" t="s">
        <v>677</v>
      </c>
      <c r="K1227" s="2" t="s">
        <v>26</v>
      </c>
      <c r="L1227" s="2" t="s">
        <v>27</v>
      </c>
      <c r="M1227" s="2" t="s">
        <v>266</v>
      </c>
      <c r="N1227" s="2" t="s">
        <v>267</v>
      </c>
      <c r="O1227" s="2">
        <v>10024</v>
      </c>
      <c r="P1227" s="2" t="s">
        <v>148</v>
      </c>
      <c r="Q1227" s="2" t="s">
        <v>3441</v>
      </c>
      <c r="R1227" s="2" t="s">
        <v>46</v>
      </c>
      <c r="S1227" s="2" t="s">
        <v>90</v>
      </c>
      <c r="T1227" s="2" t="s">
        <v>186</v>
      </c>
      <c r="U1227" s="2">
        <v>40.56</v>
      </c>
      <c r="V1227" s="2">
        <v>4</v>
      </c>
      <c r="W1227" s="2">
        <v>0</v>
      </c>
      <c r="X1227" s="20">
        <v>5</v>
      </c>
      <c r="Y1227" s="18">
        <v>18312.890306122099</v>
      </c>
      <c r="Z1227" s="2">
        <v>19.874400000000001</v>
      </c>
    </row>
    <row r="1228" spans="1:26" x14ac:dyDescent="0.3">
      <c r="A1228" s="2">
        <v>1227</v>
      </c>
      <c r="B1228" s="2" t="s">
        <v>3440</v>
      </c>
      <c r="C1228" s="2">
        <f>YEAR([1]Data!$D1228)</f>
        <v>2013</v>
      </c>
      <c r="D1228" s="3">
        <v>41613</v>
      </c>
      <c r="E1228" s="3" t="str">
        <f>TEXT(Table1[[#This Row],[Order Date]],"mmm")</f>
        <v>Dec</v>
      </c>
      <c r="F1228" s="3">
        <v>41614</v>
      </c>
      <c r="G1228" s="8">
        <f>Table1[[#This Row],[Ship Date]]-Table1[[#This Row],[Order Date]]</f>
        <v>1</v>
      </c>
      <c r="H1228" s="2" t="s">
        <v>188</v>
      </c>
      <c r="I1228" s="2" t="s">
        <v>676</v>
      </c>
      <c r="J1228" s="2" t="s">
        <v>677</v>
      </c>
      <c r="K1228" s="2" t="s">
        <v>26</v>
      </c>
      <c r="L1228" s="2" t="s">
        <v>27</v>
      </c>
      <c r="M1228" s="2" t="s">
        <v>266</v>
      </c>
      <c r="N1228" s="2" t="s">
        <v>267</v>
      </c>
      <c r="O1228" s="2">
        <v>10024</v>
      </c>
      <c r="P1228" s="2" t="s">
        <v>148</v>
      </c>
      <c r="Q1228" s="2" t="s">
        <v>3442</v>
      </c>
      <c r="R1228" s="2" t="s">
        <v>46</v>
      </c>
      <c r="S1228" s="2" t="s">
        <v>59</v>
      </c>
      <c r="T1228" s="2" t="s">
        <v>3443</v>
      </c>
      <c r="U1228" s="2">
        <v>182.94</v>
      </c>
      <c r="V1228" s="2">
        <v>3</v>
      </c>
      <c r="W1228" s="2">
        <v>0</v>
      </c>
      <c r="X1228" s="20">
        <v>5</v>
      </c>
      <c r="Y1228" s="18">
        <v>18351.035714285401</v>
      </c>
      <c r="Z1228" s="2">
        <v>3.6587999999999994</v>
      </c>
    </row>
    <row r="1229" spans="1:26" x14ac:dyDescent="0.3">
      <c r="A1229" s="2">
        <v>1228</v>
      </c>
      <c r="B1229" s="2" t="s">
        <v>3440</v>
      </c>
      <c r="C1229" s="2">
        <f>YEAR([1]Data!$D1229)</f>
        <v>2013</v>
      </c>
      <c r="D1229" s="3">
        <v>41613</v>
      </c>
      <c r="E1229" s="3" t="str">
        <f>TEXT(Table1[[#This Row],[Order Date]],"mmm")</f>
        <v>Dec</v>
      </c>
      <c r="F1229" s="3">
        <v>41614</v>
      </c>
      <c r="G1229" s="8">
        <f>Table1[[#This Row],[Ship Date]]-Table1[[#This Row],[Order Date]]</f>
        <v>1</v>
      </c>
      <c r="H1229" s="2" t="s">
        <v>188</v>
      </c>
      <c r="I1229" s="2" t="s">
        <v>676</v>
      </c>
      <c r="J1229" s="2" t="s">
        <v>677</v>
      </c>
      <c r="K1229" s="2" t="s">
        <v>26</v>
      </c>
      <c r="L1229" s="2" t="s">
        <v>27</v>
      </c>
      <c r="M1229" s="2" t="s">
        <v>266</v>
      </c>
      <c r="N1229" s="2" t="s">
        <v>267</v>
      </c>
      <c r="O1229" s="2">
        <v>10024</v>
      </c>
      <c r="P1229" s="2" t="s">
        <v>148</v>
      </c>
      <c r="Q1229" s="2" t="s">
        <v>3444</v>
      </c>
      <c r="R1229" s="2" t="s">
        <v>46</v>
      </c>
      <c r="S1229" s="2" t="s">
        <v>59</v>
      </c>
      <c r="T1229" s="2" t="s">
        <v>3445</v>
      </c>
      <c r="U1229" s="2">
        <v>193.86</v>
      </c>
      <c r="V1229" s="2">
        <v>2</v>
      </c>
      <c r="W1229" s="2">
        <v>0</v>
      </c>
      <c r="X1229" s="20">
        <v>5</v>
      </c>
      <c r="Y1229" s="18">
        <v>18389.181122448601</v>
      </c>
      <c r="Z1229" s="2">
        <v>11.631599999999992</v>
      </c>
    </row>
    <row r="1230" spans="1:26" x14ac:dyDescent="0.3">
      <c r="A1230" s="2">
        <v>1229</v>
      </c>
      <c r="B1230" s="2" t="s">
        <v>3446</v>
      </c>
      <c r="C1230" s="2">
        <f>YEAR([1]Data!$D1230)</f>
        <v>2014</v>
      </c>
      <c r="D1230" s="3">
        <v>41950</v>
      </c>
      <c r="E1230" s="3" t="str">
        <f>TEXT(Table1[[#This Row],[Order Date]],"mmm")</f>
        <v>Nov</v>
      </c>
      <c r="F1230" s="3">
        <v>41955</v>
      </c>
      <c r="G1230" s="8">
        <f>Table1[[#This Row],[Ship Date]]-Table1[[#This Row],[Order Date]]</f>
        <v>5</v>
      </c>
      <c r="H1230" s="2" t="s">
        <v>50</v>
      </c>
      <c r="I1230" s="2" t="s">
        <v>1974</v>
      </c>
      <c r="J1230" s="2" t="s">
        <v>1975</v>
      </c>
      <c r="K1230" s="2" t="s">
        <v>26</v>
      </c>
      <c r="L1230" s="2" t="s">
        <v>27</v>
      </c>
      <c r="M1230" s="2" t="s">
        <v>42</v>
      </c>
      <c r="N1230" s="2" t="s">
        <v>43</v>
      </c>
      <c r="O1230" s="2">
        <v>90045</v>
      </c>
      <c r="P1230" s="2" t="s">
        <v>44</v>
      </c>
      <c r="Q1230" s="2" t="s">
        <v>2290</v>
      </c>
      <c r="R1230" s="2" t="s">
        <v>46</v>
      </c>
      <c r="S1230" s="2" t="s">
        <v>173</v>
      </c>
      <c r="T1230" s="2" t="s">
        <v>2291</v>
      </c>
      <c r="U1230" s="2">
        <v>15.28</v>
      </c>
      <c r="V1230" s="2">
        <v>2</v>
      </c>
      <c r="W1230" s="2">
        <v>0</v>
      </c>
      <c r="X1230" s="20">
        <v>5</v>
      </c>
      <c r="Y1230" s="18">
        <v>18427.326530611899</v>
      </c>
      <c r="Z1230" s="2">
        <v>7.4871999999999996</v>
      </c>
    </row>
    <row r="1231" spans="1:26" x14ac:dyDescent="0.3">
      <c r="A1231" s="2">
        <v>1230</v>
      </c>
      <c r="B1231" s="2" t="s">
        <v>3446</v>
      </c>
      <c r="C1231" s="2">
        <f>YEAR([1]Data!$D1231)</f>
        <v>2014</v>
      </c>
      <c r="D1231" s="3">
        <v>41950</v>
      </c>
      <c r="E1231" s="3" t="str">
        <f>TEXT(Table1[[#This Row],[Order Date]],"mmm")</f>
        <v>Nov</v>
      </c>
      <c r="F1231" s="3">
        <v>41955</v>
      </c>
      <c r="G1231" s="8">
        <f>Table1[[#This Row],[Ship Date]]-Table1[[#This Row],[Order Date]]</f>
        <v>5</v>
      </c>
      <c r="H1231" s="2" t="s">
        <v>50</v>
      </c>
      <c r="I1231" s="2" t="s">
        <v>1974</v>
      </c>
      <c r="J1231" s="2" t="s">
        <v>1975</v>
      </c>
      <c r="K1231" s="2" t="s">
        <v>26</v>
      </c>
      <c r="L1231" s="2" t="s">
        <v>27</v>
      </c>
      <c r="M1231" s="2" t="s">
        <v>42</v>
      </c>
      <c r="N1231" s="2" t="s">
        <v>43</v>
      </c>
      <c r="O1231" s="2">
        <v>90045</v>
      </c>
      <c r="P1231" s="2" t="s">
        <v>44</v>
      </c>
      <c r="Q1231" s="2" t="s">
        <v>2722</v>
      </c>
      <c r="R1231" s="2" t="s">
        <v>32</v>
      </c>
      <c r="S1231" s="2" t="s">
        <v>65</v>
      </c>
      <c r="T1231" s="2" t="s">
        <v>2723</v>
      </c>
      <c r="U1231" s="2">
        <v>8.73</v>
      </c>
      <c r="V1231" s="2">
        <v>1</v>
      </c>
      <c r="W1231" s="2">
        <v>0</v>
      </c>
      <c r="X1231" s="20">
        <v>5</v>
      </c>
      <c r="Y1231" s="18">
        <v>18465.471938775201</v>
      </c>
      <c r="Z1231" s="2">
        <v>2.9681999999999995</v>
      </c>
    </row>
    <row r="1232" spans="1:26" x14ac:dyDescent="0.3">
      <c r="A1232" s="2">
        <v>1231</v>
      </c>
      <c r="B1232" s="2" t="s">
        <v>3446</v>
      </c>
      <c r="C1232" s="2">
        <f>YEAR([1]Data!$D1232)</f>
        <v>2014</v>
      </c>
      <c r="D1232" s="3">
        <v>41950</v>
      </c>
      <c r="E1232" s="3" t="str">
        <f>TEXT(Table1[[#This Row],[Order Date]],"mmm")</f>
        <v>Nov</v>
      </c>
      <c r="F1232" s="3">
        <v>41955</v>
      </c>
      <c r="G1232" s="8">
        <f>Table1[[#This Row],[Ship Date]]-Table1[[#This Row],[Order Date]]</f>
        <v>5</v>
      </c>
      <c r="H1232" s="2" t="s">
        <v>50</v>
      </c>
      <c r="I1232" s="2" t="s">
        <v>1974</v>
      </c>
      <c r="J1232" s="2" t="s">
        <v>1975</v>
      </c>
      <c r="K1232" s="2" t="s">
        <v>26</v>
      </c>
      <c r="L1232" s="2" t="s">
        <v>27</v>
      </c>
      <c r="M1232" s="2" t="s">
        <v>42</v>
      </c>
      <c r="N1232" s="2" t="s">
        <v>43</v>
      </c>
      <c r="O1232" s="2">
        <v>90045</v>
      </c>
      <c r="P1232" s="2" t="s">
        <v>44</v>
      </c>
      <c r="Q1232" s="2" t="s">
        <v>3447</v>
      </c>
      <c r="R1232" s="2" t="s">
        <v>46</v>
      </c>
      <c r="S1232" s="2" t="s">
        <v>68</v>
      </c>
      <c r="T1232" s="2" t="s">
        <v>3448</v>
      </c>
      <c r="U1232" s="2">
        <v>5.68</v>
      </c>
      <c r="V1232" s="2">
        <v>2</v>
      </c>
      <c r="W1232" s="2">
        <v>0</v>
      </c>
      <c r="X1232" s="20">
        <v>5</v>
      </c>
      <c r="Y1232" s="18">
        <v>18503.617346938401</v>
      </c>
      <c r="Z1232" s="2">
        <v>1.7607999999999997</v>
      </c>
    </row>
    <row r="1233" spans="1:26" x14ac:dyDescent="0.3">
      <c r="A1233" s="2">
        <v>1232</v>
      </c>
      <c r="B1233" s="2" t="s">
        <v>3449</v>
      </c>
      <c r="C1233" s="2">
        <f>YEAR([1]Data!$D1233)</f>
        <v>2012</v>
      </c>
      <c r="D1233" s="3">
        <v>41213</v>
      </c>
      <c r="E1233" s="3" t="str">
        <f>TEXT(Table1[[#This Row],[Order Date]],"mmm")</f>
        <v>Oct</v>
      </c>
      <c r="F1233" s="3">
        <v>41215</v>
      </c>
      <c r="G1233" s="8">
        <f>Table1[[#This Row],[Ship Date]]-Table1[[#This Row],[Order Date]]</f>
        <v>2</v>
      </c>
      <c r="H1233" s="2" t="s">
        <v>23</v>
      </c>
      <c r="I1233" s="2" t="s">
        <v>3450</v>
      </c>
      <c r="J1233" s="2" t="s">
        <v>3451</v>
      </c>
      <c r="K1233" s="2" t="s">
        <v>26</v>
      </c>
      <c r="L1233" s="2" t="s">
        <v>27</v>
      </c>
      <c r="M1233" s="2" t="s">
        <v>3452</v>
      </c>
      <c r="N1233" s="2" t="s">
        <v>267</v>
      </c>
      <c r="O1233" s="2">
        <v>14215</v>
      </c>
      <c r="P1233" s="2" t="s">
        <v>148</v>
      </c>
      <c r="Q1233" s="2" t="s">
        <v>1505</v>
      </c>
      <c r="R1233" s="2" t="s">
        <v>46</v>
      </c>
      <c r="S1233" s="2" t="s">
        <v>68</v>
      </c>
      <c r="T1233" s="2" t="s">
        <v>1506</v>
      </c>
      <c r="U1233" s="2">
        <v>2.78</v>
      </c>
      <c r="V1233" s="2">
        <v>2</v>
      </c>
      <c r="W1233" s="2">
        <v>0</v>
      </c>
      <c r="X1233" s="20">
        <v>5</v>
      </c>
      <c r="Y1233" s="18">
        <v>18541.762755101699</v>
      </c>
      <c r="Z1233" s="2">
        <v>0.72279999999999989</v>
      </c>
    </row>
    <row r="1234" spans="1:26" x14ac:dyDescent="0.3">
      <c r="A1234" s="2">
        <v>1233</v>
      </c>
      <c r="B1234" s="2" t="s">
        <v>3449</v>
      </c>
      <c r="C1234" s="2">
        <f>YEAR([1]Data!$D1234)</f>
        <v>2012</v>
      </c>
      <c r="D1234" s="3">
        <v>41213</v>
      </c>
      <c r="E1234" s="3" t="str">
        <f>TEXT(Table1[[#This Row],[Order Date]],"mmm")</f>
        <v>Oct</v>
      </c>
      <c r="F1234" s="3">
        <v>41215</v>
      </c>
      <c r="G1234" s="8">
        <f>Table1[[#This Row],[Ship Date]]-Table1[[#This Row],[Order Date]]</f>
        <v>2</v>
      </c>
      <c r="H1234" s="2" t="s">
        <v>23</v>
      </c>
      <c r="I1234" s="2" t="s">
        <v>3450</v>
      </c>
      <c r="J1234" s="2" t="s">
        <v>3451</v>
      </c>
      <c r="K1234" s="2" t="s">
        <v>26</v>
      </c>
      <c r="L1234" s="2" t="s">
        <v>27</v>
      </c>
      <c r="M1234" s="2" t="s">
        <v>3452</v>
      </c>
      <c r="N1234" s="2" t="s">
        <v>267</v>
      </c>
      <c r="O1234" s="2">
        <v>14215</v>
      </c>
      <c r="P1234" s="2" t="s">
        <v>148</v>
      </c>
      <c r="Q1234" s="2" t="s">
        <v>3453</v>
      </c>
      <c r="R1234" s="2" t="s">
        <v>46</v>
      </c>
      <c r="S1234" s="2" t="s">
        <v>173</v>
      </c>
      <c r="T1234" s="2" t="s">
        <v>3454</v>
      </c>
      <c r="U1234" s="2">
        <v>79.959999999999994</v>
      </c>
      <c r="V1234" s="2">
        <v>2</v>
      </c>
      <c r="W1234" s="2">
        <v>0</v>
      </c>
      <c r="X1234" s="20">
        <v>5</v>
      </c>
      <c r="Y1234" s="18">
        <v>18579.908163265001</v>
      </c>
      <c r="Z1234" s="2">
        <v>35.981999999999992</v>
      </c>
    </row>
    <row r="1235" spans="1:26" x14ac:dyDescent="0.3">
      <c r="A1235" s="2">
        <v>1234</v>
      </c>
      <c r="B1235" s="2" t="s">
        <v>3455</v>
      </c>
      <c r="C1235" s="2">
        <f>YEAR([1]Data!$D1235)</f>
        <v>2013</v>
      </c>
      <c r="D1235" s="3">
        <v>41425</v>
      </c>
      <c r="E1235" s="3" t="str">
        <f>TEXT(Table1[[#This Row],[Order Date]],"mmm")</f>
        <v>May</v>
      </c>
      <c r="F1235" s="3">
        <v>41427</v>
      </c>
      <c r="G1235" s="8">
        <f>Table1[[#This Row],[Ship Date]]-Table1[[#This Row],[Order Date]]</f>
        <v>2</v>
      </c>
      <c r="H1235" s="2" t="s">
        <v>188</v>
      </c>
      <c r="I1235" s="2" t="s">
        <v>3456</v>
      </c>
      <c r="J1235" s="2" t="s">
        <v>3457</v>
      </c>
      <c r="K1235" s="2" t="s">
        <v>41</v>
      </c>
      <c r="L1235" s="2" t="s">
        <v>27</v>
      </c>
      <c r="M1235" s="2" t="s">
        <v>1007</v>
      </c>
      <c r="N1235" s="2" t="s">
        <v>498</v>
      </c>
      <c r="O1235" s="2">
        <v>45231</v>
      </c>
      <c r="P1235" s="2" t="s">
        <v>148</v>
      </c>
      <c r="Q1235" s="2" t="s">
        <v>3458</v>
      </c>
      <c r="R1235" s="2" t="s">
        <v>71</v>
      </c>
      <c r="S1235" s="2" t="s">
        <v>1216</v>
      </c>
      <c r="T1235" s="2" t="s">
        <v>3459</v>
      </c>
      <c r="U1235" s="2">
        <v>839.98799999999994</v>
      </c>
      <c r="V1235" s="2">
        <v>2</v>
      </c>
      <c r="W1235" s="2">
        <v>0.4</v>
      </c>
      <c r="X1235" s="20">
        <v>5</v>
      </c>
      <c r="Y1235" s="18">
        <v>18618.053571428201</v>
      </c>
      <c r="Z1235" s="2">
        <v>69.99899999999991</v>
      </c>
    </row>
    <row r="1236" spans="1:26" x14ac:dyDescent="0.3">
      <c r="A1236" s="2">
        <v>1235</v>
      </c>
      <c r="B1236" s="2" t="s">
        <v>3460</v>
      </c>
      <c r="C1236" s="2">
        <f>YEAR([1]Data!$D1236)</f>
        <v>2013</v>
      </c>
      <c r="D1236" s="3">
        <v>41576</v>
      </c>
      <c r="E1236" s="3" t="str">
        <f>TEXT(Table1[[#This Row],[Order Date]],"mmm")</f>
        <v>Oct</v>
      </c>
      <c r="F1236" s="3">
        <v>41576</v>
      </c>
      <c r="G1236" s="8">
        <f>Table1[[#This Row],[Ship Date]]-Table1[[#This Row],[Order Date]]</f>
        <v>0</v>
      </c>
      <c r="H1236" s="2" t="s">
        <v>1290</v>
      </c>
      <c r="I1236" s="2" t="s">
        <v>2567</v>
      </c>
      <c r="J1236" s="2" t="s">
        <v>2568</v>
      </c>
      <c r="K1236" s="2" t="s">
        <v>26</v>
      </c>
      <c r="L1236" s="2" t="s">
        <v>27</v>
      </c>
      <c r="M1236" s="2" t="s">
        <v>3461</v>
      </c>
      <c r="N1236" s="2" t="s">
        <v>54</v>
      </c>
      <c r="O1236" s="2">
        <v>33437</v>
      </c>
      <c r="P1236" s="2" t="s">
        <v>30</v>
      </c>
      <c r="Q1236" s="2" t="s">
        <v>3462</v>
      </c>
      <c r="R1236" s="2" t="s">
        <v>32</v>
      </c>
      <c r="S1236" s="2" t="s">
        <v>65</v>
      </c>
      <c r="T1236" s="2" t="s">
        <v>3463</v>
      </c>
      <c r="U1236" s="2">
        <v>47.952000000000005</v>
      </c>
      <c r="V1236" s="2">
        <v>3</v>
      </c>
      <c r="W1236" s="2">
        <v>0.2</v>
      </c>
      <c r="X1236" s="20">
        <v>5</v>
      </c>
      <c r="Y1236" s="18">
        <v>18656.1989795915</v>
      </c>
      <c r="Z1236" s="2">
        <v>13.786200000000006</v>
      </c>
    </row>
    <row r="1237" spans="1:26" x14ac:dyDescent="0.3">
      <c r="A1237" s="2">
        <v>1236</v>
      </c>
      <c r="B1237" s="2" t="s">
        <v>3460</v>
      </c>
      <c r="C1237" s="2">
        <f>YEAR([1]Data!$D1237)</f>
        <v>2013</v>
      </c>
      <c r="D1237" s="3">
        <v>41576</v>
      </c>
      <c r="E1237" s="3" t="str">
        <f>TEXT(Table1[[#This Row],[Order Date]],"mmm")</f>
        <v>Oct</v>
      </c>
      <c r="F1237" s="3">
        <v>41576</v>
      </c>
      <c r="G1237" s="8">
        <f>Table1[[#This Row],[Ship Date]]-Table1[[#This Row],[Order Date]]</f>
        <v>0</v>
      </c>
      <c r="H1237" s="2" t="s">
        <v>1290</v>
      </c>
      <c r="I1237" s="2" t="s">
        <v>2567</v>
      </c>
      <c r="J1237" s="2" t="s">
        <v>2568</v>
      </c>
      <c r="K1237" s="2" t="s">
        <v>26</v>
      </c>
      <c r="L1237" s="2" t="s">
        <v>27</v>
      </c>
      <c r="M1237" s="2" t="s">
        <v>3461</v>
      </c>
      <c r="N1237" s="2" t="s">
        <v>54</v>
      </c>
      <c r="O1237" s="2">
        <v>33437</v>
      </c>
      <c r="P1237" s="2" t="s">
        <v>30</v>
      </c>
      <c r="Q1237" s="2" t="s">
        <v>2686</v>
      </c>
      <c r="R1237" s="2" t="s">
        <v>46</v>
      </c>
      <c r="S1237" s="2" t="s">
        <v>75</v>
      </c>
      <c r="T1237" s="2" t="s">
        <v>2687</v>
      </c>
      <c r="U1237" s="2">
        <v>37.425000000000004</v>
      </c>
      <c r="V1237" s="2">
        <v>5</v>
      </c>
      <c r="W1237" s="2">
        <v>0.7</v>
      </c>
      <c r="X1237" s="20">
        <v>5</v>
      </c>
      <c r="Y1237" s="18">
        <v>18694.344387754802</v>
      </c>
      <c r="Z1237" s="2">
        <v>-29.940000000000012</v>
      </c>
    </row>
    <row r="1238" spans="1:26" x14ac:dyDescent="0.3">
      <c r="A1238" s="2">
        <v>1237</v>
      </c>
      <c r="B1238" s="2" t="s">
        <v>3460</v>
      </c>
      <c r="C1238" s="2">
        <f>YEAR([1]Data!$D1238)</f>
        <v>2013</v>
      </c>
      <c r="D1238" s="3">
        <v>41576</v>
      </c>
      <c r="E1238" s="3" t="str">
        <f>TEXT(Table1[[#This Row],[Order Date]],"mmm")</f>
        <v>Oct</v>
      </c>
      <c r="F1238" s="3">
        <v>41576</v>
      </c>
      <c r="G1238" s="8">
        <f>Table1[[#This Row],[Ship Date]]-Table1[[#This Row],[Order Date]]</f>
        <v>0</v>
      </c>
      <c r="H1238" s="2" t="s">
        <v>1290</v>
      </c>
      <c r="I1238" s="2" t="s">
        <v>2567</v>
      </c>
      <c r="J1238" s="2" t="s">
        <v>2568</v>
      </c>
      <c r="K1238" s="2" t="s">
        <v>26</v>
      </c>
      <c r="L1238" s="2" t="s">
        <v>27</v>
      </c>
      <c r="M1238" s="2" t="s">
        <v>3461</v>
      </c>
      <c r="N1238" s="2" t="s">
        <v>54</v>
      </c>
      <c r="O1238" s="2">
        <v>33437</v>
      </c>
      <c r="P1238" s="2" t="s">
        <v>30</v>
      </c>
      <c r="Q1238" s="2" t="s">
        <v>3464</v>
      </c>
      <c r="R1238" s="2" t="s">
        <v>32</v>
      </c>
      <c r="S1238" s="2" t="s">
        <v>65</v>
      </c>
      <c r="T1238" s="2" t="s">
        <v>3465</v>
      </c>
      <c r="U1238" s="2">
        <v>63.967999999999996</v>
      </c>
      <c r="V1238" s="2">
        <v>2</v>
      </c>
      <c r="W1238" s="2">
        <v>0.2</v>
      </c>
      <c r="X1238" s="20">
        <v>5</v>
      </c>
      <c r="Y1238" s="18">
        <v>18732.489795918002</v>
      </c>
      <c r="Z1238" s="2">
        <v>0</v>
      </c>
    </row>
    <row r="1239" spans="1:26" x14ac:dyDescent="0.3">
      <c r="A1239" s="2">
        <v>1238</v>
      </c>
      <c r="B1239" s="2" t="s">
        <v>3460</v>
      </c>
      <c r="C1239" s="2">
        <f>YEAR([1]Data!$D1239)</f>
        <v>2013</v>
      </c>
      <c r="D1239" s="3">
        <v>41576</v>
      </c>
      <c r="E1239" s="3" t="str">
        <f>TEXT(Table1[[#This Row],[Order Date]],"mmm")</f>
        <v>Oct</v>
      </c>
      <c r="F1239" s="3">
        <v>41576</v>
      </c>
      <c r="G1239" s="8">
        <f>Table1[[#This Row],[Ship Date]]-Table1[[#This Row],[Order Date]]</f>
        <v>0</v>
      </c>
      <c r="H1239" s="2" t="s">
        <v>1290</v>
      </c>
      <c r="I1239" s="2" t="s">
        <v>2567</v>
      </c>
      <c r="J1239" s="2" t="s">
        <v>2568</v>
      </c>
      <c r="K1239" s="2" t="s">
        <v>26</v>
      </c>
      <c r="L1239" s="2" t="s">
        <v>27</v>
      </c>
      <c r="M1239" s="2" t="s">
        <v>3461</v>
      </c>
      <c r="N1239" s="2" t="s">
        <v>54</v>
      </c>
      <c r="O1239" s="2">
        <v>33437</v>
      </c>
      <c r="P1239" s="2" t="s">
        <v>30</v>
      </c>
      <c r="Q1239" s="2" t="s">
        <v>2207</v>
      </c>
      <c r="R1239" s="2" t="s">
        <v>32</v>
      </c>
      <c r="S1239" s="2" t="s">
        <v>65</v>
      </c>
      <c r="T1239" s="2" t="s">
        <v>2208</v>
      </c>
      <c r="U1239" s="2">
        <v>165.048</v>
      </c>
      <c r="V1239" s="2">
        <v>3</v>
      </c>
      <c r="W1239" s="2">
        <v>0.2</v>
      </c>
      <c r="X1239" s="20">
        <v>5</v>
      </c>
      <c r="Y1239" s="18">
        <v>18770.6352040813</v>
      </c>
      <c r="Z1239" s="2">
        <v>41.262</v>
      </c>
    </row>
    <row r="1240" spans="1:26" x14ac:dyDescent="0.3">
      <c r="A1240" s="2">
        <v>1239</v>
      </c>
      <c r="B1240" s="2" t="s">
        <v>3466</v>
      </c>
      <c r="C1240" s="2">
        <f>YEAR([1]Data!$D1240)</f>
        <v>2011</v>
      </c>
      <c r="D1240" s="3">
        <v>40766</v>
      </c>
      <c r="E1240" s="3" t="str">
        <f>TEXT(Table1[[#This Row],[Order Date]],"mmm")</f>
        <v>Aug</v>
      </c>
      <c r="F1240" s="3">
        <v>40770</v>
      </c>
      <c r="G1240" s="8">
        <f>Table1[[#This Row],[Ship Date]]-Table1[[#This Row],[Order Date]]</f>
        <v>4</v>
      </c>
      <c r="H1240" s="2" t="s">
        <v>50</v>
      </c>
      <c r="I1240" s="2" t="s">
        <v>3467</v>
      </c>
      <c r="J1240" s="2" t="s">
        <v>3468</v>
      </c>
      <c r="K1240" s="2" t="s">
        <v>26</v>
      </c>
      <c r="L1240" s="2" t="s">
        <v>27</v>
      </c>
      <c r="M1240" s="2" t="s">
        <v>95</v>
      </c>
      <c r="N1240" s="2" t="s">
        <v>96</v>
      </c>
      <c r="O1240" s="2">
        <v>98105</v>
      </c>
      <c r="P1240" s="2" t="s">
        <v>44</v>
      </c>
      <c r="Q1240" s="2" t="s">
        <v>3469</v>
      </c>
      <c r="R1240" s="2" t="s">
        <v>32</v>
      </c>
      <c r="S1240" s="2" t="s">
        <v>65</v>
      </c>
      <c r="T1240" s="2" t="s">
        <v>3470</v>
      </c>
      <c r="U1240" s="2">
        <v>12.35</v>
      </c>
      <c r="V1240" s="2">
        <v>1</v>
      </c>
      <c r="W1240" s="2">
        <v>0</v>
      </c>
      <c r="X1240" s="20">
        <v>5</v>
      </c>
      <c r="Y1240" s="18">
        <v>18808.780612244602</v>
      </c>
      <c r="Z1240" s="2">
        <v>5.4340000000000002</v>
      </c>
    </row>
    <row r="1241" spans="1:26" x14ac:dyDescent="0.3">
      <c r="A1241" s="2">
        <v>1240</v>
      </c>
      <c r="B1241" s="2" t="s">
        <v>3466</v>
      </c>
      <c r="C1241" s="2">
        <f>YEAR([1]Data!$D1241)</f>
        <v>2011</v>
      </c>
      <c r="D1241" s="3">
        <v>40766</v>
      </c>
      <c r="E1241" s="3" t="str">
        <f>TEXT(Table1[[#This Row],[Order Date]],"mmm")</f>
        <v>Aug</v>
      </c>
      <c r="F1241" s="3">
        <v>40770</v>
      </c>
      <c r="G1241" s="8">
        <f>Table1[[#This Row],[Ship Date]]-Table1[[#This Row],[Order Date]]</f>
        <v>4</v>
      </c>
      <c r="H1241" s="2" t="s">
        <v>50</v>
      </c>
      <c r="I1241" s="2" t="s">
        <v>3467</v>
      </c>
      <c r="J1241" s="2" t="s">
        <v>3468</v>
      </c>
      <c r="K1241" s="2" t="s">
        <v>26</v>
      </c>
      <c r="L1241" s="2" t="s">
        <v>27</v>
      </c>
      <c r="M1241" s="2" t="s">
        <v>95</v>
      </c>
      <c r="N1241" s="2" t="s">
        <v>96</v>
      </c>
      <c r="O1241" s="2">
        <v>98105</v>
      </c>
      <c r="P1241" s="2" t="s">
        <v>44</v>
      </c>
      <c r="Q1241" s="2" t="s">
        <v>3471</v>
      </c>
      <c r="R1241" s="2" t="s">
        <v>46</v>
      </c>
      <c r="S1241" s="2" t="s">
        <v>68</v>
      </c>
      <c r="T1241" s="2" t="s">
        <v>3472</v>
      </c>
      <c r="U1241" s="2">
        <v>40.97</v>
      </c>
      <c r="V1241" s="2">
        <v>1</v>
      </c>
      <c r="W1241" s="2">
        <v>0</v>
      </c>
      <c r="X1241" s="20">
        <v>5</v>
      </c>
      <c r="Y1241" s="18">
        <v>18846.926020407798</v>
      </c>
      <c r="Z1241" s="2">
        <v>10.652200000000001</v>
      </c>
    </row>
    <row r="1242" spans="1:26" x14ac:dyDescent="0.3">
      <c r="A1242" s="2">
        <v>1241</v>
      </c>
      <c r="B1242" s="2" t="s">
        <v>3466</v>
      </c>
      <c r="C1242" s="2">
        <f>YEAR([1]Data!$D1242)</f>
        <v>2011</v>
      </c>
      <c r="D1242" s="3">
        <v>40766</v>
      </c>
      <c r="E1242" s="3" t="str">
        <f>TEXT(Table1[[#This Row],[Order Date]],"mmm")</f>
        <v>Aug</v>
      </c>
      <c r="F1242" s="3">
        <v>40770</v>
      </c>
      <c r="G1242" s="8">
        <f>Table1[[#This Row],[Ship Date]]-Table1[[#This Row],[Order Date]]</f>
        <v>4</v>
      </c>
      <c r="H1242" s="2" t="s">
        <v>50</v>
      </c>
      <c r="I1242" s="2" t="s">
        <v>3467</v>
      </c>
      <c r="J1242" s="2" t="s">
        <v>3468</v>
      </c>
      <c r="K1242" s="2" t="s">
        <v>26</v>
      </c>
      <c r="L1242" s="2" t="s">
        <v>27</v>
      </c>
      <c r="M1242" s="2" t="s">
        <v>95</v>
      </c>
      <c r="N1242" s="2" t="s">
        <v>96</v>
      </c>
      <c r="O1242" s="2">
        <v>98105</v>
      </c>
      <c r="P1242" s="2" t="s">
        <v>44</v>
      </c>
      <c r="Q1242" s="2" t="s">
        <v>1090</v>
      </c>
      <c r="R1242" s="2" t="s">
        <v>46</v>
      </c>
      <c r="S1242" s="2" t="s">
        <v>269</v>
      </c>
      <c r="T1242" s="2" t="s">
        <v>1091</v>
      </c>
      <c r="U1242" s="2">
        <v>22.96</v>
      </c>
      <c r="V1242" s="2">
        <v>2</v>
      </c>
      <c r="W1242" s="2">
        <v>0</v>
      </c>
      <c r="X1242" s="20">
        <v>5</v>
      </c>
      <c r="Y1242" s="18">
        <v>18885.0714285711</v>
      </c>
      <c r="Z1242" s="2">
        <v>10.7912</v>
      </c>
    </row>
    <row r="1243" spans="1:26" x14ac:dyDescent="0.3">
      <c r="A1243" s="2">
        <v>1242</v>
      </c>
      <c r="B1243" s="2" t="s">
        <v>3473</v>
      </c>
      <c r="C1243" s="2">
        <f>YEAR([1]Data!$D1243)</f>
        <v>2013</v>
      </c>
      <c r="D1243" s="3">
        <v>41516</v>
      </c>
      <c r="E1243" s="3" t="str">
        <f>TEXT(Table1[[#This Row],[Order Date]],"mmm")</f>
        <v>Aug</v>
      </c>
      <c r="F1243" s="3">
        <v>41522</v>
      </c>
      <c r="G1243" s="8">
        <f>Table1[[#This Row],[Ship Date]]-Table1[[#This Row],[Order Date]]</f>
        <v>6</v>
      </c>
      <c r="H1243" s="2" t="s">
        <v>50</v>
      </c>
      <c r="I1243" s="2" t="s">
        <v>2067</v>
      </c>
      <c r="J1243" s="2" t="s">
        <v>2068</v>
      </c>
      <c r="K1243" s="2" t="s">
        <v>102</v>
      </c>
      <c r="L1243" s="2" t="s">
        <v>27</v>
      </c>
      <c r="M1243" s="2" t="s">
        <v>266</v>
      </c>
      <c r="N1243" s="2" t="s">
        <v>267</v>
      </c>
      <c r="O1243" s="2">
        <v>10024</v>
      </c>
      <c r="P1243" s="2" t="s">
        <v>148</v>
      </c>
      <c r="Q1243" s="2" t="s">
        <v>3474</v>
      </c>
      <c r="R1243" s="2" t="s">
        <v>71</v>
      </c>
      <c r="S1243" s="2" t="s">
        <v>72</v>
      </c>
      <c r="T1243" s="2" t="s">
        <v>3475</v>
      </c>
      <c r="U1243" s="2">
        <v>22</v>
      </c>
      <c r="V1243" s="2">
        <v>4</v>
      </c>
      <c r="W1243" s="2">
        <v>0</v>
      </c>
      <c r="X1243" s="20">
        <v>5</v>
      </c>
      <c r="Y1243" s="18">
        <v>18923.216836734398</v>
      </c>
      <c r="Z1243" s="2">
        <v>5.5</v>
      </c>
    </row>
    <row r="1244" spans="1:26" x14ac:dyDescent="0.3">
      <c r="A1244" s="2">
        <v>1243</v>
      </c>
      <c r="B1244" s="2" t="s">
        <v>3476</v>
      </c>
      <c r="C1244" s="2">
        <f>YEAR([1]Data!$D1244)</f>
        <v>2013</v>
      </c>
      <c r="D1244" s="3">
        <v>41320</v>
      </c>
      <c r="E1244" s="3" t="str">
        <f>TEXT(Table1[[#This Row],[Order Date]],"mmm")</f>
        <v>Feb</v>
      </c>
      <c r="F1244" s="3">
        <v>41327</v>
      </c>
      <c r="G1244" s="8">
        <f>Table1[[#This Row],[Ship Date]]-Table1[[#This Row],[Order Date]]</f>
        <v>7</v>
      </c>
      <c r="H1244" s="2" t="s">
        <v>50</v>
      </c>
      <c r="I1244" s="2" t="s">
        <v>2567</v>
      </c>
      <c r="J1244" s="2" t="s">
        <v>2568</v>
      </c>
      <c r="K1244" s="2" t="s">
        <v>26</v>
      </c>
      <c r="L1244" s="2" t="s">
        <v>27</v>
      </c>
      <c r="M1244" s="2" t="s">
        <v>266</v>
      </c>
      <c r="N1244" s="2" t="s">
        <v>267</v>
      </c>
      <c r="O1244" s="2">
        <v>10009</v>
      </c>
      <c r="P1244" s="2" t="s">
        <v>148</v>
      </c>
      <c r="Q1244" s="2" t="s">
        <v>3477</v>
      </c>
      <c r="R1244" s="2" t="s">
        <v>46</v>
      </c>
      <c r="S1244" s="2" t="s">
        <v>75</v>
      </c>
      <c r="T1244" s="2" t="s">
        <v>3478</v>
      </c>
      <c r="U1244" s="2">
        <v>398.35199999999998</v>
      </c>
      <c r="V1244" s="2">
        <v>3</v>
      </c>
      <c r="W1244" s="2">
        <v>0.2</v>
      </c>
      <c r="X1244" s="20">
        <v>5</v>
      </c>
      <c r="Y1244" s="18">
        <v>18961.362244897598</v>
      </c>
      <c r="Z1244" s="2">
        <v>124.48499999999999</v>
      </c>
    </row>
    <row r="1245" spans="1:26" x14ac:dyDescent="0.3">
      <c r="A1245" s="2">
        <v>1244</v>
      </c>
      <c r="B1245" s="2" t="s">
        <v>3476</v>
      </c>
      <c r="C1245" s="2">
        <f>YEAR([1]Data!$D1245)</f>
        <v>2013</v>
      </c>
      <c r="D1245" s="3">
        <v>41320</v>
      </c>
      <c r="E1245" s="3" t="str">
        <f>TEXT(Table1[[#This Row],[Order Date]],"mmm")</f>
        <v>Feb</v>
      </c>
      <c r="F1245" s="3">
        <v>41327</v>
      </c>
      <c r="G1245" s="8">
        <f>Table1[[#This Row],[Ship Date]]-Table1[[#This Row],[Order Date]]</f>
        <v>7</v>
      </c>
      <c r="H1245" s="2" t="s">
        <v>50</v>
      </c>
      <c r="I1245" s="2" t="s">
        <v>2567</v>
      </c>
      <c r="J1245" s="2" t="s">
        <v>2568</v>
      </c>
      <c r="K1245" s="2" t="s">
        <v>26</v>
      </c>
      <c r="L1245" s="2" t="s">
        <v>27</v>
      </c>
      <c r="M1245" s="2" t="s">
        <v>266</v>
      </c>
      <c r="N1245" s="2" t="s">
        <v>267</v>
      </c>
      <c r="O1245" s="2">
        <v>10009</v>
      </c>
      <c r="P1245" s="2" t="s">
        <v>148</v>
      </c>
      <c r="Q1245" s="2" t="s">
        <v>268</v>
      </c>
      <c r="R1245" s="2" t="s">
        <v>46</v>
      </c>
      <c r="S1245" s="2" t="s">
        <v>269</v>
      </c>
      <c r="T1245" s="2" t="s">
        <v>270</v>
      </c>
      <c r="U1245" s="2">
        <v>8.7200000000000006</v>
      </c>
      <c r="V1245" s="2">
        <v>4</v>
      </c>
      <c r="W1245" s="2">
        <v>0</v>
      </c>
      <c r="X1245" s="20">
        <v>5</v>
      </c>
      <c r="Y1245" s="18">
        <v>18999.5076530609</v>
      </c>
      <c r="Z1245" s="2">
        <v>3.5752000000000006</v>
      </c>
    </row>
    <row r="1246" spans="1:26" x14ac:dyDescent="0.3">
      <c r="A1246" s="2">
        <v>1245</v>
      </c>
      <c r="B1246" s="2" t="s">
        <v>3479</v>
      </c>
      <c r="C1246" s="2">
        <f>YEAR([1]Data!$D1246)</f>
        <v>2014</v>
      </c>
      <c r="D1246" s="3">
        <v>41774</v>
      </c>
      <c r="E1246" s="3" t="str">
        <f>TEXT(Table1[[#This Row],[Order Date]],"mmm")</f>
        <v>May</v>
      </c>
      <c r="F1246" s="3">
        <v>41781</v>
      </c>
      <c r="G1246" s="8">
        <f>Table1[[#This Row],[Ship Date]]-Table1[[#This Row],[Order Date]]</f>
        <v>7</v>
      </c>
      <c r="H1246" s="2" t="s">
        <v>50</v>
      </c>
      <c r="I1246" s="2" t="s">
        <v>3480</v>
      </c>
      <c r="J1246" s="2" t="s">
        <v>3481</v>
      </c>
      <c r="K1246" s="2" t="s">
        <v>26</v>
      </c>
      <c r="L1246" s="2" t="s">
        <v>27</v>
      </c>
      <c r="M1246" s="2" t="s">
        <v>3482</v>
      </c>
      <c r="N1246" s="2" t="s">
        <v>1487</v>
      </c>
      <c r="O1246" s="2">
        <v>39503</v>
      </c>
      <c r="P1246" s="2" t="s">
        <v>30</v>
      </c>
      <c r="Q1246" s="2" t="s">
        <v>3483</v>
      </c>
      <c r="R1246" s="2" t="s">
        <v>46</v>
      </c>
      <c r="S1246" s="2" t="s">
        <v>173</v>
      </c>
      <c r="T1246" s="2" t="s">
        <v>3484</v>
      </c>
      <c r="U1246" s="2">
        <v>48.69</v>
      </c>
      <c r="V1246" s="2">
        <v>9</v>
      </c>
      <c r="W1246" s="2">
        <v>0</v>
      </c>
      <c r="X1246" s="20">
        <v>5</v>
      </c>
      <c r="Y1246" s="18">
        <v>19037.6530612241</v>
      </c>
      <c r="Z1246" s="2">
        <v>23.8581</v>
      </c>
    </row>
    <row r="1247" spans="1:26" x14ac:dyDescent="0.3">
      <c r="A1247" s="2">
        <v>1246</v>
      </c>
      <c r="B1247" s="2" t="s">
        <v>3485</v>
      </c>
      <c r="C1247" s="2">
        <f>YEAR([1]Data!$D1247)</f>
        <v>2011</v>
      </c>
      <c r="D1247" s="3">
        <v>40889</v>
      </c>
      <c r="E1247" s="3" t="str">
        <f>TEXT(Table1[[#This Row],[Order Date]],"mmm")</f>
        <v>Dec</v>
      </c>
      <c r="F1247" s="3">
        <v>40891</v>
      </c>
      <c r="G1247" s="8">
        <f>Table1[[#This Row],[Ship Date]]-Table1[[#This Row],[Order Date]]</f>
        <v>2</v>
      </c>
      <c r="H1247" s="2" t="s">
        <v>23</v>
      </c>
      <c r="I1247" s="2" t="s">
        <v>3486</v>
      </c>
      <c r="J1247" s="2" t="s">
        <v>3487</v>
      </c>
      <c r="K1247" s="2" t="s">
        <v>26</v>
      </c>
      <c r="L1247" s="2" t="s">
        <v>27</v>
      </c>
      <c r="M1247" s="2" t="s">
        <v>3488</v>
      </c>
      <c r="N1247" s="2" t="s">
        <v>43</v>
      </c>
      <c r="O1247" s="2">
        <v>93727</v>
      </c>
      <c r="P1247" s="2" t="s">
        <v>44</v>
      </c>
      <c r="Q1247" s="2" t="s">
        <v>3489</v>
      </c>
      <c r="R1247" s="2" t="s">
        <v>32</v>
      </c>
      <c r="S1247" s="2" t="s">
        <v>56</v>
      </c>
      <c r="T1247" s="2" t="s">
        <v>3490</v>
      </c>
      <c r="U1247" s="2">
        <v>764.6880000000001</v>
      </c>
      <c r="V1247" s="2">
        <v>6</v>
      </c>
      <c r="W1247" s="2">
        <v>0.2</v>
      </c>
      <c r="X1247" s="20">
        <v>5</v>
      </c>
      <c r="Y1247" s="18">
        <v>19075.798469387399</v>
      </c>
      <c r="Z1247" s="2">
        <v>95.585999999999899</v>
      </c>
    </row>
    <row r="1248" spans="1:26" x14ac:dyDescent="0.3">
      <c r="A1248" s="2">
        <v>1247</v>
      </c>
      <c r="B1248" s="2" t="s">
        <v>3485</v>
      </c>
      <c r="C1248" s="2">
        <f>YEAR([1]Data!$D1248)</f>
        <v>2011</v>
      </c>
      <c r="D1248" s="3">
        <v>40889</v>
      </c>
      <c r="E1248" s="3" t="str">
        <f>TEXT(Table1[[#This Row],[Order Date]],"mmm")</f>
        <v>Dec</v>
      </c>
      <c r="F1248" s="3">
        <v>40891</v>
      </c>
      <c r="G1248" s="8">
        <f>Table1[[#This Row],[Ship Date]]-Table1[[#This Row],[Order Date]]</f>
        <v>2</v>
      </c>
      <c r="H1248" s="2" t="s">
        <v>23</v>
      </c>
      <c r="I1248" s="2" t="s">
        <v>3486</v>
      </c>
      <c r="J1248" s="2" t="s">
        <v>3487</v>
      </c>
      <c r="K1248" s="2" t="s">
        <v>26</v>
      </c>
      <c r="L1248" s="2" t="s">
        <v>27</v>
      </c>
      <c r="M1248" s="2" t="s">
        <v>3488</v>
      </c>
      <c r="N1248" s="2" t="s">
        <v>43</v>
      </c>
      <c r="O1248" s="2">
        <v>93727</v>
      </c>
      <c r="P1248" s="2" t="s">
        <v>44</v>
      </c>
      <c r="Q1248" s="2" t="s">
        <v>903</v>
      </c>
      <c r="R1248" s="2" t="s">
        <v>32</v>
      </c>
      <c r="S1248" s="2" t="s">
        <v>56</v>
      </c>
      <c r="T1248" s="2" t="s">
        <v>904</v>
      </c>
      <c r="U1248" s="2">
        <v>3610.848</v>
      </c>
      <c r="V1248" s="2">
        <v>12</v>
      </c>
      <c r="W1248" s="2">
        <v>0.2</v>
      </c>
      <c r="X1248" s="20">
        <v>5</v>
      </c>
      <c r="Y1248" s="18">
        <v>19113.943877550701</v>
      </c>
      <c r="Z1248" s="2">
        <v>135.4068000000002</v>
      </c>
    </row>
    <row r="1249" spans="1:26" x14ac:dyDescent="0.3">
      <c r="A1249" s="2">
        <v>1248</v>
      </c>
      <c r="B1249" s="2" t="s">
        <v>3485</v>
      </c>
      <c r="C1249" s="2">
        <f>YEAR([1]Data!$D1249)</f>
        <v>2011</v>
      </c>
      <c r="D1249" s="3">
        <v>40889</v>
      </c>
      <c r="E1249" s="3" t="str">
        <f>TEXT(Table1[[#This Row],[Order Date]],"mmm")</f>
        <v>Dec</v>
      </c>
      <c r="F1249" s="3">
        <v>40891</v>
      </c>
      <c r="G1249" s="8">
        <f>Table1[[#This Row],[Ship Date]]-Table1[[#This Row],[Order Date]]</f>
        <v>2</v>
      </c>
      <c r="H1249" s="2" t="s">
        <v>23</v>
      </c>
      <c r="I1249" s="2" t="s">
        <v>3486</v>
      </c>
      <c r="J1249" s="2" t="s">
        <v>3487</v>
      </c>
      <c r="K1249" s="2" t="s">
        <v>26</v>
      </c>
      <c r="L1249" s="2" t="s">
        <v>27</v>
      </c>
      <c r="M1249" s="2" t="s">
        <v>3488</v>
      </c>
      <c r="N1249" s="2" t="s">
        <v>43</v>
      </c>
      <c r="O1249" s="2">
        <v>93727</v>
      </c>
      <c r="P1249" s="2" t="s">
        <v>44</v>
      </c>
      <c r="Q1249" s="2" t="s">
        <v>3491</v>
      </c>
      <c r="R1249" s="2" t="s">
        <v>32</v>
      </c>
      <c r="S1249" s="2" t="s">
        <v>33</v>
      </c>
      <c r="T1249" s="2" t="s">
        <v>3492</v>
      </c>
      <c r="U1249" s="2">
        <v>254.97449999999998</v>
      </c>
      <c r="V1249" s="2">
        <v>3</v>
      </c>
      <c r="W1249" s="2">
        <v>0.15</v>
      </c>
      <c r="X1249" s="20">
        <v>5</v>
      </c>
      <c r="Y1249" s="18">
        <v>19152.089285713901</v>
      </c>
      <c r="Z1249" s="2">
        <v>11.998799999999989</v>
      </c>
    </row>
    <row r="1250" spans="1:26" x14ac:dyDescent="0.3">
      <c r="A1250" s="2">
        <v>1249</v>
      </c>
      <c r="B1250" s="2" t="s">
        <v>3493</v>
      </c>
      <c r="C1250" s="2">
        <f>YEAR([1]Data!$D1250)</f>
        <v>2014</v>
      </c>
      <c r="D1250" s="3">
        <v>41992</v>
      </c>
      <c r="E1250" s="3" t="str">
        <f>TEXT(Table1[[#This Row],[Order Date]],"mmm")</f>
        <v>Dec</v>
      </c>
      <c r="F1250" s="3">
        <v>41998</v>
      </c>
      <c r="G1250" s="8">
        <f>Table1[[#This Row],[Ship Date]]-Table1[[#This Row],[Order Date]]</f>
        <v>6</v>
      </c>
      <c r="H1250" s="2" t="s">
        <v>50</v>
      </c>
      <c r="I1250" s="2" t="s">
        <v>2212</v>
      </c>
      <c r="J1250" s="2" t="s">
        <v>2213</v>
      </c>
      <c r="K1250" s="2" t="s">
        <v>26</v>
      </c>
      <c r="L1250" s="2" t="s">
        <v>27</v>
      </c>
      <c r="M1250" s="2" t="s">
        <v>266</v>
      </c>
      <c r="N1250" s="2" t="s">
        <v>267</v>
      </c>
      <c r="O1250" s="2">
        <v>10009</v>
      </c>
      <c r="P1250" s="2" t="s">
        <v>148</v>
      </c>
      <c r="Q1250" s="2" t="s">
        <v>3494</v>
      </c>
      <c r="R1250" s="2" t="s">
        <v>46</v>
      </c>
      <c r="S1250" s="2" t="s">
        <v>68</v>
      </c>
      <c r="T1250" s="2" t="s">
        <v>186</v>
      </c>
      <c r="U1250" s="2">
        <v>38.82</v>
      </c>
      <c r="V1250" s="2">
        <v>6</v>
      </c>
      <c r="W1250" s="2">
        <v>0</v>
      </c>
      <c r="X1250" s="20">
        <v>5</v>
      </c>
      <c r="Y1250" s="18">
        <v>19190.234693877199</v>
      </c>
      <c r="Z1250" s="2">
        <v>17.468999999999998</v>
      </c>
    </row>
    <row r="1251" spans="1:26" x14ac:dyDescent="0.3">
      <c r="A1251" s="2">
        <v>1250</v>
      </c>
      <c r="B1251" s="2" t="s">
        <v>3493</v>
      </c>
      <c r="C1251" s="2">
        <f>YEAR([1]Data!$D1251)</f>
        <v>2014</v>
      </c>
      <c r="D1251" s="3">
        <v>41992</v>
      </c>
      <c r="E1251" s="3" t="str">
        <f>TEXT(Table1[[#This Row],[Order Date]],"mmm")</f>
        <v>Dec</v>
      </c>
      <c r="F1251" s="3">
        <v>41998</v>
      </c>
      <c r="G1251" s="8">
        <f>Table1[[#This Row],[Ship Date]]-Table1[[#This Row],[Order Date]]</f>
        <v>6</v>
      </c>
      <c r="H1251" s="2" t="s">
        <v>50</v>
      </c>
      <c r="I1251" s="2" t="s">
        <v>2212</v>
      </c>
      <c r="J1251" s="2" t="s">
        <v>2213</v>
      </c>
      <c r="K1251" s="2" t="s">
        <v>26</v>
      </c>
      <c r="L1251" s="2" t="s">
        <v>27</v>
      </c>
      <c r="M1251" s="2" t="s">
        <v>266</v>
      </c>
      <c r="N1251" s="2" t="s">
        <v>267</v>
      </c>
      <c r="O1251" s="2">
        <v>10009</v>
      </c>
      <c r="P1251" s="2" t="s">
        <v>148</v>
      </c>
      <c r="Q1251" s="2" t="s">
        <v>3495</v>
      </c>
      <c r="R1251" s="2" t="s">
        <v>32</v>
      </c>
      <c r="S1251" s="2" t="s">
        <v>36</v>
      </c>
      <c r="T1251" s="2" t="s">
        <v>3496</v>
      </c>
      <c r="U1251" s="2">
        <v>1141.9379999999999</v>
      </c>
      <c r="V1251" s="2">
        <v>9</v>
      </c>
      <c r="W1251" s="2">
        <v>0.1</v>
      </c>
      <c r="X1251" s="20">
        <v>5</v>
      </c>
      <c r="Y1251" s="18">
        <v>19228.380102040501</v>
      </c>
      <c r="Z1251" s="2">
        <v>139.57019999999989</v>
      </c>
    </row>
    <row r="1252" spans="1:26" x14ac:dyDescent="0.3">
      <c r="A1252" s="2">
        <v>1251</v>
      </c>
      <c r="B1252" s="2" t="s">
        <v>3493</v>
      </c>
      <c r="C1252" s="2">
        <f>YEAR([1]Data!$D1252)</f>
        <v>2014</v>
      </c>
      <c r="D1252" s="3">
        <v>41992</v>
      </c>
      <c r="E1252" s="3" t="str">
        <f>TEXT(Table1[[#This Row],[Order Date]],"mmm")</f>
        <v>Dec</v>
      </c>
      <c r="F1252" s="3">
        <v>41998</v>
      </c>
      <c r="G1252" s="8">
        <f>Table1[[#This Row],[Ship Date]]-Table1[[#This Row],[Order Date]]</f>
        <v>6</v>
      </c>
      <c r="H1252" s="2" t="s">
        <v>50</v>
      </c>
      <c r="I1252" s="2" t="s">
        <v>2212</v>
      </c>
      <c r="J1252" s="2" t="s">
        <v>2213</v>
      </c>
      <c r="K1252" s="2" t="s">
        <v>26</v>
      </c>
      <c r="L1252" s="2" t="s">
        <v>27</v>
      </c>
      <c r="M1252" s="2" t="s">
        <v>266</v>
      </c>
      <c r="N1252" s="2" t="s">
        <v>267</v>
      </c>
      <c r="O1252" s="2">
        <v>10009</v>
      </c>
      <c r="P1252" s="2" t="s">
        <v>148</v>
      </c>
      <c r="Q1252" s="2" t="s">
        <v>706</v>
      </c>
      <c r="R1252" s="2" t="s">
        <v>46</v>
      </c>
      <c r="S1252" s="2" t="s">
        <v>78</v>
      </c>
      <c r="T1252" s="2" t="s">
        <v>707</v>
      </c>
      <c r="U1252" s="2">
        <v>1704.56</v>
      </c>
      <c r="V1252" s="2">
        <v>13</v>
      </c>
      <c r="W1252" s="2">
        <v>0</v>
      </c>
      <c r="X1252" s="20">
        <v>5</v>
      </c>
      <c r="Y1252" s="18">
        <v>19266.525510203701</v>
      </c>
      <c r="Z1252" s="2">
        <v>511.36799999999999</v>
      </c>
    </row>
    <row r="1253" spans="1:26" x14ac:dyDescent="0.3">
      <c r="A1253" s="2">
        <v>1252</v>
      </c>
      <c r="B1253" s="2" t="s">
        <v>3493</v>
      </c>
      <c r="C1253" s="2">
        <f>YEAR([1]Data!$D1253)</f>
        <v>2014</v>
      </c>
      <c r="D1253" s="3">
        <v>41992</v>
      </c>
      <c r="E1253" s="3" t="str">
        <f>TEXT(Table1[[#This Row],[Order Date]],"mmm")</f>
        <v>Dec</v>
      </c>
      <c r="F1253" s="3">
        <v>41998</v>
      </c>
      <c r="G1253" s="8">
        <f>Table1[[#This Row],[Ship Date]]-Table1[[#This Row],[Order Date]]</f>
        <v>6</v>
      </c>
      <c r="H1253" s="2" t="s">
        <v>50</v>
      </c>
      <c r="I1253" s="2" t="s">
        <v>2212</v>
      </c>
      <c r="J1253" s="2" t="s">
        <v>2213</v>
      </c>
      <c r="K1253" s="2" t="s">
        <v>26</v>
      </c>
      <c r="L1253" s="2" t="s">
        <v>27</v>
      </c>
      <c r="M1253" s="2" t="s">
        <v>266</v>
      </c>
      <c r="N1253" s="2" t="s">
        <v>267</v>
      </c>
      <c r="O1253" s="2">
        <v>10009</v>
      </c>
      <c r="P1253" s="2" t="s">
        <v>148</v>
      </c>
      <c r="Q1253" s="2" t="s">
        <v>3497</v>
      </c>
      <c r="R1253" s="2" t="s">
        <v>46</v>
      </c>
      <c r="S1253" s="2" t="s">
        <v>68</v>
      </c>
      <c r="T1253" s="2" t="s">
        <v>3498</v>
      </c>
      <c r="U1253" s="2">
        <v>3.2</v>
      </c>
      <c r="V1253" s="2">
        <v>2</v>
      </c>
      <c r="W1253" s="2">
        <v>0</v>
      </c>
      <c r="X1253" s="20">
        <v>5</v>
      </c>
      <c r="Y1253" s="18">
        <v>19304.670918366999</v>
      </c>
      <c r="Z1253" s="2">
        <v>1.3760000000000003</v>
      </c>
    </row>
    <row r="1254" spans="1:26" x14ac:dyDescent="0.3">
      <c r="A1254" s="2">
        <v>1253</v>
      </c>
      <c r="B1254" s="2" t="s">
        <v>3499</v>
      </c>
      <c r="C1254" s="2">
        <f>YEAR([1]Data!$D1254)</f>
        <v>2012</v>
      </c>
      <c r="D1254" s="3">
        <v>41094</v>
      </c>
      <c r="E1254" s="3" t="str">
        <f>TEXT(Table1[[#This Row],[Order Date]],"mmm")</f>
        <v>Jul</v>
      </c>
      <c r="F1254" s="3">
        <v>41099</v>
      </c>
      <c r="G1254" s="8">
        <f>Table1[[#This Row],[Ship Date]]-Table1[[#This Row],[Order Date]]</f>
        <v>5</v>
      </c>
      <c r="H1254" s="2" t="s">
        <v>50</v>
      </c>
      <c r="I1254" s="2" t="s">
        <v>93</v>
      </c>
      <c r="J1254" s="2" t="s">
        <v>94</v>
      </c>
      <c r="K1254" s="2" t="s">
        <v>26</v>
      </c>
      <c r="L1254" s="2" t="s">
        <v>27</v>
      </c>
      <c r="M1254" s="2" t="s">
        <v>2548</v>
      </c>
      <c r="N1254" s="2" t="s">
        <v>114</v>
      </c>
      <c r="O1254" s="2">
        <v>53209</v>
      </c>
      <c r="P1254" s="2" t="s">
        <v>105</v>
      </c>
      <c r="Q1254" s="2" t="s">
        <v>3500</v>
      </c>
      <c r="R1254" s="2" t="s">
        <v>71</v>
      </c>
      <c r="S1254" s="2" t="s">
        <v>72</v>
      </c>
      <c r="T1254" s="2" t="s">
        <v>3501</v>
      </c>
      <c r="U1254" s="2">
        <v>1099.96</v>
      </c>
      <c r="V1254" s="2">
        <v>4</v>
      </c>
      <c r="W1254" s="2">
        <v>0</v>
      </c>
      <c r="X1254" s="20">
        <v>5</v>
      </c>
      <c r="Y1254" s="18">
        <v>19342.816326530301</v>
      </c>
      <c r="Z1254" s="2">
        <v>285.9896</v>
      </c>
    </row>
    <row r="1255" spans="1:26" x14ac:dyDescent="0.3">
      <c r="A1255" s="2">
        <v>1254</v>
      </c>
      <c r="B1255" s="2" t="s">
        <v>3502</v>
      </c>
      <c r="C1255" s="2">
        <f>YEAR([1]Data!$D1255)</f>
        <v>2014</v>
      </c>
      <c r="D1255" s="3">
        <v>41709</v>
      </c>
      <c r="E1255" s="3" t="str">
        <f>TEXT(Table1[[#This Row],[Order Date]],"mmm")</f>
        <v>Mar</v>
      </c>
      <c r="F1255" s="3">
        <v>41713</v>
      </c>
      <c r="G1255" s="8">
        <f>Table1[[#This Row],[Ship Date]]-Table1[[#This Row],[Order Date]]</f>
        <v>4</v>
      </c>
      <c r="H1255" s="2" t="s">
        <v>50</v>
      </c>
      <c r="I1255" s="2" t="s">
        <v>3503</v>
      </c>
      <c r="J1255" s="2" t="s">
        <v>3504</v>
      </c>
      <c r="K1255" s="2" t="s">
        <v>102</v>
      </c>
      <c r="L1255" s="2" t="s">
        <v>27</v>
      </c>
      <c r="M1255" s="2" t="s">
        <v>2252</v>
      </c>
      <c r="N1255" s="2" t="s">
        <v>147</v>
      </c>
      <c r="O1255" s="2">
        <v>19013</v>
      </c>
      <c r="P1255" s="2" t="s">
        <v>148</v>
      </c>
      <c r="Q1255" s="2" t="s">
        <v>2667</v>
      </c>
      <c r="R1255" s="2" t="s">
        <v>46</v>
      </c>
      <c r="S1255" s="2" t="s">
        <v>68</v>
      </c>
      <c r="T1255" s="2" t="s">
        <v>2668</v>
      </c>
      <c r="U1255" s="2">
        <v>5.2480000000000002</v>
      </c>
      <c r="V1255" s="2">
        <v>2</v>
      </c>
      <c r="W1255" s="2">
        <v>0.2</v>
      </c>
      <c r="X1255" s="20">
        <v>5</v>
      </c>
      <c r="Y1255" s="18">
        <v>19380.961734693501</v>
      </c>
      <c r="Z1255" s="2">
        <v>0.59039999999999915</v>
      </c>
    </row>
    <row r="1256" spans="1:26" x14ac:dyDescent="0.3">
      <c r="A1256" s="2">
        <v>1255</v>
      </c>
      <c r="B1256" s="2" t="s">
        <v>3502</v>
      </c>
      <c r="C1256" s="2">
        <f>YEAR([1]Data!$D1256)</f>
        <v>2014</v>
      </c>
      <c r="D1256" s="3">
        <v>41709</v>
      </c>
      <c r="E1256" s="3" t="str">
        <f>TEXT(Table1[[#This Row],[Order Date]],"mmm")</f>
        <v>Mar</v>
      </c>
      <c r="F1256" s="3">
        <v>41713</v>
      </c>
      <c r="G1256" s="8">
        <f>Table1[[#This Row],[Ship Date]]-Table1[[#This Row],[Order Date]]</f>
        <v>4</v>
      </c>
      <c r="H1256" s="2" t="s">
        <v>50</v>
      </c>
      <c r="I1256" s="2" t="s">
        <v>3503</v>
      </c>
      <c r="J1256" s="2" t="s">
        <v>3504</v>
      </c>
      <c r="K1256" s="2" t="s">
        <v>102</v>
      </c>
      <c r="L1256" s="2" t="s">
        <v>27</v>
      </c>
      <c r="M1256" s="2" t="s">
        <v>2252</v>
      </c>
      <c r="N1256" s="2" t="s">
        <v>147</v>
      </c>
      <c r="O1256" s="2">
        <v>19013</v>
      </c>
      <c r="P1256" s="2" t="s">
        <v>148</v>
      </c>
      <c r="Q1256" s="2" t="s">
        <v>1642</v>
      </c>
      <c r="R1256" s="2" t="s">
        <v>71</v>
      </c>
      <c r="S1256" s="2" t="s">
        <v>72</v>
      </c>
      <c r="T1256" s="2" t="s">
        <v>1643</v>
      </c>
      <c r="U1256" s="2">
        <v>35.909999999999997</v>
      </c>
      <c r="V1256" s="2">
        <v>3</v>
      </c>
      <c r="W1256" s="2">
        <v>0.4</v>
      </c>
      <c r="X1256" s="20">
        <v>5</v>
      </c>
      <c r="Y1256" s="18">
        <v>19419.107142856799</v>
      </c>
      <c r="Z1256" s="2">
        <v>-8.3790000000000031</v>
      </c>
    </row>
    <row r="1257" spans="1:26" x14ac:dyDescent="0.3">
      <c r="A1257" s="2">
        <v>1256</v>
      </c>
      <c r="B1257" s="2" t="s">
        <v>3502</v>
      </c>
      <c r="C1257" s="2">
        <f>YEAR([1]Data!$D1257)</f>
        <v>2014</v>
      </c>
      <c r="D1257" s="3">
        <v>41709</v>
      </c>
      <c r="E1257" s="3" t="str">
        <f>TEXT(Table1[[#This Row],[Order Date]],"mmm")</f>
        <v>Mar</v>
      </c>
      <c r="F1257" s="3">
        <v>41713</v>
      </c>
      <c r="G1257" s="8">
        <f>Table1[[#This Row],[Ship Date]]-Table1[[#This Row],[Order Date]]</f>
        <v>4</v>
      </c>
      <c r="H1257" s="2" t="s">
        <v>50</v>
      </c>
      <c r="I1257" s="2" t="s">
        <v>3503</v>
      </c>
      <c r="J1257" s="2" t="s">
        <v>3504</v>
      </c>
      <c r="K1257" s="2" t="s">
        <v>102</v>
      </c>
      <c r="L1257" s="2" t="s">
        <v>27</v>
      </c>
      <c r="M1257" s="2" t="s">
        <v>2252</v>
      </c>
      <c r="N1257" s="2" t="s">
        <v>147</v>
      </c>
      <c r="O1257" s="2">
        <v>19013</v>
      </c>
      <c r="P1257" s="2" t="s">
        <v>148</v>
      </c>
      <c r="Q1257" s="2" t="s">
        <v>3505</v>
      </c>
      <c r="R1257" s="2" t="s">
        <v>32</v>
      </c>
      <c r="S1257" s="2" t="s">
        <v>65</v>
      </c>
      <c r="T1257" s="2" t="s">
        <v>3506</v>
      </c>
      <c r="U1257" s="2">
        <v>6.6959999999999997</v>
      </c>
      <c r="V1257" s="2">
        <v>1</v>
      </c>
      <c r="W1257" s="2">
        <v>0.2</v>
      </c>
      <c r="X1257" s="20">
        <v>5</v>
      </c>
      <c r="Y1257" s="18">
        <v>19457.252551020101</v>
      </c>
      <c r="Z1257" s="2">
        <v>0.50219999999999976</v>
      </c>
    </row>
    <row r="1258" spans="1:26" x14ac:dyDescent="0.3">
      <c r="A1258" s="2">
        <v>1257</v>
      </c>
      <c r="B1258" s="2" t="s">
        <v>3502</v>
      </c>
      <c r="C1258" s="2">
        <f>YEAR([1]Data!$D1258)</f>
        <v>2014</v>
      </c>
      <c r="D1258" s="3">
        <v>41709</v>
      </c>
      <c r="E1258" s="3" t="str">
        <f>TEXT(Table1[[#This Row],[Order Date]],"mmm")</f>
        <v>Mar</v>
      </c>
      <c r="F1258" s="3">
        <v>41713</v>
      </c>
      <c r="G1258" s="8">
        <f>Table1[[#This Row],[Ship Date]]-Table1[[#This Row],[Order Date]]</f>
        <v>4</v>
      </c>
      <c r="H1258" s="2" t="s">
        <v>50</v>
      </c>
      <c r="I1258" s="2" t="s">
        <v>3503</v>
      </c>
      <c r="J1258" s="2" t="s">
        <v>3504</v>
      </c>
      <c r="K1258" s="2" t="s">
        <v>102</v>
      </c>
      <c r="L1258" s="2" t="s">
        <v>27</v>
      </c>
      <c r="M1258" s="2" t="s">
        <v>2252</v>
      </c>
      <c r="N1258" s="2" t="s">
        <v>147</v>
      </c>
      <c r="O1258" s="2">
        <v>19013</v>
      </c>
      <c r="P1258" s="2" t="s">
        <v>148</v>
      </c>
      <c r="Q1258" s="2" t="s">
        <v>3507</v>
      </c>
      <c r="R1258" s="2" t="s">
        <v>32</v>
      </c>
      <c r="S1258" s="2" t="s">
        <v>65</v>
      </c>
      <c r="T1258" s="2" t="s">
        <v>3508</v>
      </c>
      <c r="U1258" s="2">
        <v>43.872000000000007</v>
      </c>
      <c r="V1258" s="2">
        <v>2</v>
      </c>
      <c r="W1258" s="2">
        <v>0.2</v>
      </c>
      <c r="X1258" s="20">
        <v>5</v>
      </c>
      <c r="Y1258" s="18">
        <v>19495.397959183301</v>
      </c>
      <c r="Z1258" s="2">
        <v>11.516399999999999</v>
      </c>
    </row>
    <row r="1259" spans="1:26" x14ac:dyDescent="0.3">
      <c r="A1259" s="2">
        <v>1258</v>
      </c>
      <c r="B1259" s="2" t="s">
        <v>3509</v>
      </c>
      <c r="C1259" s="2">
        <f>YEAR([1]Data!$D1259)</f>
        <v>2013</v>
      </c>
      <c r="D1259" s="3">
        <v>41633</v>
      </c>
      <c r="E1259" s="3" t="str">
        <f>TEXT(Table1[[#This Row],[Order Date]],"mmm")</f>
        <v>Dec</v>
      </c>
      <c r="F1259" s="3">
        <v>41637</v>
      </c>
      <c r="G1259" s="8">
        <f>Table1[[#This Row],[Ship Date]]-Table1[[#This Row],[Order Date]]</f>
        <v>4</v>
      </c>
      <c r="H1259" s="2" t="s">
        <v>23</v>
      </c>
      <c r="I1259" s="2" t="s">
        <v>1508</v>
      </c>
      <c r="J1259" s="2" t="s">
        <v>1509</v>
      </c>
      <c r="K1259" s="2" t="s">
        <v>102</v>
      </c>
      <c r="L1259" s="2" t="s">
        <v>27</v>
      </c>
      <c r="M1259" s="2" t="s">
        <v>467</v>
      </c>
      <c r="N1259" s="2" t="s">
        <v>88</v>
      </c>
      <c r="O1259" s="2">
        <v>28205</v>
      </c>
      <c r="P1259" s="2" t="s">
        <v>30</v>
      </c>
      <c r="Q1259" s="2" t="s">
        <v>2259</v>
      </c>
      <c r="R1259" s="2" t="s">
        <v>46</v>
      </c>
      <c r="S1259" s="2" t="s">
        <v>75</v>
      </c>
      <c r="T1259" s="2" t="s">
        <v>2260</v>
      </c>
      <c r="U1259" s="2">
        <v>27.882000000000005</v>
      </c>
      <c r="V1259" s="2">
        <v>3</v>
      </c>
      <c r="W1259" s="2">
        <v>0.7</v>
      </c>
      <c r="X1259" s="20">
        <v>5</v>
      </c>
      <c r="Y1259" s="18">
        <v>19533.5433673466</v>
      </c>
      <c r="Z1259" s="2">
        <v>-20.446799999999996</v>
      </c>
    </row>
    <row r="1260" spans="1:26" x14ac:dyDescent="0.3">
      <c r="A1260" s="2">
        <v>1259</v>
      </c>
      <c r="B1260" s="2" t="s">
        <v>3509</v>
      </c>
      <c r="C1260" s="2">
        <f>YEAR([1]Data!$D1260)</f>
        <v>2013</v>
      </c>
      <c r="D1260" s="3">
        <v>41633</v>
      </c>
      <c r="E1260" s="3" t="str">
        <f>TEXT(Table1[[#This Row],[Order Date]],"mmm")</f>
        <v>Dec</v>
      </c>
      <c r="F1260" s="3">
        <v>41637</v>
      </c>
      <c r="G1260" s="8">
        <f>Table1[[#This Row],[Ship Date]]-Table1[[#This Row],[Order Date]]</f>
        <v>4</v>
      </c>
      <c r="H1260" s="2" t="s">
        <v>23</v>
      </c>
      <c r="I1260" s="2" t="s">
        <v>1508</v>
      </c>
      <c r="J1260" s="2" t="s">
        <v>1509</v>
      </c>
      <c r="K1260" s="2" t="s">
        <v>102</v>
      </c>
      <c r="L1260" s="2" t="s">
        <v>27</v>
      </c>
      <c r="M1260" s="2" t="s">
        <v>467</v>
      </c>
      <c r="N1260" s="2" t="s">
        <v>88</v>
      </c>
      <c r="O1260" s="2">
        <v>28205</v>
      </c>
      <c r="P1260" s="2" t="s">
        <v>30</v>
      </c>
      <c r="Q1260" s="2" t="s">
        <v>3510</v>
      </c>
      <c r="R1260" s="2" t="s">
        <v>46</v>
      </c>
      <c r="S1260" s="2" t="s">
        <v>59</v>
      </c>
      <c r="T1260" s="2" t="s">
        <v>3511</v>
      </c>
      <c r="U1260" s="2">
        <v>540.048</v>
      </c>
      <c r="V1260" s="2">
        <v>3</v>
      </c>
      <c r="W1260" s="2">
        <v>0.2</v>
      </c>
      <c r="X1260" s="20">
        <v>5</v>
      </c>
      <c r="Y1260" s="18">
        <v>19571.688775509901</v>
      </c>
      <c r="Z1260" s="2">
        <v>-47.254199999999997</v>
      </c>
    </row>
    <row r="1261" spans="1:26" x14ac:dyDescent="0.3">
      <c r="A1261" s="2">
        <v>1260</v>
      </c>
      <c r="B1261" s="2" t="s">
        <v>3509</v>
      </c>
      <c r="C1261" s="2">
        <f>YEAR([1]Data!$D1261)</f>
        <v>2013</v>
      </c>
      <c r="D1261" s="3">
        <v>41633</v>
      </c>
      <c r="E1261" s="3" t="str">
        <f>TEXT(Table1[[#This Row],[Order Date]],"mmm")</f>
        <v>Dec</v>
      </c>
      <c r="F1261" s="3">
        <v>41637</v>
      </c>
      <c r="G1261" s="8">
        <f>Table1[[#This Row],[Ship Date]]-Table1[[#This Row],[Order Date]]</f>
        <v>4</v>
      </c>
      <c r="H1261" s="2" t="s">
        <v>23</v>
      </c>
      <c r="I1261" s="2" t="s">
        <v>1508</v>
      </c>
      <c r="J1261" s="2" t="s">
        <v>1509</v>
      </c>
      <c r="K1261" s="2" t="s">
        <v>102</v>
      </c>
      <c r="L1261" s="2" t="s">
        <v>27</v>
      </c>
      <c r="M1261" s="2" t="s">
        <v>467</v>
      </c>
      <c r="N1261" s="2" t="s">
        <v>88</v>
      </c>
      <c r="O1261" s="2">
        <v>28205</v>
      </c>
      <c r="P1261" s="2" t="s">
        <v>30</v>
      </c>
      <c r="Q1261" s="2" t="s">
        <v>992</v>
      </c>
      <c r="R1261" s="2" t="s">
        <v>71</v>
      </c>
      <c r="S1261" s="2" t="s">
        <v>161</v>
      </c>
      <c r="T1261" s="2" t="s">
        <v>993</v>
      </c>
      <c r="U1261" s="2">
        <v>255.68000000000004</v>
      </c>
      <c r="V1261" s="2">
        <v>8</v>
      </c>
      <c r="W1261" s="2">
        <v>0.2</v>
      </c>
      <c r="X1261" s="20">
        <v>5</v>
      </c>
      <c r="Y1261" s="18">
        <v>19609.834183673102</v>
      </c>
      <c r="Z1261" s="2">
        <v>76.704000000000008</v>
      </c>
    </row>
    <row r="1262" spans="1:26" x14ac:dyDescent="0.3">
      <c r="A1262" s="2">
        <v>1261</v>
      </c>
      <c r="B1262" s="2" t="s">
        <v>3512</v>
      </c>
      <c r="C1262" s="2">
        <f>YEAR([1]Data!$D1262)</f>
        <v>2014</v>
      </c>
      <c r="D1262" s="3">
        <v>41936</v>
      </c>
      <c r="E1262" s="3" t="str">
        <f>TEXT(Table1[[#This Row],[Order Date]],"mmm")</f>
        <v>Oct</v>
      </c>
      <c r="F1262" s="3">
        <v>41940</v>
      </c>
      <c r="G1262" s="8">
        <f>Table1[[#This Row],[Ship Date]]-Table1[[#This Row],[Order Date]]</f>
        <v>4</v>
      </c>
      <c r="H1262" s="2" t="s">
        <v>50</v>
      </c>
      <c r="I1262" s="2" t="s">
        <v>3513</v>
      </c>
      <c r="J1262" s="2" t="s">
        <v>3514</v>
      </c>
      <c r="K1262" s="2" t="s">
        <v>26</v>
      </c>
      <c r="L1262" s="2" t="s">
        <v>27</v>
      </c>
      <c r="M1262" s="2" t="s">
        <v>1521</v>
      </c>
      <c r="N1262" s="2" t="s">
        <v>54</v>
      </c>
      <c r="O1262" s="2">
        <v>32216</v>
      </c>
      <c r="P1262" s="2" t="s">
        <v>30</v>
      </c>
      <c r="Q1262" s="2" t="s">
        <v>3515</v>
      </c>
      <c r="R1262" s="2" t="s">
        <v>71</v>
      </c>
      <c r="S1262" s="2" t="s">
        <v>72</v>
      </c>
      <c r="T1262" s="2" t="s">
        <v>3516</v>
      </c>
      <c r="U1262" s="2">
        <v>863.87999999999988</v>
      </c>
      <c r="V1262" s="2">
        <v>3</v>
      </c>
      <c r="W1262" s="2">
        <v>0.2</v>
      </c>
      <c r="X1262" s="20">
        <v>5</v>
      </c>
      <c r="Y1262" s="18">
        <v>19647.9795918364</v>
      </c>
      <c r="Z1262" s="2">
        <v>107.98499999999996</v>
      </c>
    </row>
    <row r="1263" spans="1:26" x14ac:dyDescent="0.3">
      <c r="A1263" s="2">
        <v>1262</v>
      </c>
      <c r="B1263" s="2" t="s">
        <v>3517</v>
      </c>
      <c r="C1263" s="2">
        <f>YEAR([1]Data!$D1263)</f>
        <v>2013</v>
      </c>
      <c r="D1263" s="3">
        <v>41576</v>
      </c>
      <c r="E1263" s="3" t="str">
        <f>TEXT(Table1[[#This Row],[Order Date]],"mmm")</f>
        <v>Oct</v>
      </c>
      <c r="F1263" s="3">
        <v>41583</v>
      </c>
      <c r="G1263" s="8">
        <f>Table1[[#This Row],[Ship Date]]-Table1[[#This Row],[Order Date]]</f>
        <v>7</v>
      </c>
      <c r="H1263" s="2" t="s">
        <v>50</v>
      </c>
      <c r="I1263" s="2" t="s">
        <v>3518</v>
      </c>
      <c r="J1263" s="2" t="s">
        <v>3519</v>
      </c>
      <c r="K1263" s="2" t="s">
        <v>41</v>
      </c>
      <c r="L1263" s="2" t="s">
        <v>27</v>
      </c>
      <c r="M1263" s="2" t="s">
        <v>3520</v>
      </c>
      <c r="N1263" s="2" t="s">
        <v>88</v>
      </c>
      <c r="O1263" s="2">
        <v>27834</v>
      </c>
      <c r="P1263" s="2" t="s">
        <v>30</v>
      </c>
      <c r="Q1263" s="2" t="s">
        <v>3521</v>
      </c>
      <c r="R1263" s="2" t="s">
        <v>46</v>
      </c>
      <c r="S1263" s="2" t="s">
        <v>75</v>
      </c>
      <c r="T1263" s="2" t="s">
        <v>3522</v>
      </c>
      <c r="U1263" s="2">
        <v>17.616000000000003</v>
      </c>
      <c r="V1263" s="2">
        <v>4</v>
      </c>
      <c r="W1263" s="2">
        <v>0.7</v>
      </c>
      <c r="X1263" s="20">
        <v>5</v>
      </c>
      <c r="Y1263" s="18">
        <v>19686.1249999996</v>
      </c>
      <c r="Z1263" s="2">
        <v>-14.0928</v>
      </c>
    </row>
    <row r="1264" spans="1:26" x14ac:dyDescent="0.3">
      <c r="A1264" s="2">
        <v>1263</v>
      </c>
      <c r="B1264" s="2" t="s">
        <v>3523</v>
      </c>
      <c r="C1264" s="2">
        <f>YEAR([1]Data!$D1264)</f>
        <v>2014</v>
      </c>
      <c r="D1264" s="3">
        <v>41828</v>
      </c>
      <c r="E1264" s="3" t="str">
        <f>TEXT(Table1[[#This Row],[Order Date]],"mmm")</f>
        <v>Jul</v>
      </c>
      <c r="F1264" s="3">
        <v>41830</v>
      </c>
      <c r="G1264" s="8">
        <f>Table1[[#This Row],[Ship Date]]-Table1[[#This Row],[Order Date]]</f>
        <v>2</v>
      </c>
      <c r="H1264" s="2" t="s">
        <v>23</v>
      </c>
      <c r="I1264" s="2" t="s">
        <v>3259</v>
      </c>
      <c r="J1264" s="2" t="s">
        <v>3260</v>
      </c>
      <c r="K1264" s="2" t="s">
        <v>26</v>
      </c>
      <c r="L1264" s="2" t="s">
        <v>27</v>
      </c>
      <c r="M1264" s="2" t="s">
        <v>1173</v>
      </c>
      <c r="N1264" s="2" t="s">
        <v>267</v>
      </c>
      <c r="O1264" s="2">
        <v>11561</v>
      </c>
      <c r="P1264" s="2" t="s">
        <v>148</v>
      </c>
      <c r="Q1264" s="2" t="s">
        <v>158</v>
      </c>
      <c r="R1264" s="2" t="s">
        <v>46</v>
      </c>
      <c r="S1264" s="2" t="s">
        <v>75</v>
      </c>
      <c r="T1264" s="2" t="s">
        <v>159</v>
      </c>
      <c r="U1264" s="2">
        <v>17.472000000000001</v>
      </c>
      <c r="V1264" s="2">
        <v>3</v>
      </c>
      <c r="W1264" s="2">
        <v>0.2</v>
      </c>
      <c r="X1264" s="20">
        <v>5</v>
      </c>
      <c r="Y1264" s="18">
        <v>19724.270408162902</v>
      </c>
      <c r="Z1264" s="2">
        <v>6.3336000000000006</v>
      </c>
    </row>
    <row r="1265" spans="1:26" x14ac:dyDescent="0.3">
      <c r="A1265" s="2">
        <v>1264</v>
      </c>
      <c r="B1265" s="2" t="s">
        <v>3524</v>
      </c>
      <c r="C1265" s="2">
        <f>YEAR([1]Data!$D1265)</f>
        <v>2013</v>
      </c>
      <c r="D1265" s="3">
        <v>41549</v>
      </c>
      <c r="E1265" s="3" t="str">
        <f>TEXT(Table1[[#This Row],[Order Date]],"mmm")</f>
        <v>Oct</v>
      </c>
      <c r="F1265" s="3">
        <v>41550</v>
      </c>
      <c r="G1265" s="8">
        <f>Table1[[#This Row],[Ship Date]]-Table1[[#This Row],[Order Date]]</f>
        <v>1</v>
      </c>
      <c r="H1265" s="2" t="s">
        <v>188</v>
      </c>
      <c r="I1265" s="2" t="s">
        <v>3525</v>
      </c>
      <c r="J1265" s="2" t="s">
        <v>3526</v>
      </c>
      <c r="K1265" s="2" t="s">
        <v>26</v>
      </c>
      <c r="L1265" s="2" t="s">
        <v>27</v>
      </c>
      <c r="M1265" s="2" t="s">
        <v>3289</v>
      </c>
      <c r="N1265" s="2" t="s">
        <v>254</v>
      </c>
      <c r="O1265" s="2">
        <v>46350</v>
      </c>
      <c r="P1265" s="2" t="s">
        <v>105</v>
      </c>
      <c r="Q1265" s="2" t="s">
        <v>613</v>
      </c>
      <c r="R1265" s="2" t="s">
        <v>71</v>
      </c>
      <c r="S1265" s="2" t="s">
        <v>72</v>
      </c>
      <c r="T1265" s="2" t="s">
        <v>614</v>
      </c>
      <c r="U1265" s="2">
        <v>69.900000000000006</v>
      </c>
      <c r="V1265" s="2">
        <v>2</v>
      </c>
      <c r="W1265" s="2">
        <v>0</v>
      </c>
      <c r="X1265" s="20">
        <v>5</v>
      </c>
      <c r="Y1265" s="18">
        <v>19762.4158163262</v>
      </c>
      <c r="Z1265" s="2">
        <v>18.873000000000005</v>
      </c>
    </row>
    <row r="1266" spans="1:26" x14ac:dyDescent="0.3">
      <c r="A1266" s="2">
        <v>1265</v>
      </c>
      <c r="B1266" s="2" t="s">
        <v>3524</v>
      </c>
      <c r="C1266" s="2">
        <f>YEAR([1]Data!$D1266)</f>
        <v>2013</v>
      </c>
      <c r="D1266" s="3">
        <v>41549</v>
      </c>
      <c r="E1266" s="3" t="str">
        <f>TEXT(Table1[[#This Row],[Order Date]],"mmm")</f>
        <v>Oct</v>
      </c>
      <c r="F1266" s="3">
        <v>41550</v>
      </c>
      <c r="G1266" s="8">
        <f>Table1[[#This Row],[Ship Date]]-Table1[[#This Row],[Order Date]]</f>
        <v>1</v>
      </c>
      <c r="H1266" s="2" t="s">
        <v>188</v>
      </c>
      <c r="I1266" s="2" t="s">
        <v>3525</v>
      </c>
      <c r="J1266" s="2" t="s">
        <v>3526</v>
      </c>
      <c r="K1266" s="2" t="s">
        <v>26</v>
      </c>
      <c r="L1266" s="2" t="s">
        <v>27</v>
      </c>
      <c r="M1266" s="2" t="s">
        <v>3289</v>
      </c>
      <c r="N1266" s="2" t="s">
        <v>254</v>
      </c>
      <c r="O1266" s="2">
        <v>46350</v>
      </c>
      <c r="P1266" s="2" t="s">
        <v>105</v>
      </c>
      <c r="Q1266" s="2" t="s">
        <v>3505</v>
      </c>
      <c r="R1266" s="2" t="s">
        <v>32</v>
      </c>
      <c r="S1266" s="2" t="s">
        <v>65</v>
      </c>
      <c r="T1266" s="2" t="s">
        <v>3506</v>
      </c>
      <c r="U1266" s="2">
        <v>41.849999999999994</v>
      </c>
      <c r="V1266" s="2">
        <v>5</v>
      </c>
      <c r="W1266" s="2">
        <v>0</v>
      </c>
      <c r="X1266" s="20">
        <v>5</v>
      </c>
      <c r="Y1266" s="18">
        <v>19800.5612244894</v>
      </c>
      <c r="Z1266" s="2">
        <v>10.880999999999998</v>
      </c>
    </row>
    <row r="1267" spans="1:26" x14ac:dyDescent="0.3">
      <c r="A1267" s="2">
        <v>1266</v>
      </c>
      <c r="B1267" s="2" t="s">
        <v>3527</v>
      </c>
      <c r="C1267" s="2">
        <f>YEAR([1]Data!$D1267)</f>
        <v>2014</v>
      </c>
      <c r="D1267" s="3">
        <v>41885</v>
      </c>
      <c r="E1267" s="3" t="str">
        <f>TEXT(Table1[[#This Row],[Order Date]],"mmm")</f>
        <v>Sep</v>
      </c>
      <c r="F1267" s="3">
        <v>41890</v>
      </c>
      <c r="G1267" s="8">
        <f>Table1[[#This Row],[Ship Date]]-Table1[[#This Row],[Order Date]]</f>
        <v>5</v>
      </c>
      <c r="H1267" s="2" t="s">
        <v>50</v>
      </c>
      <c r="I1267" s="2" t="s">
        <v>3528</v>
      </c>
      <c r="J1267" s="2" t="s">
        <v>3529</v>
      </c>
      <c r="K1267" s="2" t="s">
        <v>26</v>
      </c>
      <c r="L1267" s="2" t="s">
        <v>27</v>
      </c>
      <c r="M1267" s="2" t="s">
        <v>127</v>
      </c>
      <c r="N1267" s="2" t="s">
        <v>43</v>
      </c>
      <c r="O1267" s="2">
        <v>94122</v>
      </c>
      <c r="P1267" s="2" t="s">
        <v>44</v>
      </c>
      <c r="Q1267" s="2" t="s">
        <v>3530</v>
      </c>
      <c r="R1267" s="2" t="s">
        <v>46</v>
      </c>
      <c r="S1267" s="2" t="s">
        <v>68</v>
      </c>
      <c r="T1267" s="2" t="s">
        <v>3531</v>
      </c>
      <c r="U1267" s="2">
        <v>6.57</v>
      </c>
      <c r="V1267" s="2">
        <v>3</v>
      </c>
      <c r="W1267" s="2">
        <v>0</v>
      </c>
      <c r="X1267" s="20">
        <v>5</v>
      </c>
      <c r="Y1267" s="18">
        <v>19838.706632652698</v>
      </c>
      <c r="Z1267" s="2">
        <v>1.7738999999999998</v>
      </c>
    </row>
    <row r="1268" spans="1:26" x14ac:dyDescent="0.3">
      <c r="A1268" s="2">
        <v>1267</v>
      </c>
      <c r="B1268" s="2" t="s">
        <v>3532</v>
      </c>
      <c r="C1268" s="2">
        <f>YEAR([1]Data!$D1268)</f>
        <v>2011</v>
      </c>
      <c r="D1268" s="3">
        <v>40901</v>
      </c>
      <c r="E1268" s="3" t="str">
        <f>TEXT(Table1[[#This Row],[Order Date]],"mmm")</f>
        <v>Dec</v>
      </c>
      <c r="F1268" s="3">
        <v>40906</v>
      </c>
      <c r="G1268" s="8">
        <f>Table1[[#This Row],[Ship Date]]-Table1[[#This Row],[Order Date]]</f>
        <v>5</v>
      </c>
      <c r="H1268" s="2" t="s">
        <v>50</v>
      </c>
      <c r="I1268" s="2" t="s">
        <v>371</v>
      </c>
      <c r="J1268" s="2" t="s">
        <v>372</v>
      </c>
      <c r="K1268" s="2" t="s">
        <v>41</v>
      </c>
      <c r="L1268" s="2" t="s">
        <v>27</v>
      </c>
      <c r="M1268" s="2" t="s">
        <v>42</v>
      </c>
      <c r="N1268" s="2" t="s">
        <v>43</v>
      </c>
      <c r="O1268" s="2">
        <v>90045</v>
      </c>
      <c r="P1268" s="2" t="s">
        <v>44</v>
      </c>
      <c r="Q1268" s="2" t="s">
        <v>1516</v>
      </c>
      <c r="R1268" s="2" t="s">
        <v>46</v>
      </c>
      <c r="S1268" s="2" t="s">
        <v>59</v>
      </c>
      <c r="T1268" s="2" t="s">
        <v>1517</v>
      </c>
      <c r="U1268" s="2">
        <v>142.86000000000001</v>
      </c>
      <c r="V1268" s="2">
        <v>1</v>
      </c>
      <c r="W1268" s="2">
        <v>0</v>
      </c>
      <c r="X1268" s="20">
        <v>5</v>
      </c>
      <c r="Y1268" s="18">
        <v>19876.852040816</v>
      </c>
      <c r="Z1268" s="2">
        <v>41.429399999999987</v>
      </c>
    </row>
    <row r="1269" spans="1:26" x14ac:dyDescent="0.3">
      <c r="A1269" s="2">
        <v>1268</v>
      </c>
      <c r="B1269" s="2" t="s">
        <v>3532</v>
      </c>
      <c r="C1269" s="2">
        <f>YEAR([1]Data!$D1269)</f>
        <v>2011</v>
      </c>
      <c r="D1269" s="3">
        <v>40901</v>
      </c>
      <c r="E1269" s="3" t="str">
        <f>TEXT(Table1[[#This Row],[Order Date]],"mmm")</f>
        <v>Dec</v>
      </c>
      <c r="F1269" s="3">
        <v>40906</v>
      </c>
      <c r="G1269" s="8">
        <f>Table1[[#This Row],[Ship Date]]-Table1[[#This Row],[Order Date]]</f>
        <v>5</v>
      </c>
      <c r="H1269" s="2" t="s">
        <v>50</v>
      </c>
      <c r="I1269" s="2" t="s">
        <v>371</v>
      </c>
      <c r="J1269" s="2" t="s">
        <v>372</v>
      </c>
      <c r="K1269" s="2" t="s">
        <v>41</v>
      </c>
      <c r="L1269" s="2" t="s">
        <v>27</v>
      </c>
      <c r="M1269" s="2" t="s">
        <v>42</v>
      </c>
      <c r="N1269" s="2" t="s">
        <v>43</v>
      </c>
      <c r="O1269" s="2">
        <v>90045</v>
      </c>
      <c r="P1269" s="2" t="s">
        <v>44</v>
      </c>
      <c r="Q1269" s="2" t="s">
        <v>304</v>
      </c>
      <c r="R1269" s="2" t="s">
        <v>32</v>
      </c>
      <c r="S1269" s="2" t="s">
        <v>36</v>
      </c>
      <c r="T1269" s="2" t="s">
        <v>305</v>
      </c>
      <c r="U1269" s="2">
        <v>292.27200000000005</v>
      </c>
      <c r="V1269" s="2">
        <v>6</v>
      </c>
      <c r="W1269" s="2">
        <v>0.2</v>
      </c>
      <c r="X1269" s="20">
        <v>5</v>
      </c>
      <c r="Y1269" s="18">
        <v>19914.9974489792</v>
      </c>
      <c r="Z1269" s="2">
        <v>18.266999999999967</v>
      </c>
    </row>
    <row r="1270" spans="1:26" x14ac:dyDescent="0.3">
      <c r="A1270" s="2">
        <v>1269</v>
      </c>
      <c r="B1270" s="2" t="s">
        <v>3533</v>
      </c>
      <c r="C1270" s="2">
        <f>YEAR([1]Data!$D1270)</f>
        <v>2014</v>
      </c>
      <c r="D1270" s="3">
        <v>41906</v>
      </c>
      <c r="E1270" s="3" t="str">
        <f>TEXT(Table1[[#This Row],[Order Date]],"mmm")</f>
        <v>Sep</v>
      </c>
      <c r="F1270" s="3">
        <v>41910</v>
      </c>
      <c r="G1270" s="8">
        <f>Table1[[#This Row],[Ship Date]]-Table1[[#This Row],[Order Date]]</f>
        <v>4</v>
      </c>
      <c r="H1270" s="2" t="s">
        <v>50</v>
      </c>
      <c r="I1270" s="2" t="s">
        <v>3456</v>
      </c>
      <c r="J1270" s="2" t="s">
        <v>3457</v>
      </c>
      <c r="K1270" s="2" t="s">
        <v>41</v>
      </c>
      <c r="L1270" s="2" t="s">
        <v>27</v>
      </c>
      <c r="M1270" s="2" t="s">
        <v>1473</v>
      </c>
      <c r="N1270" s="2" t="s">
        <v>457</v>
      </c>
      <c r="O1270" s="2">
        <v>80027</v>
      </c>
      <c r="P1270" s="2" t="s">
        <v>44</v>
      </c>
      <c r="Q1270" s="2" t="s">
        <v>1540</v>
      </c>
      <c r="R1270" s="2" t="s">
        <v>32</v>
      </c>
      <c r="S1270" s="2" t="s">
        <v>65</v>
      </c>
      <c r="T1270" s="2" t="s">
        <v>1541</v>
      </c>
      <c r="U1270" s="2">
        <v>29.328000000000003</v>
      </c>
      <c r="V1270" s="2">
        <v>3</v>
      </c>
      <c r="W1270" s="2">
        <v>0.2</v>
      </c>
      <c r="X1270" s="20">
        <v>5</v>
      </c>
      <c r="Y1270" s="18">
        <v>19953.142857142499</v>
      </c>
      <c r="Z1270" s="2">
        <v>3.665999999999995</v>
      </c>
    </row>
    <row r="1271" spans="1:26" x14ac:dyDescent="0.3">
      <c r="A1271" s="2">
        <v>1270</v>
      </c>
      <c r="B1271" s="2" t="s">
        <v>3534</v>
      </c>
      <c r="C1271" s="2">
        <f>YEAR([1]Data!$D1271)</f>
        <v>2014</v>
      </c>
      <c r="D1271" s="3">
        <v>41795</v>
      </c>
      <c r="E1271" s="3" t="str">
        <f>TEXT(Table1[[#This Row],[Order Date]],"mmm")</f>
        <v>Jun</v>
      </c>
      <c r="F1271" s="3">
        <v>41799</v>
      </c>
      <c r="G1271" s="8">
        <f>Table1[[#This Row],[Ship Date]]-Table1[[#This Row],[Order Date]]</f>
        <v>4</v>
      </c>
      <c r="H1271" s="2" t="s">
        <v>50</v>
      </c>
      <c r="I1271" s="2" t="s">
        <v>3535</v>
      </c>
      <c r="J1271" s="2" t="s">
        <v>3536</v>
      </c>
      <c r="K1271" s="2" t="s">
        <v>26</v>
      </c>
      <c r="L1271" s="2" t="s">
        <v>27</v>
      </c>
      <c r="M1271" s="2" t="s">
        <v>2579</v>
      </c>
      <c r="N1271" s="2" t="s">
        <v>358</v>
      </c>
      <c r="O1271" s="2">
        <v>35630</v>
      </c>
      <c r="P1271" s="2" t="s">
        <v>30</v>
      </c>
      <c r="Q1271" s="2" t="s">
        <v>3537</v>
      </c>
      <c r="R1271" s="2" t="s">
        <v>46</v>
      </c>
      <c r="S1271" s="2" t="s">
        <v>90</v>
      </c>
      <c r="T1271" s="2" t="s">
        <v>3538</v>
      </c>
      <c r="U1271" s="2">
        <v>12.48</v>
      </c>
      <c r="V1271" s="2">
        <v>2</v>
      </c>
      <c r="W1271" s="2">
        <v>0</v>
      </c>
      <c r="X1271" s="20">
        <v>5</v>
      </c>
      <c r="Y1271" s="18">
        <v>19991.2882653058</v>
      </c>
      <c r="Z1271" s="2">
        <v>5.6159999999999997</v>
      </c>
    </row>
    <row r="1272" spans="1:26" x14ac:dyDescent="0.3">
      <c r="A1272" s="2">
        <v>1271</v>
      </c>
      <c r="B1272" s="2" t="s">
        <v>3539</v>
      </c>
      <c r="C1272" s="2">
        <f>YEAR([1]Data!$D1272)</f>
        <v>2013</v>
      </c>
      <c r="D1272" s="3">
        <v>41386</v>
      </c>
      <c r="E1272" s="3" t="str">
        <f>TEXT(Table1[[#This Row],[Order Date]],"mmm")</f>
        <v>Apr</v>
      </c>
      <c r="F1272" s="3">
        <v>41391</v>
      </c>
      <c r="G1272" s="8">
        <f>Table1[[#This Row],[Ship Date]]-Table1[[#This Row],[Order Date]]</f>
        <v>5</v>
      </c>
      <c r="H1272" s="2" t="s">
        <v>50</v>
      </c>
      <c r="I1272" s="2" t="s">
        <v>2167</v>
      </c>
      <c r="J1272" s="2" t="s">
        <v>2168</v>
      </c>
      <c r="K1272" s="2" t="s">
        <v>41</v>
      </c>
      <c r="L1272" s="2" t="s">
        <v>27</v>
      </c>
      <c r="M1272" s="2" t="s">
        <v>303</v>
      </c>
      <c r="N1272" s="2" t="s">
        <v>211</v>
      </c>
      <c r="O1272" s="2">
        <v>60623</v>
      </c>
      <c r="P1272" s="2" t="s">
        <v>105</v>
      </c>
      <c r="Q1272" s="2" t="s">
        <v>3540</v>
      </c>
      <c r="R1272" s="2" t="s">
        <v>46</v>
      </c>
      <c r="S1272" s="2" t="s">
        <v>59</v>
      </c>
      <c r="T1272" s="2" t="s">
        <v>3541</v>
      </c>
      <c r="U1272" s="2">
        <v>102.33600000000001</v>
      </c>
      <c r="V1272" s="2">
        <v>4</v>
      </c>
      <c r="W1272" s="2">
        <v>0.2</v>
      </c>
      <c r="X1272" s="20">
        <v>5</v>
      </c>
      <c r="Y1272" s="18">
        <v>20029.433673469</v>
      </c>
      <c r="Z1272" s="2">
        <v>-12.792000000000002</v>
      </c>
    </row>
    <row r="1273" spans="1:26" x14ac:dyDescent="0.3">
      <c r="A1273" s="2">
        <v>1272</v>
      </c>
      <c r="B1273" s="2" t="s">
        <v>3539</v>
      </c>
      <c r="C1273" s="2">
        <f>YEAR([1]Data!$D1273)</f>
        <v>2013</v>
      </c>
      <c r="D1273" s="3">
        <v>41386</v>
      </c>
      <c r="E1273" s="3" t="str">
        <f>TEXT(Table1[[#This Row],[Order Date]],"mmm")</f>
        <v>Apr</v>
      </c>
      <c r="F1273" s="3">
        <v>41391</v>
      </c>
      <c r="G1273" s="8">
        <f>Table1[[#This Row],[Ship Date]]-Table1[[#This Row],[Order Date]]</f>
        <v>5</v>
      </c>
      <c r="H1273" s="2" t="s">
        <v>50</v>
      </c>
      <c r="I1273" s="2" t="s">
        <v>2167</v>
      </c>
      <c r="J1273" s="2" t="s">
        <v>2168</v>
      </c>
      <c r="K1273" s="2" t="s">
        <v>41</v>
      </c>
      <c r="L1273" s="2" t="s">
        <v>27</v>
      </c>
      <c r="M1273" s="2" t="s">
        <v>303</v>
      </c>
      <c r="N1273" s="2" t="s">
        <v>211</v>
      </c>
      <c r="O1273" s="2">
        <v>60623</v>
      </c>
      <c r="P1273" s="2" t="s">
        <v>105</v>
      </c>
      <c r="Q1273" s="2" t="s">
        <v>2819</v>
      </c>
      <c r="R1273" s="2" t="s">
        <v>46</v>
      </c>
      <c r="S1273" s="2" t="s">
        <v>78</v>
      </c>
      <c r="T1273" s="2" t="s">
        <v>2820</v>
      </c>
      <c r="U1273" s="2">
        <v>48.791999999999987</v>
      </c>
      <c r="V1273" s="2">
        <v>3</v>
      </c>
      <c r="W1273" s="2">
        <v>0.8</v>
      </c>
      <c r="X1273" s="20">
        <v>5</v>
      </c>
      <c r="Y1273" s="18">
        <v>20067.579081632299</v>
      </c>
      <c r="Z1273" s="2">
        <v>-126.85920000000002</v>
      </c>
    </row>
    <row r="1274" spans="1:26" x14ac:dyDescent="0.3">
      <c r="A1274" s="2">
        <v>1273</v>
      </c>
      <c r="B1274" s="2" t="s">
        <v>3539</v>
      </c>
      <c r="C1274" s="2">
        <f>YEAR([1]Data!$D1274)</f>
        <v>2013</v>
      </c>
      <c r="D1274" s="3">
        <v>41386</v>
      </c>
      <c r="E1274" s="3" t="str">
        <f>TEXT(Table1[[#This Row],[Order Date]],"mmm")</f>
        <v>Apr</v>
      </c>
      <c r="F1274" s="3">
        <v>41391</v>
      </c>
      <c r="G1274" s="8">
        <f>Table1[[#This Row],[Ship Date]]-Table1[[#This Row],[Order Date]]</f>
        <v>5</v>
      </c>
      <c r="H1274" s="2" t="s">
        <v>50</v>
      </c>
      <c r="I1274" s="2" t="s">
        <v>2167</v>
      </c>
      <c r="J1274" s="2" t="s">
        <v>2168</v>
      </c>
      <c r="K1274" s="2" t="s">
        <v>41</v>
      </c>
      <c r="L1274" s="2" t="s">
        <v>27</v>
      </c>
      <c r="M1274" s="2" t="s">
        <v>303</v>
      </c>
      <c r="N1274" s="2" t="s">
        <v>211</v>
      </c>
      <c r="O1274" s="2">
        <v>60623</v>
      </c>
      <c r="P1274" s="2" t="s">
        <v>105</v>
      </c>
      <c r="Q1274" s="2" t="s">
        <v>3542</v>
      </c>
      <c r="R1274" s="2" t="s">
        <v>46</v>
      </c>
      <c r="S1274" s="2" t="s">
        <v>75</v>
      </c>
      <c r="T1274" s="2" t="s">
        <v>3543</v>
      </c>
      <c r="U1274" s="2">
        <v>44.847999999999992</v>
      </c>
      <c r="V1274" s="2">
        <v>8</v>
      </c>
      <c r="W1274" s="2">
        <v>0.8</v>
      </c>
      <c r="X1274" s="20">
        <v>5</v>
      </c>
      <c r="Y1274" s="18">
        <v>20105.724489795601</v>
      </c>
      <c r="Z1274" s="2">
        <v>-67.27200000000002</v>
      </c>
    </row>
    <row r="1275" spans="1:26" x14ac:dyDescent="0.3">
      <c r="A1275" s="2">
        <v>1274</v>
      </c>
      <c r="B1275" s="2" t="s">
        <v>3544</v>
      </c>
      <c r="C1275" s="2">
        <f>YEAR([1]Data!$D1275)</f>
        <v>2013</v>
      </c>
      <c r="D1275" s="3">
        <v>41421</v>
      </c>
      <c r="E1275" s="3" t="str">
        <f>TEXT(Table1[[#This Row],[Order Date]],"mmm")</f>
        <v>May</v>
      </c>
      <c r="F1275" s="3">
        <v>41421</v>
      </c>
      <c r="G1275" s="8">
        <f>Table1[[#This Row],[Ship Date]]-Table1[[#This Row],[Order Date]]</f>
        <v>0</v>
      </c>
      <c r="H1275" s="2" t="s">
        <v>1290</v>
      </c>
      <c r="I1275" s="2" t="s">
        <v>3166</v>
      </c>
      <c r="J1275" s="2" t="s">
        <v>3167</v>
      </c>
      <c r="K1275" s="2" t="s">
        <v>26</v>
      </c>
      <c r="L1275" s="2" t="s">
        <v>27</v>
      </c>
      <c r="M1275" s="2" t="s">
        <v>103</v>
      </c>
      <c r="N1275" s="2" t="s">
        <v>104</v>
      </c>
      <c r="O1275" s="2">
        <v>76106</v>
      </c>
      <c r="P1275" s="2" t="s">
        <v>105</v>
      </c>
      <c r="Q1275" s="2" t="s">
        <v>2925</v>
      </c>
      <c r="R1275" s="2" t="s">
        <v>46</v>
      </c>
      <c r="S1275" s="2" t="s">
        <v>90</v>
      </c>
      <c r="T1275" s="2" t="s">
        <v>2926</v>
      </c>
      <c r="U1275" s="2">
        <v>10.368000000000002</v>
      </c>
      <c r="V1275" s="2">
        <v>2</v>
      </c>
      <c r="W1275" s="2">
        <v>0.2</v>
      </c>
      <c r="X1275" s="20">
        <v>5</v>
      </c>
      <c r="Y1275" s="18">
        <v>20143.869897958801</v>
      </c>
      <c r="Z1275" s="2">
        <v>3.6288</v>
      </c>
    </row>
    <row r="1276" spans="1:26" x14ac:dyDescent="0.3">
      <c r="A1276" s="2">
        <v>1275</v>
      </c>
      <c r="B1276" s="2" t="s">
        <v>3544</v>
      </c>
      <c r="C1276" s="2">
        <f>YEAR([1]Data!$D1276)</f>
        <v>2013</v>
      </c>
      <c r="D1276" s="3">
        <v>41421</v>
      </c>
      <c r="E1276" s="3" t="str">
        <f>TEXT(Table1[[#This Row],[Order Date]],"mmm")</f>
        <v>May</v>
      </c>
      <c r="F1276" s="3">
        <v>41421</v>
      </c>
      <c r="G1276" s="8">
        <f>Table1[[#This Row],[Ship Date]]-Table1[[#This Row],[Order Date]]</f>
        <v>0</v>
      </c>
      <c r="H1276" s="2" t="s">
        <v>1290</v>
      </c>
      <c r="I1276" s="2" t="s">
        <v>3166</v>
      </c>
      <c r="J1276" s="2" t="s">
        <v>3167</v>
      </c>
      <c r="K1276" s="2" t="s">
        <v>26</v>
      </c>
      <c r="L1276" s="2" t="s">
        <v>27</v>
      </c>
      <c r="M1276" s="2" t="s">
        <v>103</v>
      </c>
      <c r="N1276" s="2" t="s">
        <v>104</v>
      </c>
      <c r="O1276" s="2">
        <v>76106</v>
      </c>
      <c r="P1276" s="2" t="s">
        <v>105</v>
      </c>
      <c r="Q1276" s="2" t="s">
        <v>3545</v>
      </c>
      <c r="R1276" s="2" t="s">
        <v>32</v>
      </c>
      <c r="S1276" s="2" t="s">
        <v>36</v>
      </c>
      <c r="T1276" s="2" t="s">
        <v>3546</v>
      </c>
      <c r="U1276" s="2">
        <v>388.42999999999995</v>
      </c>
      <c r="V1276" s="2">
        <v>5</v>
      </c>
      <c r="W1276" s="2">
        <v>0.3</v>
      </c>
      <c r="X1276" s="20">
        <v>5</v>
      </c>
      <c r="Y1276" s="18">
        <v>20182.015306122099</v>
      </c>
      <c r="Z1276" s="2">
        <v>-88.783999999999978</v>
      </c>
    </row>
    <row r="1277" spans="1:26" x14ac:dyDescent="0.3">
      <c r="A1277" s="2">
        <v>1276</v>
      </c>
      <c r="B1277" s="2" t="s">
        <v>3544</v>
      </c>
      <c r="C1277" s="2">
        <f>YEAR([1]Data!$D1277)</f>
        <v>2013</v>
      </c>
      <c r="D1277" s="3">
        <v>41421</v>
      </c>
      <c r="E1277" s="3" t="str">
        <f>TEXT(Table1[[#This Row],[Order Date]],"mmm")</f>
        <v>May</v>
      </c>
      <c r="F1277" s="3">
        <v>41421</v>
      </c>
      <c r="G1277" s="8">
        <f>Table1[[#This Row],[Ship Date]]-Table1[[#This Row],[Order Date]]</f>
        <v>0</v>
      </c>
      <c r="H1277" s="2" t="s">
        <v>1290</v>
      </c>
      <c r="I1277" s="2" t="s">
        <v>3166</v>
      </c>
      <c r="J1277" s="2" t="s">
        <v>3167</v>
      </c>
      <c r="K1277" s="2" t="s">
        <v>26</v>
      </c>
      <c r="L1277" s="2" t="s">
        <v>27</v>
      </c>
      <c r="M1277" s="2" t="s">
        <v>103</v>
      </c>
      <c r="N1277" s="2" t="s">
        <v>104</v>
      </c>
      <c r="O1277" s="2">
        <v>76106</v>
      </c>
      <c r="P1277" s="2" t="s">
        <v>105</v>
      </c>
      <c r="Q1277" s="2" t="s">
        <v>451</v>
      </c>
      <c r="R1277" s="2" t="s">
        <v>46</v>
      </c>
      <c r="S1277" s="2" t="s">
        <v>90</v>
      </c>
      <c r="T1277" s="2" t="s">
        <v>452</v>
      </c>
      <c r="U1277" s="2">
        <v>14.352000000000002</v>
      </c>
      <c r="V1277" s="2">
        <v>3</v>
      </c>
      <c r="W1277" s="2">
        <v>0.2</v>
      </c>
      <c r="X1277" s="20">
        <v>5</v>
      </c>
      <c r="Y1277" s="18">
        <v>20220.160714285401</v>
      </c>
      <c r="Z1277" s="2">
        <v>5.2026000000000003</v>
      </c>
    </row>
    <row r="1278" spans="1:26" x14ac:dyDescent="0.3">
      <c r="A1278" s="2">
        <v>1277</v>
      </c>
      <c r="B1278" s="2" t="s">
        <v>3544</v>
      </c>
      <c r="C1278" s="2">
        <f>YEAR([1]Data!$D1278)</f>
        <v>2013</v>
      </c>
      <c r="D1278" s="3">
        <v>41421</v>
      </c>
      <c r="E1278" s="3" t="str">
        <f>TEXT(Table1[[#This Row],[Order Date]],"mmm")</f>
        <v>May</v>
      </c>
      <c r="F1278" s="3">
        <v>41421</v>
      </c>
      <c r="G1278" s="8">
        <f>Table1[[#This Row],[Ship Date]]-Table1[[#This Row],[Order Date]]</f>
        <v>0</v>
      </c>
      <c r="H1278" s="2" t="s">
        <v>1290</v>
      </c>
      <c r="I1278" s="2" t="s">
        <v>3166</v>
      </c>
      <c r="J1278" s="2" t="s">
        <v>3167</v>
      </c>
      <c r="K1278" s="2" t="s">
        <v>26</v>
      </c>
      <c r="L1278" s="2" t="s">
        <v>27</v>
      </c>
      <c r="M1278" s="2" t="s">
        <v>103</v>
      </c>
      <c r="N1278" s="2" t="s">
        <v>104</v>
      </c>
      <c r="O1278" s="2">
        <v>76106</v>
      </c>
      <c r="P1278" s="2" t="s">
        <v>105</v>
      </c>
      <c r="Q1278" s="2" t="s">
        <v>3547</v>
      </c>
      <c r="R1278" s="2" t="s">
        <v>71</v>
      </c>
      <c r="S1278" s="2" t="s">
        <v>161</v>
      </c>
      <c r="T1278" s="2" t="s">
        <v>3548</v>
      </c>
      <c r="U1278" s="2">
        <v>63.991999999999997</v>
      </c>
      <c r="V1278" s="2">
        <v>1</v>
      </c>
      <c r="W1278" s="2">
        <v>0.2</v>
      </c>
      <c r="X1278" s="20">
        <v>5</v>
      </c>
      <c r="Y1278" s="18">
        <v>20258.306122448601</v>
      </c>
      <c r="Z1278" s="2">
        <v>-7.1990999999999961</v>
      </c>
    </row>
    <row r="1279" spans="1:26" x14ac:dyDescent="0.3">
      <c r="A1279" s="2">
        <v>1278</v>
      </c>
      <c r="B1279" s="2" t="s">
        <v>3549</v>
      </c>
      <c r="C1279" s="2">
        <f>YEAR([1]Data!$D1279)</f>
        <v>2013</v>
      </c>
      <c r="D1279" s="3">
        <v>41397</v>
      </c>
      <c r="E1279" s="3" t="str">
        <f>TEXT(Table1[[#This Row],[Order Date]],"mmm")</f>
        <v>May</v>
      </c>
      <c r="F1279" s="3">
        <v>41402</v>
      </c>
      <c r="G1279" s="8">
        <f>Table1[[#This Row],[Ship Date]]-Table1[[#This Row],[Order Date]]</f>
        <v>5</v>
      </c>
      <c r="H1279" s="2" t="s">
        <v>50</v>
      </c>
      <c r="I1279" s="2" t="s">
        <v>3550</v>
      </c>
      <c r="J1279" s="2" t="s">
        <v>3551</v>
      </c>
      <c r="K1279" s="2" t="s">
        <v>26</v>
      </c>
      <c r="L1279" s="2" t="s">
        <v>27</v>
      </c>
      <c r="M1279" s="2" t="s">
        <v>184</v>
      </c>
      <c r="N1279" s="2" t="s">
        <v>104</v>
      </c>
      <c r="O1279" s="2">
        <v>77070</v>
      </c>
      <c r="P1279" s="2" t="s">
        <v>105</v>
      </c>
      <c r="Q1279" s="2" t="s">
        <v>3552</v>
      </c>
      <c r="R1279" s="2" t="s">
        <v>46</v>
      </c>
      <c r="S1279" s="2" t="s">
        <v>68</v>
      </c>
      <c r="T1279" s="2" t="s">
        <v>3553</v>
      </c>
      <c r="U1279" s="2">
        <v>86.352000000000004</v>
      </c>
      <c r="V1279" s="2">
        <v>3</v>
      </c>
      <c r="W1279" s="2">
        <v>0.2</v>
      </c>
      <c r="X1279" s="20">
        <v>5</v>
      </c>
      <c r="Y1279" s="18">
        <v>20296.451530611899</v>
      </c>
      <c r="Z1279" s="2">
        <v>5.3969999999999914</v>
      </c>
    </row>
    <row r="1280" spans="1:26" x14ac:dyDescent="0.3">
      <c r="A1280" s="2">
        <v>1279</v>
      </c>
      <c r="B1280" s="2" t="s">
        <v>3554</v>
      </c>
      <c r="C1280" s="2">
        <f>YEAR([1]Data!$D1280)</f>
        <v>2011</v>
      </c>
      <c r="D1280" s="3">
        <v>40794</v>
      </c>
      <c r="E1280" s="3" t="str">
        <f>TEXT(Table1[[#This Row],[Order Date]],"mmm")</f>
        <v>Sep</v>
      </c>
      <c r="F1280" s="3">
        <v>40797</v>
      </c>
      <c r="G1280" s="8">
        <f>Table1[[#This Row],[Ship Date]]-Table1[[#This Row],[Order Date]]</f>
        <v>3</v>
      </c>
      <c r="H1280" s="2" t="s">
        <v>188</v>
      </c>
      <c r="I1280" s="2" t="s">
        <v>2861</v>
      </c>
      <c r="J1280" s="2" t="s">
        <v>2862</v>
      </c>
      <c r="K1280" s="2" t="s">
        <v>41</v>
      </c>
      <c r="L1280" s="2" t="s">
        <v>27</v>
      </c>
      <c r="M1280" s="2" t="s">
        <v>3555</v>
      </c>
      <c r="N1280" s="2" t="s">
        <v>1272</v>
      </c>
      <c r="O1280" s="2">
        <v>31204</v>
      </c>
      <c r="P1280" s="2" t="s">
        <v>30</v>
      </c>
      <c r="Q1280" s="2" t="s">
        <v>3556</v>
      </c>
      <c r="R1280" s="2" t="s">
        <v>71</v>
      </c>
      <c r="S1280" s="2" t="s">
        <v>161</v>
      </c>
      <c r="T1280" s="2" t="s">
        <v>3557</v>
      </c>
      <c r="U1280" s="2">
        <v>32.97</v>
      </c>
      <c r="V1280" s="2">
        <v>3</v>
      </c>
      <c r="W1280" s="2">
        <v>0</v>
      </c>
      <c r="X1280" s="20">
        <v>5</v>
      </c>
      <c r="Y1280" s="18">
        <v>20334.596938775099</v>
      </c>
      <c r="Z1280" s="2">
        <v>12.8583</v>
      </c>
    </row>
    <row r="1281" spans="1:26" x14ac:dyDescent="0.3">
      <c r="A1281" s="2">
        <v>1280</v>
      </c>
      <c r="B1281" s="2" t="s">
        <v>3554</v>
      </c>
      <c r="C1281" s="2">
        <f>YEAR([1]Data!$D1281)</f>
        <v>2011</v>
      </c>
      <c r="D1281" s="3">
        <v>40794</v>
      </c>
      <c r="E1281" s="3" t="str">
        <f>TEXT(Table1[[#This Row],[Order Date]],"mmm")</f>
        <v>Sep</v>
      </c>
      <c r="F1281" s="3">
        <v>40797</v>
      </c>
      <c r="G1281" s="8">
        <f>Table1[[#This Row],[Ship Date]]-Table1[[#This Row],[Order Date]]</f>
        <v>3</v>
      </c>
      <c r="H1281" s="2" t="s">
        <v>188</v>
      </c>
      <c r="I1281" s="2" t="s">
        <v>2861</v>
      </c>
      <c r="J1281" s="2" t="s">
        <v>2862</v>
      </c>
      <c r="K1281" s="2" t="s">
        <v>41</v>
      </c>
      <c r="L1281" s="2" t="s">
        <v>27</v>
      </c>
      <c r="M1281" s="2" t="s">
        <v>3555</v>
      </c>
      <c r="N1281" s="2" t="s">
        <v>1272</v>
      </c>
      <c r="O1281" s="2">
        <v>31204</v>
      </c>
      <c r="P1281" s="2" t="s">
        <v>30</v>
      </c>
      <c r="Q1281" s="2" t="s">
        <v>3558</v>
      </c>
      <c r="R1281" s="2" t="s">
        <v>71</v>
      </c>
      <c r="S1281" s="2" t="s">
        <v>161</v>
      </c>
      <c r="T1281" s="2" t="s">
        <v>3559</v>
      </c>
      <c r="U1281" s="2">
        <v>83.88</v>
      </c>
      <c r="V1281" s="2">
        <v>4</v>
      </c>
      <c r="W1281" s="2">
        <v>0</v>
      </c>
      <c r="X1281" s="20">
        <v>5</v>
      </c>
      <c r="Y1281" s="18">
        <v>20372.742346938401</v>
      </c>
      <c r="Z1281" s="2">
        <v>30.196799999999996</v>
      </c>
    </row>
    <row r="1282" spans="1:26" x14ac:dyDescent="0.3">
      <c r="A1282" s="2">
        <v>1281</v>
      </c>
      <c r="B1282" s="2" t="s">
        <v>3560</v>
      </c>
      <c r="C1282" s="2">
        <f>YEAR([1]Data!$D1282)</f>
        <v>2013</v>
      </c>
      <c r="D1282" s="3">
        <v>41523</v>
      </c>
      <c r="E1282" s="3" t="str">
        <f>TEXT(Table1[[#This Row],[Order Date]],"mmm")</f>
        <v>Sep</v>
      </c>
      <c r="F1282" s="3">
        <v>41524</v>
      </c>
      <c r="G1282" s="8">
        <f>Table1[[#This Row],[Ship Date]]-Table1[[#This Row],[Order Date]]</f>
        <v>1</v>
      </c>
      <c r="H1282" s="2" t="s">
        <v>188</v>
      </c>
      <c r="I1282" s="2" t="s">
        <v>2562</v>
      </c>
      <c r="J1282" s="2" t="s">
        <v>2563</v>
      </c>
      <c r="K1282" s="2" t="s">
        <v>26</v>
      </c>
      <c r="L1282" s="2" t="s">
        <v>27</v>
      </c>
      <c r="M1282" s="2" t="s">
        <v>3561</v>
      </c>
      <c r="N1282" s="2" t="s">
        <v>489</v>
      </c>
      <c r="O1282" s="2">
        <v>52402</v>
      </c>
      <c r="P1282" s="2" t="s">
        <v>105</v>
      </c>
      <c r="Q1282" s="2" t="s">
        <v>3562</v>
      </c>
      <c r="R1282" s="2" t="s">
        <v>71</v>
      </c>
      <c r="S1282" s="2" t="s">
        <v>72</v>
      </c>
      <c r="T1282" s="2" t="s">
        <v>3563</v>
      </c>
      <c r="U1282" s="2">
        <v>278.39999999999998</v>
      </c>
      <c r="V1282" s="2">
        <v>3</v>
      </c>
      <c r="W1282" s="2">
        <v>0</v>
      </c>
      <c r="X1282" s="20">
        <v>5</v>
      </c>
      <c r="Y1282" s="18">
        <v>20410.887755101699</v>
      </c>
      <c r="Z1282" s="2">
        <v>80.735999999999976</v>
      </c>
    </row>
    <row r="1283" spans="1:26" x14ac:dyDescent="0.3">
      <c r="A1283" s="2">
        <v>1282</v>
      </c>
      <c r="B1283" s="2" t="s">
        <v>3564</v>
      </c>
      <c r="C1283" s="2">
        <f>YEAR([1]Data!$D1283)</f>
        <v>2014</v>
      </c>
      <c r="D1283" s="3">
        <v>41739</v>
      </c>
      <c r="E1283" s="3" t="str">
        <f>TEXT(Table1[[#This Row],[Order Date]],"mmm")</f>
        <v>Apr</v>
      </c>
      <c r="F1283" s="3">
        <v>41741</v>
      </c>
      <c r="G1283" s="8">
        <f>Table1[[#This Row],[Ship Date]]-Table1[[#This Row],[Order Date]]</f>
        <v>2</v>
      </c>
      <c r="H1283" s="2" t="s">
        <v>188</v>
      </c>
      <c r="I1283" s="2" t="s">
        <v>1674</v>
      </c>
      <c r="J1283" s="2" t="s">
        <v>1675</v>
      </c>
      <c r="K1283" s="2" t="s">
        <v>26</v>
      </c>
      <c r="L1283" s="2" t="s">
        <v>27</v>
      </c>
      <c r="M1283" s="2" t="s">
        <v>1521</v>
      </c>
      <c r="N1283" s="2" t="s">
        <v>54</v>
      </c>
      <c r="O1283" s="2">
        <v>32216</v>
      </c>
      <c r="P1283" s="2" t="s">
        <v>30</v>
      </c>
      <c r="Q1283" s="2" t="s">
        <v>3565</v>
      </c>
      <c r="R1283" s="2" t="s">
        <v>46</v>
      </c>
      <c r="S1283" s="2" t="s">
        <v>47</v>
      </c>
      <c r="T1283" s="2" t="s">
        <v>3566</v>
      </c>
      <c r="U1283" s="2">
        <v>15.120000000000001</v>
      </c>
      <c r="V1283" s="2">
        <v>3</v>
      </c>
      <c r="W1283" s="2">
        <v>0.2</v>
      </c>
      <c r="X1283" s="20">
        <v>5</v>
      </c>
      <c r="Y1283" s="18">
        <v>20449.033163264899</v>
      </c>
      <c r="Z1283" s="2">
        <v>4.9139999999999988</v>
      </c>
    </row>
    <row r="1284" spans="1:26" x14ac:dyDescent="0.3">
      <c r="A1284" s="2">
        <v>1283</v>
      </c>
      <c r="B1284" s="2" t="s">
        <v>3564</v>
      </c>
      <c r="C1284" s="2">
        <f>YEAR([1]Data!$D1284)</f>
        <v>2014</v>
      </c>
      <c r="D1284" s="3">
        <v>41739</v>
      </c>
      <c r="E1284" s="3" t="str">
        <f>TEXT(Table1[[#This Row],[Order Date]],"mmm")</f>
        <v>Apr</v>
      </c>
      <c r="F1284" s="3">
        <v>41741</v>
      </c>
      <c r="G1284" s="8">
        <f>Table1[[#This Row],[Ship Date]]-Table1[[#This Row],[Order Date]]</f>
        <v>2</v>
      </c>
      <c r="H1284" s="2" t="s">
        <v>188</v>
      </c>
      <c r="I1284" s="2" t="s">
        <v>1674</v>
      </c>
      <c r="J1284" s="2" t="s">
        <v>1675</v>
      </c>
      <c r="K1284" s="2" t="s">
        <v>26</v>
      </c>
      <c r="L1284" s="2" t="s">
        <v>27</v>
      </c>
      <c r="M1284" s="2" t="s">
        <v>1521</v>
      </c>
      <c r="N1284" s="2" t="s">
        <v>54</v>
      </c>
      <c r="O1284" s="2">
        <v>32216</v>
      </c>
      <c r="P1284" s="2" t="s">
        <v>30</v>
      </c>
      <c r="Q1284" s="2" t="s">
        <v>3567</v>
      </c>
      <c r="R1284" s="2" t="s">
        <v>46</v>
      </c>
      <c r="S1284" s="2" t="s">
        <v>75</v>
      </c>
      <c r="T1284" s="2" t="s">
        <v>3568</v>
      </c>
      <c r="U1284" s="2">
        <v>17.430000000000003</v>
      </c>
      <c r="V1284" s="2">
        <v>1</v>
      </c>
      <c r="W1284" s="2">
        <v>0.7</v>
      </c>
      <c r="X1284" s="20">
        <v>5</v>
      </c>
      <c r="Y1284" s="18">
        <v>20487.178571428201</v>
      </c>
      <c r="Z1284" s="2">
        <v>-13.363000000000003</v>
      </c>
    </row>
    <row r="1285" spans="1:26" x14ac:dyDescent="0.3">
      <c r="A1285" s="2">
        <v>1284</v>
      </c>
      <c r="B1285" s="2" t="s">
        <v>3564</v>
      </c>
      <c r="C1285" s="2">
        <f>YEAR([1]Data!$D1285)</f>
        <v>2014</v>
      </c>
      <c r="D1285" s="3">
        <v>41739</v>
      </c>
      <c r="E1285" s="3" t="str">
        <f>TEXT(Table1[[#This Row],[Order Date]],"mmm")</f>
        <v>Apr</v>
      </c>
      <c r="F1285" s="3">
        <v>41741</v>
      </c>
      <c r="G1285" s="8">
        <f>Table1[[#This Row],[Ship Date]]-Table1[[#This Row],[Order Date]]</f>
        <v>2</v>
      </c>
      <c r="H1285" s="2" t="s">
        <v>188</v>
      </c>
      <c r="I1285" s="2" t="s">
        <v>1674</v>
      </c>
      <c r="J1285" s="2" t="s">
        <v>1675</v>
      </c>
      <c r="K1285" s="2" t="s">
        <v>26</v>
      </c>
      <c r="L1285" s="2" t="s">
        <v>27</v>
      </c>
      <c r="M1285" s="2" t="s">
        <v>1521</v>
      </c>
      <c r="N1285" s="2" t="s">
        <v>54</v>
      </c>
      <c r="O1285" s="2">
        <v>32216</v>
      </c>
      <c r="P1285" s="2" t="s">
        <v>30</v>
      </c>
      <c r="Q1285" s="2" t="s">
        <v>3569</v>
      </c>
      <c r="R1285" s="2" t="s">
        <v>46</v>
      </c>
      <c r="S1285" s="2" t="s">
        <v>90</v>
      </c>
      <c r="T1285" s="2" t="s">
        <v>3570</v>
      </c>
      <c r="U1285" s="2">
        <v>251.64</v>
      </c>
      <c r="V1285" s="2">
        <v>3</v>
      </c>
      <c r="W1285" s="2">
        <v>0.2</v>
      </c>
      <c r="X1285" s="20">
        <v>5</v>
      </c>
      <c r="Y1285" s="18">
        <v>20525.3239795915</v>
      </c>
      <c r="Z1285" s="2">
        <v>88.073999999999984</v>
      </c>
    </row>
    <row r="1286" spans="1:26" x14ac:dyDescent="0.3">
      <c r="A1286" s="2">
        <v>1285</v>
      </c>
      <c r="B1286" s="2" t="s">
        <v>3571</v>
      </c>
      <c r="C1286" s="2">
        <f>YEAR([1]Data!$D1286)</f>
        <v>2012</v>
      </c>
      <c r="D1286" s="3">
        <v>41249</v>
      </c>
      <c r="E1286" s="3" t="str">
        <f>TEXT(Table1[[#This Row],[Order Date]],"mmm")</f>
        <v>Dec</v>
      </c>
      <c r="F1286" s="3">
        <v>41255</v>
      </c>
      <c r="G1286" s="8">
        <f>Table1[[#This Row],[Ship Date]]-Table1[[#This Row],[Order Date]]</f>
        <v>6</v>
      </c>
      <c r="H1286" s="2" t="s">
        <v>50</v>
      </c>
      <c r="I1286" s="2" t="s">
        <v>1278</v>
      </c>
      <c r="J1286" s="2" t="s">
        <v>1279</v>
      </c>
      <c r="K1286" s="2" t="s">
        <v>26</v>
      </c>
      <c r="L1286" s="2" t="s">
        <v>27</v>
      </c>
      <c r="M1286" s="2" t="s">
        <v>1237</v>
      </c>
      <c r="N1286" s="2" t="s">
        <v>104</v>
      </c>
      <c r="O1286" s="2">
        <v>78745</v>
      </c>
      <c r="P1286" s="2" t="s">
        <v>105</v>
      </c>
      <c r="Q1286" s="2" t="s">
        <v>3572</v>
      </c>
      <c r="R1286" s="2" t="s">
        <v>46</v>
      </c>
      <c r="S1286" s="2" t="s">
        <v>75</v>
      </c>
      <c r="T1286" s="2" t="s">
        <v>3573</v>
      </c>
      <c r="U1286" s="2">
        <v>2.7719999999999994</v>
      </c>
      <c r="V1286" s="2">
        <v>7</v>
      </c>
      <c r="W1286" s="2">
        <v>0.8</v>
      </c>
      <c r="X1286" s="20">
        <v>5</v>
      </c>
      <c r="Y1286" s="18">
        <v>20563.4693877547</v>
      </c>
      <c r="Z1286" s="2">
        <v>-4.8510000000000009</v>
      </c>
    </row>
    <row r="1287" spans="1:26" x14ac:dyDescent="0.3">
      <c r="A1287" s="2">
        <v>1286</v>
      </c>
      <c r="B1287" s="2" t="s">
        <v>3574</v>
      </c>
      <c r="C1287" s="2">
        <f>YEAR([1]Data!$D1287)</f>
        <v>2013</v>
      </c>
      <c r="D1287" s="3">
        <v>41452</v>
      </c>
      <c r="E1287" s="3" t="str">
        <f>TEXT(Table1[[#This Row],[Order Date]],"mmm")</f>
        <v>Jun</v>
      </c>
      <c r="F1287" s="3">
        <v>41459</v>
      </c>
      <c r="G1287" s="8">
        <f>Table1[[#This Row],[Ship Date]]-Table1[[#This Row],[Order Date]]</f>
        <v>7</v>
      </c>
      <c r="H1287" s="2" t="s">
        <v>50</v>
      </c>
      <c r="I1287" s="2" t="s">
        <v>3575</v>
      </c>
      <c r="J1287" s="2" t="s">
        <v>3576</v>
      </c>
      <c r="K1287" s="2" t="s">
        <v>26</v>
      </c>
      <c r="L1287" s="2" t="s">
        <v>27</v>
      </c>
      <c r="M1287" s="2" t="s">
        <v>3577</v>
      </c>
      <c r="N1287" s="2" t="s">
        <v>1399</v>
      </c>
      <c r="O1287" s="2">
        <v>2908</v>
      </c>
      <c r="P1287" s="2" t="s">
        <v>148</v>
      </c>
      <c r="Q1287" s="2" t="s">
        <v>1513</v>
      </c>
      <c r="R1287" s="2" t="s">
        <v>46</v>
      </c>
      <c r="S1287" s="2" t="s">
        <v>59</v>
      </c>
      <c r="T1287" s="2" t="s">
        <v>1514</v>
      </c>
      <c r="U1287" s="2">
        <v>14.9</v>
      </c>
      <c r="V1287" s="2">
        <v>5</v>
      </c>
      <c r="W1287" s="2">
        <v>0</v>
      </c>
      <c r="X1287" s="20">
        <v>5</v>
      </c>
      <c r="Y1287" s="18">
        <v>20601.614795918002</v>
      </c>
      <c r="Z1287" s="2">
        <v>1.0429999999999984</v>
      </c>
    </row>
    <row r="1288" spans="1:26" x14ac:dyDescent="0.3">
      <c r="A1288" s="2">
        <v>1287</v>
      </c>
      <c r="B1288" s="2" t="s">
        <v>3578</v>
      </c>
      <c r="C1288" s="2">
        <f>YEAR([1]Data!$D1288)</f>
        <v>2012</v>
      </c>
      <c r="D1288" s="3">
        <v>41094</v>
      </c>
      <c r="E1288" s="3" t="str">
        <f>TEXT(Table1[[#This Row],[Order Date]],"mmm")</f>
        <v>Jul</v>
      </c>
      <c r="F1288" s="3">
        <v>41098</v>
      </c>
      <c r="G1288" s="8">
        <f>Table1[[#This Row],[Ship Date]]-Table1[[#This Row],[Order Date]]</f>
        <v>4</v>
      </c>
      <c r="H1288" s="2" t="s">
        <v>50</v>
      </c>
      <c r="I1288" s="2" t="s">
        <v>531</v>
      </c>
      <c r="J1288" s="2" t="s">
        <v>532</v>
      </c>
      <c r="K1288" s="2" t="s">
        <v>102</v>
      </c>
      <c r="L1288" s="2" t="s">
        <v>27</v>
      </c>
      <c r="M1288" s="2" t="s">
        <v>266</v>
      </c>
      <c r="N1288" s="2" t="s">
        <v>267</v>
      </c>
      <c r="O1288" s="2">
        <v>10035</v>
      </c>
      <c r="P1288" s="2" t="s">
        <v>148</v>
      </c>
      <c r="Q1288" s="2" t="s">
        <v>3579</v>
      </c>
      <c r="R1288" s="2" t="s">
        <v>46</v>
      </c>
      <c r="S1288" s="2" t="s">
        <v>68</v>
      </c>
      <c r="T1288" s="2" t="s">
        <v>3580</v>
      </c>
      <c r="U1288" s="2">
        <v>15.48</v>
      </c>
      <c r="V1288" s="2">
        <v>3</v>
      </c>
      <c r="W1288" s="2">
        <v>0</v>
      </c>
      <c r="X1288" s="20">
        <v>5</v>
      </c>
      <c r="Y1288" s="18">
        <v>20639.7602040813</v>
      </c>
      <c r="Z1288" s="2">
        <v>4.4891999999999985</v>
      </c>
    </row>
    <row r="1289" spans="1:26" x14ac:dyDescent="0.3">
      <c r="A1289" s="2">
        <v>1288</v>
      </c>
      <c r="B1289" s="2" t="s">
        <v>3581</v>
      </c>
      <c r="C1289" s="2">
        <f>YEAR([1]Data!$D1289)</f>
        <v>2013</v>
      </c>
      <c r="D1289" s="3">
        <v>41601</v>
      </c>
      <c r="E1289" s="3" t="str">
        <f>TEXT(Table1[[#This Row],[Order Date]],"mmm")</f>
        <v>Nov</v>
      </c>
      <c r="F1289" s="3">
        <v>41605</v>
      </c>
      <c r="G1289" s="8">
        <f>Table1[[#This Row],[Ship Date]]-Table1[[#This Row],[Order Date]]</f>
        <v>4</v>
      </c>
      <c r="H1289" s="2" t="s">
        <v>50</v>
      </c>
      <c r="I1289" s="2" t="s">
        <v>3582</v>
      </c>
      <c r="J1289" s="2" t="s">
        <v>3583</v>
      </c>
      <c r="K1289" s="2" t="s">
        <v>41</v>
      </c>
      <c r="L1289" s="2" t="s">
        <v>27</v>
      </c>
      <c r="M1289" s="2" t="s">
        <v>266</v>
      </c>
      <c r="N1289" s="2" t="s">
        <v>267</v>
      </c>
      <c r="O1289" s="2">
        <v>10009</v>
      </c>
      <c r="P1289" s="2" t="s">
        <v>148</v>
      </c>
      <c r="Q1289" s="2" t="s">
        <v>298</v>
      </c>
      <c r="R1289" s="2" t="s">
        <v>32</v>
      </c>
      <c r="S1289" s="2" t="s">
        <v>65</v>
      </c>
      <c r="T1289" s="2" t="s">
        <v>299</v>
      </c>
      <c r="U1289" s="2">
        <v>39.880000000000003</v>
      </c>
      <c r="V1289" s="2">
        <v>2</v>
      </c>
      <c r="W1289" s="2">
        <v>0</v>
      </c>
      <c r="X1289" s="20">
        <v>5</v>
      </c>
      <c r="Y1289" s="18">
        <v>20677.9056122445</v>
      </c>
      <c r="Z1289" s="2">
        <v>11.166400000000003</v>
      </c>
    </row>
    <row r="1290" spans="1:26" x14ac:dyDescent="0.3">
      <c r="A1290" s="2">
        <v>1289</v>
      </c>
      <c r="B1290" s="2" t="s">
        <v>3581</v>
      </c>
      <c r="C1290" s="2">
        <f>YEAR([1]Data!$D1290)</f>
        <v>2013</v>
      </c>
      <c r="D1290" s="3">
        <v>41601</v>
      </c>
      <c r="E1290" s="3" t="str">
        <f>TEXT(Table1[[#This Row],[Order Date]],"mmm")</f>
        <v>Nov</v>
      </c>
      <c r="F1290" s="3">
        <v>41605</v>
      </c>
      <c r="G1290" s="8">
        <f>Table1[[#This Row],[Ship Date]]-Table1[[#This Row],[Order Date]]</f>
        <v>4</v>
      </c>
      <c r="H1290" s="2" t="s">
        <v>50</v>
      </c>
      <c r="I1290" s="2" t="s">
        <v>3582</v>
      </c>
      <c r="J1290" s="2" t="s">
        <v>3583</v>
      </c>
      <c r="K1290" s="2" t="s">
        <v>41</v>
      </c>
      <c r="L1290" s="2" t="s">
        <v>27</v>
      </c>
      <c r="M1290" s="2" t="s">
        <v>266</v>
      </c>
      <c r="N1290" s="2" t="s">
        <v>267</v>
      </c>
      <c r="O1290" s="2">
        <v>10009</v>
      </c>
      <c r="P1290" s="2" t="s">
        <v>148</v>
      </c>
      <c r="Q1290" s="2" t="s">
        <v>2077</v>
      </c>
      <c r="R1290" s="2" t="s">
        <v>46</v>
      </c>
      <c r="S1290" s="2" t="s">
        <v>75</v>
      </c>
      <c r="T1290" s="2" t="s">
        <v>2078</v>
      </c>
      <c r="U1290" s="2">
        <v>12.192</v>
      </c>
      <c r="V1290" s="2">
        <v>4</v>
      </c>
      <c r="W1290" s="2">
        <v>0.2</v>
      </c>
      <c r="X1290" s="20">
        <v>5</v>
      </c>
      <c r="Y1290" s="18">
        <v>20716.051020407798</v>
      </c>
      <c r="Z1290" s="2">
        <v>4.1147999999999989</v>
      </c>
    </row>
    <row r="1291" spans="1:26" x14ac:dyDescent="0.3">
      <c r="A1291" s="2">
        <v>1290</v>
      </c>
      <c r="B1291" s="2" t="s">
        <v>3581</v>
      </c>
      <c r="C1291" s="2">
        <f>YEAR([1]Data!$D1291)</f>
        <v>2013</v>
      </c>
      <c r="D1291" s="3">
        <v>41601</v>
      </c>
      <c r="E1291" s="3" t="str">
        <f>TEXT(Table1[[#This Row],[Order Date]],"mmm")</f>
        <v>Nov</v>
      </c>
      <c r="F1291" s="3">
        <v>41605</v>
      </c>
      <c r="G1291" s="8">
        <f>Table1[[#This Row],[Ship Date]]-Table1[[#This Row],[Order Date]]</f>
        <v>4</v>
      </c>
      <c r="H1291" s="2" t="s">
        <v>50</v>
      </c>
      <c r="I1291" s="2" t="s">
        <v>3582</v>
      </c>
      <c r="J1291" s="2" t="s">
        <v>3583</v>
      </c>
      <c r="K1291" s="2" t="s">
        <v>41</v>
      </c>
      <c r="L1291" s="2" t="s">
        <v>27</v>
      </c>
      <c r="M1291" s="2" t="s">
        <v>266</v>
      </c>
      <c r="N1291" s="2" t="s">
        <v>267</v>
      </c>
      <c r="O1291" s="2">
        <v>10009</v>
      </c>
      <c r="P1291" s="2" t="s">
        <v>148</v>
      </c>
      <c r="Q1291" s="2" t="s">
        <v>3584</v>
      </c>
      <c r="R1291" s="2" t="s">
        <v>46</v>
      </c>
      <c r="S1291" s="2" t="s">
        <v>68</v>
      </c>
      <c r="T1291" s="2" t="s">
        <v>3585</v>
      </c>
      <c r="U1291" s="2">
        <v>20.82</v>
      </c>
      <c r="V1291" s="2">
        <v>3</v>
      </c>
      <c r="W1291" s="2">
        <v>0</v>
      </c>
      <c r="X1291" s="20">
        <v>5</v>
      </c>
      <c r="Y1291" s="18">
        <v>20754.1964285711</v>
      </c>
      <c r="Z1291" s="2">
        <v>7.4952000000000005</v>
      </c>
    </row>
    <row r="1292" spans="1:26" x14ac:dyDescent="0.3">
      <c r="A1292" s="2">
        <v>1291</v>
      </c>
      <c r="B1292" s="2" t="s">
        <v>3586</v>
      </c>
      <c r="C1292" s="2">
        <f>YEAR([1]Data!$D1292)</f>
        <v>2013</v>
      </c>
      <c r="D1292" s="3">
        <v>41589</v>
      </c>
      <c r="E1292" s="3" t="str">
        <f>TEXT(Table1[[#This Row],[Order Date]],"mmm")</f>
        <v>Nov</v>
      </c>
      <c r="F1292" s="3">
        <v>41591</v>
      </c>
      <c r="G1292" s="8">
        <f>Table1[[#This Row],[Ship Date]]-Table1[[#This Row],[Order Date]]</f>
        <v>2</v>
      </c>
      <c r="H1292" s="2" t="s">
        <v>188</v>
      </c>
      <c r="I1292" s="2" t="s">
        <v>2130</v>
      </c>
      <c r="J1292" s="2" t="s">
        <v>2131</v>
      </c>
      <c r="K1292" s="2" t="s">
        <v>102</v>
      </c>
      <c r="L1292" s="2" t="s">
        <v>27</v>
      </c>
      <c r="M1292" s="2" t="s">
        <v>127</v>
      </c>
      <c r="N1292" s="2" t="s">
        <v>43</v>
      </c>
      <c r="O1292" s="2">
        <v>94122</v>
      </c>
      <c r="P1292" s="2" t="s">
        <v>44</v>
      </c>
      <c r="Q1292" s="2" t="s">
        <v>3587</v>
      </c>
      <c r="R1292" s="2" t="s">
        <v>46</v>
      </c>
      <c r="S1292" s="2" t="s">
        <v>75</v>
      </c>
      <c r="T1292" s="2" t="s">
        <v>3588</v>
      </c>
      <c r="U1292" s="2">
        <v>13.216000000000001</v>
      </c>
      <c r="V1292" s="2">
        <v>4</v>
      </c>
      <c r="W1292" s="2">
        <v>0.2</v>
      </c>
      <c r="X1292" s="20">
        <v>5</v>
      </c>
      <c r="Y1292" s="18">
        <v>20792.3418367343</v>
      </c>
      <c r="Z1292" s="2">
        <v>4.4603999999999999</v>
      </c>
    </row>
    <row r="1293" spans="1:26" x14ac:dyDescent="0.3">
      <c r="A1293" s="2">
        <v>1292</v>
      </c>
      <c r="B1293" s="2" t="s">
        <v>3586</v>
      </c>
      <c r="C1293" s="2">
        <f>YEAR([1]Data!$D1293)</f>
        <v>2013</v>
      </c>
      <c r="D1293" s="3">
        <v>41589</v>
      </c>
      <c r="E1293" s="3" t="str">
        <f>TEXT(Table1[[#This Row],[Order Date]],"mmm")</f>
        <v>Nov</v>
      </c>
      <c r="F1293" s="3">
        <v>41591</v>
      </c>
      <c r="G1293" s="8">
        <f>Table1[[#This Row],[Ship Date]]-Table1[[#This Row],[Order Date]]</f>
        <v>2</v>
      </c>
      <c r="H1293" s="2" t="s">
        <v>188</v>
      </c>
      <c r="I1293" s="2" t="s">
        <v>2130</v>
      </c>
      <c r="J1293" s="2" t="s">
        <v>2131</v>
      </c>
      <c r="K1293" s="2" t="s">
        <v>102</v>
      </c>
      <c r="L1293" s="2" t="s">
        <v>27</v>
      </c>
      <c r="M1293" s="2" t="s">
        <v>127</v>
      </c>
      <c r="N1293" s="2" t="s">
        <v>43</v>
      </c>
      <c r="O1293" s="2">
        <v>94122</v>
      </c>
      <c r="P1293" s="2" t="s">
        <v>44</v>
      </c>
      <c r="Q1293" s="2" t="s">
        <v>3353</v>
      </c>
      <c r="R1293" s="2" t="s">
        <v>46</v>
      </c>
      <c r="S1293" s="2" t="s">
        <v>90</v>
      </c>
      <c r="T1293" s="2" t="s">
        <v>3354</v>
      </c>
      <c r="U1293" s="2">
        <v>32.400000000000006</v>
      </c>
      <c r="V1293" s="2">
        <v>5</v>
      </c>
      <c r="W1293" s="2">
        <v>0</v>
      </c>
      <c r="X1293" s="20">
        <v>5</v>
      </c>
      <c r="Y1293" s="18">
        <v>20830.487244897598</v>
      </c>
      <c r="Z1293" s="2">
        <v>15.552000000000001</v>
      </c>
    </row>
    <row r="1294" spans="1:26" x14ac:dyDescent="0.3">
      <c r="A1294" s="2">
        <v>1293</v>
      </c>
      <c r="B1294" s="2" t="s">
        <v>3589</v>
      </c>
      <c r="C1294" s="2">
        <f>YEAR([1]Data!$D1294)</f>
        <v>2012</v>
      </c>
      <c r="D1294" s="3">
        <v>41148</v>
      </c>
      <c r="E1294" s="3" t="str">
        <f>TEXT(Table1[[#This Row],[Order Date]],"mmm")</f>
        <v>Aug</v>
      </c>
      <c r="F1294" s="3">
        <v>41153</v>
      </c>
      <c r="G1294" s="8">
        <f>Table1[[#This Row],[Ship Date]]-Table1[[#This Row],[Order Date]]</f>
        <v>5</v>
      </c>
      <c r="H1294" s="2" t="s">
        <v>50</v>
      </c>
      <c r="I1294" s="2" t="s">
        <v>536</v>
      </c>
      <c r="J1294" s="2" t="s">
        <v>537</v>
      </c>
      <c r="K1294" s="2" t="s">
        <v>26</v>
      </c>
      <c r="L1294" s="2" t="s">
        <v>27</v>
      </c>
      <c r="M1294" s="2" t="s">
        <v>947</v>
      </c>
      <c r="N1294" s="2" t="s">
        <v>43</v>
      </c>
      <c r="O1294" s="2">
        <v>92105</v>
      </c>
      <c r="P1294" s="2" t="s">
        <v>44</v>
      </c>
      <c r="Q1294" s="2" t="s">
        <v>577</v>
      </c>
      <c r="R1294" s="2" t="s">
        <v>46</v>
      </c>
      <c r="S1294" s="2" t="s">
        <v>578</v>
      </c>
      <c r="T1294" s="2" t="s">
        <v>579</v>
      </c>
      <c r="U1294" s="2">
        <v>32.94</v>
      </c>
      <c r="V1294" s="2">
        <v>3</v>
      </c>
      <c r="W1294" s="2">
        <v>0</v>
      </c>
      <c r="X1294" s="20">
        <v>5</v>
      </c>
      <c r="Y1294" s="18">
        <v>20868.6326530609</v>
      </c>
      <c r="Z1294" s="2">
        <v>9.2232000000000021</v>
      </c>
    </row>
    <row r="1295" spans="1:26" x14ac:dyDescent="0.3">
      <c r="A1295" s="2">
        <v>1294</v>
      </c>
      <c r="B1295" s="2" t="s">
        <v>3589</v>
      </c>
      <c r="C1295" s="2">
        <f>YEAR([1]Data!$D1295)</f>
        <v>2012</v>
      </c>
      <c r="D1295" s="3">
        <v>41148</v>
      </c>
      <c r="E1295" s="3" t="str">
        <f>TEXT(Table1[[#This Row],[Order Date]],"mmm")</f>
        <v>Aug</v>
      </c>
      <c r="F1295" s="3">
        <v>41153</v>
      </c>
      <c r="G1295" s="8">
        <f>Table1[[#This Row],[Ship Date]]-Table1[[#This Row],[Order Date]]</f>
        <v>5</v>
      </c>
      <c r="H1295" s="2" t="s">
        <v>50</v>
      </c>
      <c r="I1295" s="2" t="s">
        <v>536</v>
      </c>
      <c r="J1295" s="2" t="s">
        <v>537</v>
      </c>
      <c r="K1295" s="2" t="s">
        <v>26</v>
      </c>
      <c r="L1295" s="2" t="s">
        <v>27</v>
      </c>
      <c r="M1295" s="2" t="s">
        <v>947</v>
      </c>
      <c r="N1295" s="2" t="s">
        <v>43</v>
      </c>
      <c r="O1295" s="2">
        <v>92105</v>
      </c>
      <c r="P1295" s="2" t="s">
        <v>44</v>
      </c>
      <c r="Q1295" s="2" t="s">
        <v>3590</v>
      </c>
      <c r="R1295" s="2" t="s">
        <v>46</v>
      </c>
      <c r="S1295" s="2" t="s">
        <v>90</v>
      </c>
      <c r="T1295" s="2" t="s">
        <v>3591</v>
      </c>
      <c r="U1295" s="2">
        <v>114.2</v>
      </c>
      <c r="V1295" s="2">
        <v>5</v>
      </c>
      <c r="W1295" s="2">
        <v>0</v>
      </c>
      <c r="X1295" s="20">
        <v>5</v>
      </c>
      <c r="Y1295" s="18">
        <v>20906.7780612241</v>
      </c>
      <c r="Z1295" s="2">
        <v>52.531999999999996</v>
      </c>
    </row>
    <row r="1296" spans="1:26" x14ac:dyDescent="0.3">
      <c r="A1296" s="2">
        <v>1295</v>
      </c>
      <c r="B1296" s="2" t="s">
        <v>3589</v>
      </c>
      <c r="C1296" s="2">
        <f>YEAR([1]Data!$D1296)</f>
        <v>2012</v>
      </c>
      <c r="D1296" s="3">
        <v>41148</v>
      </c>
      <c r="E1296" s="3" t="str">
        <f>TEXT(Table1[[#This Row],[Order Date]],"mmm")</f>
        <v>Aug</v>
      </c>
      <c r="F1296" s="3">
        <v>41153</v>
      </c>
      <c r="G1296" s="8">
        <f>Table1[[#This Row],[Ship Date]]-Table1[[#This Row],[Order Date]]</f>
        <v>5</v>
      </c>
      <c r="H1296" s="2" t="s">
        <v>50</v>
      </c>
      <c r="I1296" s="2" t="s">
        <v>536</v>
      </c>
      <c r="J1296" s="2" t="s">
        <v>537</v>
      </c>
      <c r="K1296" s="2" t="s">
        <v>26</v>
      </c>
      <c r="L1296" s="2" t="s">
        <v>27</v>
      </c>
      <c r="M1296" s="2" t="s">
        <v>947</v>
      </c>
      <c r="N1296" s="2" t="s">
        <v>43</v>
      </c>
      <c r="O1296" s="2">
        <v>92105</v>
      </c>
      <c r="P1296" s="2" t="s">
        <v>44</v>
      </c>
      <c r="Q1296" s="2" t="s">
        <v>392</v>
      </c>
      <c r="R1296" s="2" t="s">
        <v>46</v>
      </c>
      <c r="S1296" s="2" t="s">
        <v>47</v>
      </c>
      <c r="T1296" s="2" t="s">
        <v>393</v>
      </c>
      <c r="U1296" s="2">
        <v>3.08</v>
      </c>
      <c r="V1296" s="2">
        <v>1</v>
      </c>
      <c r="W1296" s="2">
        <v>0</v>
      </c>
      <c r="X1296" s="20">
        <v>5</v>
      </c>
      <c r="Y1296" s="18">
        <v>20944.923469387399</v>
      </c>
      <c r="Z1296" s="2">
        <v>1.4783999999999999</v>
      </c>
    </row>
    <row r="1297" spans="1:26" x14ac:dyDescent="0.3">
      <c r="A1297" s="2">
        <v>1296</v>
      </c>
      <c r="B1297" s="2" t="s">
        <v>3592</v>
      </c>
      <c r="C1297" s="2">
        <f>YEAR([1]Data!$D1297)</f>
        <v>2012</v>
      </c>
      <c r="D1297" s="3">
        <v>41054</v>
      </c>
      <c r="E1297" s="3" t="str">
        <f>TEXT(Table1[[#This Row],[Order Date]],"mmm")</f>
        <v>May</v>
      </c>
      <c r="F1297" s="3">
        <v>41058</v>
      </c>
      <c r="G1297" s="8">
        <f>Table1[[#This Row],[Ship Date]]-Table1[[#This Row],[Order Date]]</f>
        <v>4</v>
      </c>
      <c r="H1297" s="2" t="s">
        <v>50</v>
      </c>
      <c r="I1297" s="2" t="s">
        <v>3593</v>
      </c>
      <c r="J1297" s="2" t="s">
        <v>3594</v>
      </c>
      <c r="K1297" s="2" t="s">
        <v>26</v>
      </c>
      <c r="L1297" s="2" t="s">
        <v>27</v>
      </c>
      <c r="M1297" s="2" t="s">
        <v>3595</v>
      </c>
      <c r="N1297" s="2" t="s">
        <v>457</v>
      </c>
      <c r="O1297" s="2">
        <v>81001</v>
      </c>
      <c r="P1297" s="2" t="s">
        <v>44</v>
      </c>
      <c r="Q1297" s="2" t="s">
        <v>2819</v>
      </c>
      <c r="R1297" s="2" t="s">
        <v>46</v>
      </c>
      <c r="S1297" s="2" t="s">
        <v>78</v>
      </c>
      <c r="T1297" s="2" t="s">
        <v>2820</v>
      </c>
      <c r="U1297" s="2">
        <v>845.72799999999995</v>
      </c>
      <c r="V1297" s="2">
        <v>13</v>
      </c>
      <c r="W1297" s="2">
        <v>0.2</v>
      </c>
      <c r="X1297" s="20">
        <v>5</v>
      </c>
      <c r="Y1297" s="18">
        <v>20983.068877550599</v>
      </c>
      <c r="Z1297" s="2">
        <v>84.572799999999944</v>
      </c>
    </row>
    <row r="1298" spans="1:26" x14ac:dyDescent="0.3">
      <c r="A1298" s="2">
        <v>1297</v>
      </c>
      <c r="B1298" s="2" t="s">
        <v>3596</v>
      </c>
      <c r="C1298" s="2">
        <f>YEAR([1]Data!$D1298)</f>
        <v>2014</v>
      </c>
      <c r="D1298" s="3">
        <v>42004</v>
      </c>
      <c r="E1298" s="3" t="str">
        <f>TEXT(Table1[[#This Row],[Order Date]],"mmm")</f>
        <v>Dec</v>
      </c>
      <c r="F1298" s="3">
        <v>42008</v>
      </c>
      <c r="G1298" s="8">
        <f>Table1[[#This Row],[Ship Date]]-Table1[[#This Row],[Order Date]]</f>
        <v>4</v>
      </c>
      <c r="H1298" s="2" t="s">
        <v>50</v>
      </c>
      <c r="I1298" s="2" t="s">
        <v>3597</v>
      </c>
      <c r="J1298" s="2" t="s">
        <v>3598</v>
      </c>
      <c r="K1298" s="2" t="s">
        <v>41</v>
      </c>
      <c r="L1298" s="2" t="s">
        <v>27</v>
      </c>
      <c r="M1298" s="2" t="s">
        <v>746</v>
      </c>
      <c r="N1298" s="2" t="s">
        <v>43</v>
      </c>
      <c r="O1298" s="2">
        <v>94533</v>
      </c>
      <c r="P1298" s="2" t="s">
        <v>44</v>
      </c>
      <c r="Q1298" s="2" t="s">
        <v>2054</v>
      </c>
      <c r="R1298" s="2" t="s">
        <v>46</v>
      </c>
      <c r="S1298" s="2" t="s">
        <v>75</v>
      </c>
      <c r="T1298" s="2" t="s">
        <v>2055</v>
      </c>
      <c r="U1298" s="2">
        <v>13.904</v>
      </c>
      <c r="V1298" s="2">
        <v>2</v>
      </c>
      <c r="W1298" s="2">
        <v>0.2</v>
      </c>
      <c r="X1298" s="20">
        <v>5</v>
      </c>
      <c r="Y1298" s="18">
        <v>21021.214285713901</v>
      </c>
      <c r="Z1298" s="2">
        <v>4.5187999999999997</v>
      </c>
    </row>
    <row r="1299" spans="1:26" x14ac:dyDescent="0.3">
      <c r="A1299" s="2">
        <v>1298</v>
      </c>
      <c r="B1299" s="2" t="s">
        <v>3596</v>
      </c>
      <c r="C1299" s="2">
        <f>YEAR([1]Data!$D1299)</f>
        <v>2014</v>
      </c>
      <c r="D1299" s="3">
        <v>42004</v>
      </c>
      <c r="E1299" s="3" t="str">
        <f>TEXT(Table1[[#This Row],[Order Date]],"mmm")</f>
        <v>Dec</v>
      </c>
      <c r="F1299" s="3">
        <v>42008</v>
      </c>
      <c r="G1299" s="8">
        <f>Table1[[#This Row],[Ship Date]]-Table1[[#This Row],[Order Date]]</f>
        <v>4</v>
      </c>
      <c r="H1299" s="2" t="s">
        <v>50</v>
      </c>
      <c r="I1299" s="2" t="s">
        <v>3597</v>
      </c>
      <c r="J1299" s="2" t="s">
        <v>3598</v>
      </c>
      <c r="K1299" s="2" t="s">
        <v>41</v>
      </c>
      <c r="L1299" s="2" t="s">
        <v>27</v>
      </c>
      <c r="M1299" s="2" t="s">
        <v>746</v>
      </c>
      <c r="N1299" s="2" t="s">
        <v>43</v>
      </c>
      <c r="O1299" s="2">
        <v>94533</v>
      </c>
      <c r="P1299" s="2" t="s">
        <v>44</v>
      </c>
      <c r="Q1299" s="2" t="s">
        <v>2209</v>
      </c>
      <c r="R1299" s="2" t="s">
        <v>46</v>
      </c>
      <c r="S1299" s="2" t="s">
        <v>75</v>
      </c>
      <c r="T1299" s="2" t="s">
        <v>3599</v>
      </c>
      <c r="U1299" s="2">
        <v>20.72</v>
      </c>
      <c r="V1299" s="2">
        <v>2</v>
      </c>
      <c r="W1299" s="2">
        <v>0.2</v>
      </c>
      <c r="X1299" s="20">
        <v>5</v>
      </c>
      <c r="Y1299" s="18">
        <v>21059.359693877199</v>
      </c>
      <c r="Z1299" s="2">
        <v>6.4749999999999979</v>
      </c>
    </row>
    <row r="1300" spans="1:26" x14ac:dyDescent="0.3">
      <c r="A1300" s="2">
        <v>1299</v>
      </c>
      <c r="B1300" s="2" t="s">
        <v>3600</v>
      </c>
      <c r="C1300" s="2">
        <f>YEAR([1]Data!$D1300)</f>
        <v>2013</v>
      </c>
      <c r="D1300" s="3">
        <v>41617</v>
      </c>
      <c r="E1300" s="3" t="str">
        <f>TEXT(Table1[[#This Row],[Order Date]],"mmm")</f>
        <v>Dec</v>
      </c>
      <c r="F1300" s="3">
        <v>41621</v>
      </c>
      <c r="G1300" s="8">
        <f>Table1[[#This Row],[Ship Date]]-Table1[[#This Row],[Order Date]]</f>
        <v>4</v>
      </c>
      <c r="H1300" s="2" t="s">
        <v>23</v>
      </c>
      <c r="I1300" s="2" t="s">
        <v>3601</v>
      </c>
      <c r="J1300" s="2" t="s">
        <v>3602</v>
      </c>
      <c r="K1300" s="2" t="s">
        <v>41</v>
      </c>
      <c r="L1300" s="2" t="s">
        <v>27</v>
      </c>
      <c r="M1300" s="2" t="s">
        <v>436</v>
      </c>
      <c r="N1300" s="2" t="s">
        <v>229</v>
      </c>
      <c r="O1300" s="2">
        <v>55106</v>
      </c>
      <c r="P1300" s="2" t="s">
        <v>105</v>
      </c>
      <c r="Q1300" s="2" t="s">
        <v>1782</v>
      </c>
      <c r="R1300" s="2" t="s">
        <v>71</v>
      </c>
      <c r="S1300" s="2" t="s">
        <v>72</v>
      </c>
      <c r="T1300" s="2" t="s">
        <v>1783</v>
      </c>
      <c r="U1300" s="2">
        <v>114.94999999999999</v>
      </c>
      <c r="V1300" s="2">
        <v>5</v>
      </c>
      <c r="W1300" s="2">
        <v>0</v>
      </c>
      <c r="X1300" s="20">
        <v>5</v>
      </c>
      <c r="Y1300" s="18">
        <v>21097.505102040399</v>
      </c>
      <c r="Z1300" s="2">
        <v>2.2990000000000066</v>
      </c>
    </row>
    <row r="1301" spans="1:26" x14ac:dyDescent="0.3">
      <c r="A1301" s="2">
        <v>1300</v>
      </c>
      <c r="B1301" s="2" t="s">
        <v>3603</v>
      </c>
      <c r="C1301" s="2">
        <f>YEAR([1]Data!$D1301)</f>
        <v>2012</v>
      </c>
      <c r="D1301" s="3">
        <v>41186</v>
      </c>
      <c r="E1301" s="3" t="str">
        <f>TEXT(Table1[[#This Row],[Order Date]],"mmm")</f>
        <v>Oct</v>
      </c>
      <c r="F1301" s="3">
        <v>41189</v>
      </c>
      <c r="G1301" s="8">
        <f>Table1[[#This Row],[Ship Date]]-Table1[[#This Row],[Order Date]]</f>
        <v>3</v>
      </c>
      <c r="H1301" s="2" t="s">
        <v>188</v>
      </c>
      <c r="I1301" s="2" t="s">
        <v>3332</v>
      </c>
      <c r="J1301" s="2" t="s">
        <v>3333</v>
      </c>
      <c r="K1301" s="2" t="s">
        <v>26</v>
      </c>
      <c r="L1301" s="2" t="s">
        <v>27</v>
      </c>
      <c r="M1301" s="2" t="s">
        <v>127</v>
      </c>
      <c r="N1301" s="2" t="s">
        <v>43</v>
      </c>
      <c r="O1301" s="2">
        <v>94109</v>
      </c>
      <c r="P1301" s="2" t="s">
        <v>44</v>
      </c>
      <c r="Q1301" s="2" t="s">
        <v>635</v>
      </c>
      <c r="R1301" s="2" t="s">
        <v>46</v>
      </c>
      <c r="S1301" s="2" t="s">
        <v>59</v>
      </c>
      <c r="T1301" s="2" t="s">
        <v>636</v>
      </c>
      <c r="U1301" s="2">
        <v>26.96</v>
      </c>
      <c r="V1301" s="2">
        <v>2</v>
      </c>
      <c r="W1301" s="2">
        <v>0</v>
      </c>
      <c r="X1301" s="20">
        <v>5</v>
      </c>
      <c r="Y1301" s="18">
        <v>21135.650510203701</v>
      </c>
      <c r="Z1301" s="2">
        <v>7.0095999999999989</v>
      </c>
    </row>
    <row r="1302" spans="1:26" x14ac:dyDescent="0.3">
      <c r="A1302" s="2">
        <v>1301</v>
      </c>
      <c r="B1302" s="2" t="s">
        <v>3604</v>
      </c>
      <c r="C1302" s="2">
        <f>YEAR([1]Data!$D1302)</f>
        <v>2013</v>
      </c>
      <c r="D1302" s="3">
        <v>41632</v>
      </c>
      <c r="E1302" s="3" t="str">
        <f>TEXT(Table1[[#This Row],[Order Date]],"mmm")</f>
        <v>Dec</v>
      </c>
      <c r="F1302" s="3">
        <v>41634</v>
      </c>
      <c r="G1302" s="8">
        <f>Table1[[#This Row],[Ship Date]]-Table1[[#This Row],[Order Date]]</f>
        <v>2</v>
      </c>
      <c r="H1302" s="2" t="s">
        <v>23</v>
      </c>
      <c r="I1302" s="2" t="s">
        <v>813</v>
      </c>
      <c r="J1302" s="2" t="s">
        <v>814</v>
      </c>
      <c r="K1302" s="2" t="s">
        <v>26</v>
      </c>
      <c r="L1302" s="2" t="s">
        <v>27</v>
      </c>
      <c r="M1302" s="2" t="s">
        <v>318</v>
      </c>
      <c r="N1302" s="2" t="s">
        <v>319</v>
      </c>
      <c r="O1302" s="2">
        <v>22153</v>
      </c>
      <c r="P1302" s="2" t="s">
        <v>30</v>
      </c>
      <c r="Q1302" s="2" t="s">
        <v>194</v>
      </c>
      <c r="R1302" s="2" t="s">
        <v>32</v>
      </c>
      <c r="S1302" s="2" t="s">
        <v>65</v>
      </c>
      <c r="T1302" s="2" t="s">
        <v>195</v>
      </c>
      <c r="U1302" s="2">
        <v>572.76</v>
      </c>
      <c r="V1302" s="2">
        <v>6</v>
      </c>
      <c r="W1302" s="2">
        <v>0</v>
      </c>
      <c r="X1302" s="20">
        <v>5</v>
      </c>
      <c r="Y1302" s="18">
        <v>21173.795918366999</v>
      </c>
      <c r="Z1302" s="2">
        <v>166.10039999999995</v>
      </c>
    </row>
    <row r="1303" spans="1:26" x14ac:dyDescent="0.3">
      <c r="A1303" s="2">
        <v>1302</v>
      </c>
      <c r="B1303" s="2" t="s">
        <v>3604</v>
      </c>
      <c r="C1303" s="2">
        <f>YEAR([1]Data!$D1303)</f>
        <v>2013</v>
      </c>
      <c r="D1303" s="3">
        <v>41632</v>
      </c>
      <c r="E1303" s="3" t="str">
        <f>TEXT(Table1[[#This Row],[Order Date]],"mmm")</f>
        <v>Dec</v>
      </c>
      <c r="F1303" s="3">
        <v>41634</v>
      </c>
      <c r="G1303" s="8">
        <f>Table1[[#This Row],[Ship Date]]-Table1[[#This Row],[Order Date]]</f>
        <v>2</v>
      </c>
      <c r="H1303" s="2" t="s">
        <v>23</v>
      </c>
      <c r="I1303" s="2" t="s">
        <v>813</v>
      </c>
      <c r="J1303" s="2" t="s">
        <v>814</v>
      </c>
      <c r="K1303" s="2" t="s">
        <v>26</v>
      </c>
      <c r="L1303" s="2" t="s">
        <v>27</v>
      </c>
      <c r="M1303" s="2" t="s">
        <v>318</v>
      </c>
      <c r="N1303" s="2" t="s">
        <v>319</v>
      </c>
      <c r="O1303" s="2">
        <v>22153</v>
      </c>
      <c r="P1303" s="2" t="s">
        <v>30</v>
      </c>
      <c r="Q1303" s="2" t="s">
        <v>194</v>
      </c>
      <c r="R1303" s="2" t="s">
        <v>32</v>
      </c>
      <c r="S1303" s="2" t="s">
        <v>65</v>
      </c>
      <c r="T1303" s="2" t="s">
        <v>195</v>
      </c>
      <c r="U1303" s="2">
        <v>286.38</v>
      </c>
      <c r="V1303" s="2">
        <v>3</v>
      </c>
      <c r="W1303" s="2">
        <v>0</v>
      </c>
      <c r="X1303" s="20">
        <v>5</v>
      </c>
      <c r="Y1303" s="18">
        <v>21211.941326530199</v>
      </c>
      <c r="Z1303" s="2">
        <v>83.050199999999975</v>
      </c>
    </row>
    <row r="1304" spans="1:26" x14ac:dyDescent="0.3">
      <c r="A1304" s="2">
        <v>1303</v>
      </c>
      <c r="B1304" s="2" t="s">
        <v>3605</v>
      </c>
      <c r="C1304" s="2">
        <f>YEAR([1]Data!$D1304)</f>
        <v>2012</v>
      </c>
      <c r="D1304" s="3">
        <v>41171</v>
      </c>
      <c r="E1304" s="3" t="str">
        <f>TEXT(Table1[[#This Row],[Order Date]],"mmm")</f>
        <v>Sep</v>
      </c>
      <c r="F1304" s="3">
        <v>41176</v>
      </c>
      <c r="G1304" s="8">
        <f>Table1[[#This Row],[Ship Date]]-Table1[[#This Row],[Order Date]]</f>
        <v>5</v>
      </c>
      <c r="H1304" s="2" t="s">
        <v>23</v>
      </c>
      <c r="I1304" s="2" t="s">
        <v>3606</v>
      </c>
      <c r="J1304" s="2" t="s">
        <v>3607</v>
      </c>
      <c r="K1304" s="2" t="s">
        <v>102</v>
      </c>
      <c r="L1304" s="2" t="s">
        <v>27</v>
      </c>
      <c r="M1304" s="2" t="s">
        <v>1127</v>
      </c>
      <c r="N1304" s="2" t="s">
        <v>319</v>
      </c>
      <c r="O1304" s="2">
        <v>22204</v>
      </c>
      <c r="P1304" s="2" t="s">
        <v>30</v>
      </c>
      <c r="Q1304" s="2" t="s">
        <v>3608</v>
      </c>
      <c r="R1304" s="2" t="s">
        <v>32</v>
      </c>
      <c r="S1304" s="2" t="s">
        <v>33</v>
      </c>
      <c r="T1304" s="2" t="s">
        <v>3609</v>
      </c>
      <c r="U1304" s="2">
        <v>61.96</v>
      </c>
      <c r="V1304" s="2">
        <v>2</v>
      </c>
      <c r="W1304" s="2">
        <v>0</v>
      </c>
      <c r="X1304" s="20">
        <v>5</v>
      </c>
      <c r="Y1304" s="18">
        <v>21250.086734693501</v>
      </c>
      <c r="Z1304" s="2">
        <v>4.3371999999999957</v>
      </c>
    </row>
    <row r="1305" spans="1:26" x14ac:dyDescent="0.3">
      <c r="A1305" s="2">
        <v>1304</v>
      </c>
      <c r="B1305" s="2" t="s">
        <v>3610</v>
      </c>
      <c r="C1305" s="2">
        <f>YEAR([1]Data!$D1305)</f>
        <v>2014</v>
      </c>
      <c r="D1305" s="3">
        <v>41824</v>
      </c>
      <c r="E1305" s="3" t="str">
        <f>TEXT(Table1[[#This Row],[Order Date]],"mmm")</f>
        <v>Jul</v>
      </c>
      <c r="F1305" s="3">
        <v>41828</v>
      </c>
      <c r="G1305" s="8">
        <f>Table1[[#This Row],[Ship Date]]-Table1[[#This Row],[Order Date]]</f>
        <v>4</v>
      </c>
      <c r="H1305" s="2" t="s">
        <v>50</v>
      </c>
      <c r="I1305" s="2" t="s">
        <v>3611</v>
      </c>
      <c r="J1305" s="2" t="s">
        <v>3612</v>
      </c>
      <c r="K1305" s="2" t="s">
        <v>26</v>
      </c>
      <c r="L1305" s="2" t="s">
        <v>27</v>
      </c>
      <c r="M1305" s="2" t="s">
        <v>497</v>
      </c>
      <c r="N1305" s="2" t="s">
        <v>1272</v>
      </c>
      <c r="O1305" s="2">
        <v>31907</v>
      </c>
      <c r="P1305" s="2" t="s">
        <v>30</v>
      </c>
      <c r="Q1305" s="2" t="s">
        <v>3613</v>
      </c>
      <c r="R1305" s="2" t="s">
        <v>32</v>
      </c>
      <c r="S1305" s="2" t="s">
        <v>65</v>
      </c>
      <c r="T1305" s="2" t="s">
        <v>3614</v>
      </c>
      <c r="U1305" s="2">
        <v>23.99</v>
      </c>
      <c r="V1305" s="2">
        <v>1</v>
      </c>
      <c r="W1305" s="2">
        <v>0</v>
      </c>
      <c r="X1305" s="20">
        <v>5</v>
      </c>
      <c r="Y1305" s="18">
        <v>21288.232142856799</v>
      </c>
      <c r="Z1305" s="2">
        <v>5.5176999999999978</v>
      </c>
    </row>
    <row r="1306" spans="1:26" x14ac:dyDescent="0.3">
      <c r="A1306" s="2">
        <v>1305</v>
      </c>
      <c r="B1306" s="2" t="s">
        <v>3610</v>
      </c>
      <c r="C1306" s="2">
        <f>YEAR([1]Data!$D1306)</f>
        <v>2014</v>
      </c>
      <c r="D1306" s="3">
        <v>41824</v>
      </c>
      <c r="E1306" s="3" t="str">
        <f>TEXT(Table1[[#This Row],[Order Date]],"mmm")</f>
        <v>Jul</v>
      </c>
      <c r="F1306" s="3">
        <v>41828</v>
      </c>
      <c r="G1306" s="8">
        <f>Table1[[#This Row],[Ship Date]]-Table1[[#This Row],[Order Date]]</f>
        <v>4</v>
      </c>
      <c r="H1306" s="2" t="s">
        <v>50</v>
      </c>
      <c r="I1306" s="2" t="s">
        <v>3611</v>
      </c>
      <c r="J1306" s="2" t="s">
        <v>3612</v>
      </c>
      <c r="K1306" s="2" t="s">
        <v>26</v>
      </c>
      <c r="L1306" s="2" t="s">
        <v>27</v>
      </c>
      <c r="M1306" s="2" t="s">
        <v>497</v>
      </c>
      <c r="N1306" s="2" t="s">
        <v>1272</v>
      </c>
      <c r="O1306" s="2">
        <v>31907</v>
      </c>
      <c r="P1306" s="2" t="s">
        <v>30</v>
      </c>
      <c r="Q1306" s="2" t="s">
        <v>2584</v>
      </c>
      <c r="R1306" s="2" t="s">
        <v>71</v>
      </c>
      <c r="S1306" s="2" t="s">
        <v>72</v>
      </c>
      <c r="T1306" s="2" t="s">
        <v>2585</v>
      </c>
      <c r="U1306" s="2">
        <v>287.96999999999997</v>
      </c>
      <c r="V1306" s="2">
        <v>3</v>
      </c>
      <c r="W1306" s="2">
        <v>0</v>
      </c>
      <c r="X1306" s="20">
        <v>5</v>
      </c>
      <c r="Y1306" s="18">
        <v>21326.377551019999</v>
      </c>
      <c r="Z1306" s="2">
        <v>77.751899999999992</v>
      </c>
    </row>
    <row r="1307" spans="1:26" x14ac:dyDescent="0.3">
      <c r="A1307" s="2">
        <v>1306</v>
      </c>
      <c r="B1307" s="2" t="s">
        <v>3615</v>
      </c>
      <c r="C1307" s="2">
        <f>YEAR([1]Data!$D1307)</f>
        <v>2013</v>
      </c>
      <c r="D1307" s="3">
        <v>41470</v>
      </c>
      <c r="E1307" s="3" t="str">
        <f>TEXT(Table1[[#This Row],[Order Date]],"mmm")</f>
        <v>Jul</v>
      </c>
      <c r="F1307" s="3">
        <v>41472</v>
      </c>
      <c r="G1307" s="8">
        <f>Table1[[#This Row],[Ship Date]]-Table1[[#This Row],[Order Date]]</f>
        <v>2</v>
      </c>
      <c r="H1307" s="2" t="s">
        <v>23</v>
      </c>
      <c r="I1307" s="2" t="s">
        <v>2460</v>
      </c>
      <c r="J1307" s="2" t="s">
        <v>2461</v>
      </c>
      <c r="K1307" s="2" t="s">
        <v>26</v>
      </c>
      <c r="L1307" s="2" t="s">
        <v>27</v>
      </c>
      <c r="M1307" s="2" t="s">
        <v>184</v>
      </c>
      <c r="N1307" s="2" t="s">
        <v>104</v>
      </c>
      <c r="O1307" s="2">
        <v>77036</v>
      </c>
      <c r="P1307" s="2" t="s">
        <v>105</v>
      </c>
      <c r="Q1307" s="2" t="s">
        <v>3616</v>
      </c>
      <c r="R1307" s="2" t="s">
        <v>71</v>
      </c>
      <c r="S1307" s="2" t="s">
        <v>72</v>
      </c>
      <c r="T1307" s="2" t="s">
        <v>3617</v>
      </c>
      <c r="U1307" s="2">
        <v>419.94399999999996</v>
      </c>
      <c r="V1307" s="2">
        <v>7</v>
      </c>
      <c r="W1307" s="2">
        <v>0.2</v>
      </c>
      <c r="X1307" s="20">
        <v>5</v>
      </c>
      <c r="Y1307" s="18">
        <v>21364.522959183301</v>
      </c>
      <c r="Z1307" s="2">
        <v>52.492999999999967</v>
      </c>
    </row>
    <row r="1308" spans="1:26" x14ac:dyDescent="0.3">
      <c r="A1308" s="2">
        <v>1307</v>
      </c>
      <c r="B1308" s="2" t="s">
        <v>3618</v>
      </c>
      <c r="C1308" s="2">
        <f>YEAR([1]Data!$D1308)</f>
        <v>2013</v>
      </c>
      <c r="D1308" s="3">
        <v>41446</v>
      </c>
      <c r="E1308" s="3" t="str">
        <f>TEXT(Table1[[#This Row],[Order Date]],"mmm")</f>
        <v>Jun</v>
      </c>
      <c r="F1308" s="3">
        <v>41447</v>
      </c>
      <c r="G1308" s="8">
        <f>Table1[[#This Row],[Ship Date]]-Table1[[#This Row],[Order Date]]</f>
        <v>1</v>
      </c>
      <c r="H1308" s="2" t="s">
        <v>188</v>
      </c>
      <c r="I1308" s="2" t="s">
        <v>984</v>
      </c>
      <c r="J1308" s="2" t="s">
        <v>985</v>
      </c>
      <c r="K1308" s="2" t="s">
        <v>26</v>
      </c>
      <c r="L1308" s="2" t="s">
        <v>27</v>
      </c>
      <c r="M1308" s="2" t="s">
        <v>602</v>
      </c>
      <c r="N1308" s="2" t="s">
        <v>43</v>
      </c>
      <c r="O1308" s="2">
        <v>91104</v>
      </c>
      <c r="P1308" s="2" t="s">
        <v>44</v>
      </c>
      <c r="Q1308" s="2" t="s">
        <v>1865</v>
      </c>
      <c r="R1308" s="2" t="s">
        <v>46</v>
      </c>
      <c r="S1308" s="2" t="s">
        <v>90</v>
      </c>
      <c r="T1308" s="2" t="s">
        <v>1866</v>
      </c>
      <c r="U1308" s="2">
        <v>46.76</v>
      </c>
      <c r="V1308" s="2">
        <v>7</v>
      </c>
      <c r="W1308" s="2">
        <v>0</v>
      </c>
      <c r="X1308" s="20">
        <v>5</v>
      </c>
      <c r="Y1308" s="18">
        <v>21402.6683673466</v>
      </c>
      <c r="Z1308" s="2">
        <v>22.444800000000001</v>
      </c>
    </row>
    <row r="1309" spans="1:26" x14ac:dyDescent="0.3">
      <c r="A1309" s="2">
        <v>1308</v>
      </c>
      <c r="B1309" s="2" t="s">
        <v>3618</v>
      </c>
      <c r="C1309" s="2">
        <f>YEAR([1]Data!$D1309)</f>
        <v>2013</v>
      </c>
      <c r="D1309" s="3">
        <v>41446</v>
      </c>
      <c r="E1309" s="3" t="str">
        <f>TEXT(Table1[[#This Row],[Order Date]],"mmm")</f>
        <v>Jun</v>
      </c>
      <c r="F1309" s="3">
        <v>41447</v>
      </c>
      <c r="G1309" s="8">
        <f>Table1[[#This Row],[Ship Date]]-Table1[[#This Row],[Order Date]]</f>
        <v>1</v>
      </c>
      <c r="H1309" s="2" t="s">
        <v>188</v>
      </c>
      <c r="I1309" s="2" t="s">
        <v>984</v>
      </c>
      <c r="J1309" s="2" t="s">
        <v>985</v>
      </c>
      <c r="K1309" s="2" t="s">
        <v>26</v>
      </c>
      <c r="L1309" s="2" t="s">
        <v>27</v>
      </c>
      <c r="M1309" s="2" t="s">
        <v>602</v>
      </c>
      <c r="N1309" s="2" t="s">
        <v>43</v>
      </c>
      <c r="O1309" s="2">
        <v>91104</v>
      </c>
      <c r="P1309" s="2" t="s">
        <v>44</v>
      </c>
      <c r="Q1309" s="2" t="s">
        <v>3046</v>
      </c>
      <c r="R1309" s="2" t="s">
        <v>46</v>
      </c>
      <c r="S1309" s="2" t="s">
        <v>75</v>
      </c>
      <c r="T1309" s="2" t="s">
        <v>3047</v>
      </c>
      <c r="U1309" s="2">
        <v>17.712</v>
      </c>
      <c r="V1309" s="2">
        <v>3</v>
      </c>
      <c r="W1309" s="2">
        <v>0.2</v>
      </c>
      <c r="X1309" s="20">
        <v>5</v>
      </c>
      <c r="Y1309" s="18">
        <v>21440.8137755098</v>
      </c>
      <c r="Z1309" s="2">
        <v>6.4206000000000012</v>
      </c>
    </row>
    <row r="1310" spans="1:26" x14ac:dyDescent="0.3">
      <c r="A1310" s="2">
        <v>1309</v>
      </c>
      <c r="B1310" s="2" t="s">
        <v>3618</v>
      </c>
      <c r="C1310" s="2">
        <f>YEAR([1]Data!$D1310)</f>
        <v>2013</v>
      </c>
      <c r="D1310" s="3">
        <v>41446</v>
      </c>
      <c r="E1310" s="3" t="str">
        <f>TEXT(Table1[[#This Row],[Order Date]],"mmm")</f>
        <v>Jun</v>
      </c>
      <c r="F1310" s="3">
        <v>41447</v>
      </c>
      <c r="G1310" s="8">
        <f>Table1[[#This Row],[Ship Date]]-Table1[[#This Row],[Order Date]]</f>
        <v>1</v>
      </c>
      <c r="H1310" s="2" t="s">
        <v>188</v>
      </c>
      <c r="I1310" s="2" t="s">
        <v>984</v>
      </c>
      <c r="J1310" s="2" t="s">
        <v>985</v>
      </c>
      <c r="K1310" s="2" t="s">
        <v>26</v>
      </c>
      <c r="L1310" s="2" t="s">
        <v>27</v>
      </c>
      <c r="M1310" s="2" t="s">
        <v>602</v>
      </c>
      <c r="N1310" s="2" t="s">
        <v>43</v>
      </c>
      <c r="O1310" s="2">
        <v>91104</v>
      </c>
      <c r="P1310" s="2" t="s">
        <v>44</v>
      </c>
      <c r="Q1310" s="2" t="s">
        <v>3619</v>
      </c>
      <c r="R1310" s="2" t="s">
        <v>46</v>
      </c>
      <c r="S1310" s="2" t="s">
        <v>78</v>
      </c>
      <c r="T1310" s="2" t="s">
        <v>3620</v>
      </c>
      <c r="U1310" s="2">
        <v>21.78</v>
      </c>
      <c r="V1310" s="2">
        <v>2</v>
      </c>
      <c r="W1310" s="2">
        <v>0</v>
      </c>
      <c r="X1310" s="20">
        <v>5</v>
      </c>
      <c r="Y1310" s="18">
        <v>21478.959183673102</v>
      </c>
      <c r="Z1310" s="2">
        <v>5.6628000000000007</v>
      </c>
    </row>
    <row r="1311" spans="1:26" x14ac:dyDescent="0.3">
      <c r="A1311" s="2">
        <v>1310</v>
      </c>
      <c r="B1311" s="2" t="s">
        <v>3618</v>
      </c>
      <c r="C1311" s="2">
        <f>YEAR([1]Data!$D1311)</f>
        <v>2013</v>
      </c>
      <c r="D1311" s="3">
        <v>41446</v>
      </c>
      <c r="E1311" s="3" t="str">
        <f>TEXT(Table1[[#This Row],[Order Date]],"mmm")</f>
        <v>Jun</v>
      </c>
      <c r="F1311" s="3">
        <v>41447</v>
      </c>
      <c r="G1311" s="8">
        <f>Table1[[#This Row],[Ship Date]]-Table1[[#This Row],[Order Date]]</f>
        <v>1</v>
      </c>
      <c r="H1311" s="2" t="s">
        <v>188</v>
      </c>
      <c r="I1311" s="2" t="s">
        <v>984</v>
      </c>
      <c r="J1311" s="2" t="s">
        <v>985</v>
      </c>
      <c r="K1311" s="2" t="s">
        <v>26</v>
      </c>
      <c r="L1311" s="2" t="s">
        <v>27</v>
      </c>
      <c r="M1311" s="2" t="s">
        <v>602</v>
      </c>
      <c r="N1311" s="2" t="s">
        <v>43</v>
      </c>
      <c r="O1311" s="2">
        <v>91104</v>
      </c>
      <c r="P1311" s="2" t="s">
        <v>44</v>
      </c>
      <c r="Q1311" s="2" t="s">
        <v>1563</v>
      </c>
      <c r="R1311" s="2" t="s">
        <v>46</v>
      </c>
      <c r="S1311" s="2" t="s">
        <v>59</v>
      </c>
      <c r="T1311" s="2" t="s">
        <v>1564</v>
      </c>
      <c r="U1311" s="2">
        <v>161.94</v>
      </c>
      <c r="V1311" s="2">
        <v>3</v>
      </c>
      <c r="W1311" s="2">
        <v>0</v>
      </c>
      <c r="X1311" s="20">
        <v>5</v>
      </c>
      <c r="Y1311" s="18">
        <v>21517.1045918364</v>
      </c>
      <c r="Z1311" s="2">
        <v>9.716399999999993</v>
      </c>
    </row>
    <row r="1312" spans="1:26" x14ac:dyDescent="0.3">
      <c r="A1312" s="2">
        <v>1311</v>
      </c>
      <c r="B1312" s="2" t="s">
        <v>3618</v>
      </c>
      <c r="C1312" s="2">
        <f>YEAR([1]Data!$D1312)</f>
        <v>2013</v>
      </c>
      <c r="D1312" s="3">
        <v>41446</v>
      </c>
      <c r="E1312" s="3" t="str">
        <f>TEXT(Table1[[#This Row],[Order Date]],"mmm")</f>
        <v>Jun</v>
      </c>
      <c r="F1312" s="3">
        <v>41447</v>
      </c>
      <c r="G1312" s="8">
        <f>Table1[[#This Row],[Ship Date]]-Table1[[#This Row],[Order Date]]</f>
        <v>1</v>
      </c>
      <c r="H1312" s="2" t="s">
        <v>188</v>
      </c>
      <c r="I1312" s="2" t="s">
        <v>984</v>
      </c>
      <c r="J1312" s="2" t="s">
        <v>985</v>
      </c>
      <c r="K1312" s="2" t="s">
        <v>26</v>
      </c>
      <c r="L1312" s="2" t="s">
        <v>27</v>
      </c>
      <c r="M1312" s="2" t="s">
        <v>602</v>
      </c>
      <c r="N1312" s="2" t="s">
        <v>43</v>
      </c>
      <c r="O1312" s="2">
        <v>91104</v>
      </c>
      <c r="P1312" s="2" t="s">
        <v>44</v>
      </c>
      <c r="Q1312" s="2" t="s">
        <v>3621</v>
      </c>
      <c r="R1312" s="2" t="s">
        <v>32</v>
      </c>
      <c r="S1312" s="2" t="s">
        <v>36</v>
      </c>
      <c r="T1312" s="2" t="s">
        <v>3622</v>
      </c>
      <c r="U1312" s="2">
        <v>161.56800000000001</v>
      </c>
      <c r="V1312" s="2">
        <v>2</v>
      </c>
      <c r="W1312" s="2">
        <v>0.2</v>
      </c>
      <c r="X1312" s="20">
        <v>5</v>
      </c>
      <c r="Y1312" s="18">
        <v>21555.2499999996</v>
      </c>
      <c r="Z1312" s="2">
        <v>-8.0783999999999949</v>
      </c>
    </row>
    <row r="1313" spans="1:26" x14ac:dyDescent="0.3">
      <c r="A1313" s="2">
        <v>1312</v>
      </c>
      <c r="B1313" s="2" t="s">
        <v>3623</v>
      </c>
      <c r="C1313" s="2">
        <f>YEAR([1]Data!$D1313)</f>
        <v>2013</v>
      </c>
      <c r="D1313" s="3">
        <v>41618</v>
      </c>
      <c r="E1313" s="3" t="str">
        <f>TEXT(Table1[[#This Row],[Order Date]],"mmm")</f>
        <v>Dec</v>
      </c>
      <c r="F1313" s="3">
        <v>41622</v>
      </c>
      <c r="G1313" s="8">
        <f>Table1[[#This Row],[Ship Date]]-Table1[[#This Row],[Order Date]]</f>
        <v>4</v>
      </c>
      <c r="H1313" s="2" t="s">
        <v>50</v>
      </c>
      <c r="I1313" s="2" t="s">
        <v>2080</v>
      </c>
      <c r="J1313" s="2" t="s">
        <v>2081</v>
      </c>
      <c r="K1313" s="2" t="s">
        <v>26</v>
      </c>
      <c r="L1313" s="2" t="s">
        <v>27</v>
      </c>
      <c r="M1313" s="2" t="s">
        <v>1479</v>
      </c>
      <c r="N1313" s="2" t="s">
        <v>1245</v>
      </c>
      <c r="O1313" s="2">
        <v>1841</v>
      </c>
      <c r="P1313" s="2" t="s">
        <v>148</v>
      </c>
      <c r="Q1313" s="2" t="s">
        <v>3624</v>
      </c>
      <c r="R1313" s="2" t="s">
        <v>46</v>
      </c>
      <c r="S1313" s="2" t="s">
        <v>47</v>
      </c>
      <c r="T1313" s="2" t="s">
        <v>3625</v>
      </c>
      <c r="U1313" s="2">
        <v>3.69</v>
      </c>
      <c r="V1313" s="2">
        <v>1</v>
      </c>
      <c r="W1313" s="2">
        <v>0</v>
      </c>
      <c r="X1313" s="20">
        <v>5</v>
      </c>
      <c r="Y1313" s="18">
        <v>21593.395408162902</v>
      </c>
      <c r="Z1313" s="2">
        <v>1.7343</v>
      </c>
    </row>
    <row r="1314" spans="1:26" x14ac:dyDescent="0.3">
      <c r="A1314" s="2">
        <v>1313</v>
      </c>
      <c r="B1314" s="2" t="s">
        <v>3623</v>
      </c>
      <c r="C1314" s="2">
        <f>YEAR([1]Data!$D1314)</f>
        <v>2013</v>
      </c>
      <c r="D1314" s="3">
        <v>41618</v>
      </c>
      <c r="E1314" s="3" t="str">
        <f>TEXT(Table1[[#This Row],[Order Date]],"mmm")</f>
        <v>Dec</v>
      </c>
      <c r="F1314" s="3">
        <v>41622</v>
      </c>
      <c r="G1314" s="8">
        <f>Table1[[#This Row],[Ship Date]]-Table1[[#This Row],[Order Date]]</f>
        <v>4</v>
      </c>
      <c r="H1314" s="2" t="s">
        <v>50</v>
      </c>
      <c r="I1314" s="2" t="s">
        <v>2080</v>
      </c>
      <c r="J1314" s="2" t="s">
        <v>2081</v>
      </c>
      <c r="K1314" s="2" t="s">
        <v>26</v>
      </c>
      <c r="L1314" s="2" t="s">
        <v>27</v>
      </c>
      <c r="M1314" s="2" t="s">
        <v>1479</v>
      </c>
      <c r="N1314" s="2" t="s">
        <v>1245</v>
      </c>
      <c r="O1314" s="2">
        <v>1841</v>
      </c>
      <c r="P1314" s="2" t="s">
        <v>148</v>
      </c>
      <c r="Q1314" s="2" t="s">
        <v>3626</v>
      </c>
      <c r="R1314" s="2" t="s">
        <v>46</v>
      </c>
      <c r="S1314" s="2" t="s">
        <v>47</v>
      </c>
      <c r="T1314" s="2" t="s">
        <v>3627</v>
      </c>
      <c r="U1314" s="2">
        <v>122.12</v>
      </c>
      <c r="V1314" s="2">
        <v>4</v>
      </c>
      <c r="W1314" s="2">
        <v>0</v>
      </c>
      <c r="X1314" s="20">
        <v>5</v>
      </c>
      <c r="Y1314" s="18">
        <v>21631.540816326102</v>
      </c>
      <c r="Z1314" s="2">
        <v>56.175200000000004</v>
      </c>
    </row>
    <row r="1315" spans="1:26" x14ac:dyDescent="0.3">
      <c r="A1315" s="2">
        <v>1314</v>
      </c>
      <c r="B1315" s="2" t="s">
        <v>3628</v>
      </c>
      <c r="C1315" s="2">
        <f>YEAR([1]Data!$D1315)</f>
        <v>2013</v>
      </c>
      <c r="D1315" s="3">
        <v>41542</v>
      </c>
      <c r="E1315" s="3" t="str">
        <f>TEXT(Table1[[#This Row],[Order Date]],"mmm")</f>
        <v>Sep</v>
      </c>
      <c r="F1315" s="3">
        <v>41549</v>
      </c>
      <c r="G1315" s="8">
        <f>Table1[[#This Row],[Ship Date]]-Table1[[#This Row],[Order Date]]</f>
        <v>7</v>
      </c>
      <c r="H1315" s="2" t="s">
        <v>50</v>
      </c>
      <c r="I1315" s="2" t="s">
        <v>111</v>
      </c>
      <c r="J1315" s="2" t="s">
        <v>112</v>
      </c>
      <c r="K1315" s="2" t="s">
        <v>26</v>
      </c>
      <c r="L1315" s="2" t="s">
        <v>27</v>
      </c>
      <c r="M1315" s="2" t="s">
        <v>497</v>
      </c>
      <c r="N1315" s="2" t="s">
        <v>498</v>
      </c>
      <c r="O1315" s="2">
        <v>43229</v>
      </c>
      <c r="P1315" s="2" t="s">
        <v>148</v>
      </c>
      <c r="Q1315" s="2" t="s">
        <v>2481</v>
      </c>
      <c r="R1315" s="2" t="s">
        <v>32</v>
      </c>
      <c r="S1315" s="2" t="s">
        <v>36</v>
      </c>
      <c r="T1315" s="2" t="s">
        <v>2482</v>
      </c>
      <c r="U1315" s="2">
        <v>155.37199999999999</v>
      </c>
      <c r="V1315" s="2">
        <v>2</v>
      </c>
      <c r="W1315" s="2">
        <v>0.3</v>
      </c>
      <c r="X1315" s="20">
        <v>5</v>
      </c>
      <c r="Y1315" s="18">
        <v>21669.6862244894</v>
      </c>
      <c r="Z1315" s="2">
        <v>-13.317599999999999</v>
      </c>
    </row>
    <row r="1316" spans="1:26" x14ac:dyDescent="0.3">
      <c r="A1316" s="2">
        <v>1315</v>
      </c>
      <c r="B1316" s="2" t="s">
        <v>3629</v>
      </c>
      <c r="C1316" s="2">
        <f>YEAR([1]Data!$D1316)</f>
        <v>2013</v>
      </c>
      <c r="D1316" s="3">
        <v>41627</v>
      </c>
      <c r="E1316" s="3" t="str">
        <f>TEXT(Table1[[#This Row],[Order Date]],"mmm")</f>
        <v>Dec</v>
      </c>
      <c r="F1316" s="3">
        <v>41632</v>
      </c>
      <c r="G1316" s="8">
        <f>Table1[[#This Row],[Ship Date]]-Table1[[#This Row],[Order Date]]</f>
        <v>5</v>
      </c>
      <c r="H1316" s="2" t="s">
        <v>50</v>
      </c>
      <c r="I1316" s="2" t="s">
        <v>3630</v>
      </c>
      <c r="J1316" s="2" t="s">
        <v>3631</v>
      </c>
      <c r="K1316" s="2" t="s">
        <v>41</v>
      </c>
      <c r="L1316" s="2" t="s">
        <v>27</v>
      </c>
      <c r="M1316" s="2" t="s">
        <v>42</v>
      </c>
      <c r="N1316" s="2" t="s">
        <v>43</v>
      </c>
      <c r="O1316" s="2">
        <v>90032</v>
      </c>
      <c r="P1316" s="2" t="s">
        <v>44</v>
      </c>
      <c r="Q1316" s="2" t="s">
        <v>3632</v>
      </c>
      <c r="R1316" s="2" t="s">
        <v>46</v>
      </c>
      <c r="S1316" s="2" t="s">
        <v>90</v>
      </c>
      <c r="T1316" s="2" t="s">
        <v>3633</v>
      </c>
      <c r="U1316" s="2">
        <v>38.880000000000003</v>
      </c>
      <c r="V1316" s="2">
        <v>6</v>
      </c>
      <c r="W1316" s="2">
        <v>0</v>
      </c>
      <c r="X1316" s="20">
        <v>5</v>
      </c>
      <c r="Y1316" s="18">
        <v>21707.831632652698</v>
      </c>
      <c r="Z1316" s="2">
        <v>18.662400000000002</v>
      </c>
    </row>
    <row r="1317" spans="1:26" x14ac:dyDescent="0.3">
      <c r="A1317" s="2">
        <v>1316</v>
      </c>
      <c r="B1317" s="2" t="s">
        <v>3629</v>
      </c>
      <c r="C1317" s="2">
        <f>YEAR([1]Data!$D1317)</f>
        <v>2013</v>
      </c>
      <c r="D1317" s="3">
        <v>41627</v>
      </c>
      <c r="E1317" s="3" t="str">
        <f>TEXT(Table1[[#This Row],[Order Date]],"mmm")</f>
        <v>Dec</v>
      </c>
      <c r="F1317" s="3">
        <v>41632</v>
      </c>
      <c r="G1317" s="8">
        <f>Table1[[#This Row],[Ship Date]]-Table1[[#This Row],[Order Date]]</f>
        <v>5</v>
      </c>
      <c r="H1317" s="2" t="s">
        <v>50</v>
      </c>
      <c r="I1317" s="2" t="s">
        <v>3630</v>
      </c>
      <c r="J1317" s="2" t="s">
        <v>3631</v>
      </c>
      <c r="K1317" s="2" t="s">
        <v>41</v>
      </c>
      <c r="L1317" s="2" t="s">
        <v>27</v>
      </c>
      <c r="M1317" s="2" t="s">
        <v>42</v>
      </c>
      <c r="N1317" s="2" t="s">
        <v>43</v>
      </c>
      <c r="O1317" s="2">
        <v>90032</v>
      </c>
      <c r="P1317" s="2" t="s">
        <v>44</v>
      </c>
      <c r="Q1317" s="2" t="s">
        <v>3634</v>
      </c>
      <c r="R1317" s="2" t="s">
        <v>32</v>
      </c>
      <c r="S1317" s="2" t="s">
        <v>65</v>
      </c>
      <c r="T1317" s="2" t="s">
        <v>3635</v>
      </c>
      <c r="U1317" s="2">
        <v>183.84</v>
      </c>
      <c r="V1317" s="2">
        <v>8</v>
      </c>
      <c r="W1317" s="2">
        <v>0</v>
      </c>
      <c r="X1317" s="20">
        <v>5</v>
      </c>
      <c r="Y1317" s="18">
        <v>21745.977040815898</v>
      </c>
      <c r="Z1317" s="2">
        <v>62.505600000000001</v>
      </c>
    </row>
    <row r="1318" spans="1:26" x14ac:dyDescent="0.3">
      <c r="A1318" s="2">
        <v>1317</v>
      </c>
      <c r="B1318" s="2" t="s">
        <v>3629</v>
      </c>
      <c r="C1318" s="2">
        <f>YEAR([1]Data!$D1318)</f>
        <v>2013</v>
      </c>
      <c r="D1318" s="3">
        <v>41627</v>
      </c>
      <c r="E1318" s="3" t="str">
        <f>TEXT(Table1[[#This Row],[Order Date]],"mmm")</f>
        <v>Dec</v>
      </c>
      <c r="F1318" s="3">
        <v>41632</v>
      </c>
      <c r="G1318" s="8">
        <f>Table1[[#This Row],[Ship Date]]-Table1[[#This Row],[Order Date]]</f>
        <v>5</v>
      </c>
      <c r="H1318" s="2" t="s">
        <v>50</v>
      </c>
      <c r="I1318" s="2" t="s">
        <v>3630</v>
      </c>
      <c r="J1318" s="2" t="s">
        <v>3631</v>
      </c>
      <c r="K1318" s="2" t="s">
        <v>41</v>
      </c>
      <c r="L1318" s="2" t="s">
        <v>27</v>
      </c>
      <c r="M1318" s="2" t="s">
        <v>42</v>
      </c>
      <c r="N1318" s="2" t="s">
        <v>43</v>
      </c>
      <c r="O1318" s="2">
        <v>90032</v>
      </c>
      <c r="P1318" s="2" t="s">
        <v>44</v>
      </c>
      <c r="Q1318" s="2" t="s">
        <v>1605</v>
      </c>
      <c r="R1318" s="2" t="s">
        <v>46</v>
      </c>
      <c r="S1318" s="2" t="s">
        <v>578</v>
      </c>
      <c r="T1318" s="2" t="s">
        <v>1606</v>
      </c>
      <c r="U1318" s="2">
        <v>579.29999999999995</v>
      </c>
      <c r="V1318" s="2">
        <v>5</v>
      </c>
      <c r="W1318" s="2">
        <v>0</v>
      </c>
      <c r="X1318" s="20">
        <v>5</v>
      </c>
      <c r="Y1318" s="18">
        <v>21784.1224489792</v>
      </c>
      <c r="Z1318" s="2">
        <v>28.964999999999961</v>
      </c>
    </row>
    <row r="1319" spans="1:26" x14ac:dyDescent="0.3">
      <c r="A1319" s="2">
        <v>1318</v>
      </c>
      <c r="B1319" s="2" t="s">
        <v>3636</v>
      </c>
      <c r="C1319" s="2">
        <f>YEAR([1]Data!$D1319)</f>
        <v>2014</v>
      </c>
      <c r="D1319" s="3">
        <v>41984</v>
      </c>
      <c r="E1319" s="3" t="str">
        <f>TEXT(Table1[[#This Row],[Order Date]],"mmm")</f>
        <v>Dec</v>
      </c>
      <c r="F1319" s="3">
        <v>41988</v>
      </c>
      <c r="G1319" s="8">
        <f>Table1[[#This Row],[Ship Date]]-Table1[[#This Row],[Order Date]]</f>
        <v>4</v>
      </c>
      <c r="H1319" s="2" t="s">
        <v>50</v>
      </c>
      <c r="I1319" s="2" t="s">
        <v>600</v>
      </c>
      <c r="J1319" s="2" t="s">
        <v>601</v>
      </c>
      <c r="K1319" s="2" t="s">
        <v>26</v>
      </c>
      <c r="L1319" s="2" t="s">
        <v>27</v>
      </c>
      <c r="M1319" s="2" t="s">
        <v>146</v>
      </c>
      <c r="N1319" s="2" t="s">
        <v>147</v>
      </c>
      <c r="O1319" s="2">
        <v>19120</v>
      </c>
      <c r="P1319" s="2" t="s">
        <v>148</v>
      </c>
      <c r="Q1319" s="2" t="s">
        <v>3637</v>
      </c>
      <c r="R1319" s="2" t="s">
        <v>71</v>
      </c>
      <c r="S1319" s="2" t="s">
        <v>161</v>
      </c>
      <c r="T1319" s="2" t="s">
        <v>3638</v>
      </c>
      <c r="U1319" s="2">
        <v>14.200000000000001</v>
      </c>
      <c r="V1319" s="2">
        <v>1</v>
      </c>
      <c r="W1319" s="2">
        <v>0.2</v>
      </c>
      <c r="X1319" s="20">
        <v>5</v>
      </c>
      <c r="Y1319" s="18">
        <v>21822.267857142499</v>
      </c>
      <c r="Z1319" s="2">
        <v>3.3724999999999992</v>
      </c>
    </row>
    <row r="1320" spans="1:26" x14ac:dyDescent="0.3">
      <c r="A1320" s="2">
        <v>1319</v>
      </c>
      <c r="B1320" s="2" t="s">
        <v>3639</v>
      </c>
      <c r="C1320" s="2">
        <f>YEAR([1]Data!$D1320)</f>
        <v>2011</v>
      </c>
      <c r="D1320" s="3">
        <v>40725</v>
      </c>
      <c r="E1320" s="3" t="str">
        <f>TEXT(Table1[[#This Row],[Order Date]],"mmm")</f>
        <v>Jul</v>
      </c>
      <c r="F1320" s="3">
        <v>40729</v>
      </c>
      <c r="G1320" s="8">
        <f>Table1[[#This Row],[Ship Date]]-Table1[[#This Row],[Order Date]]</f>
        <v>4</v>
      </c>
      <c r="H1320" s="2" t="s">
        <v>50</v>
      </c>
      <c r="I1320" s="2" t="s">
        <v>3640</v>
      </c>
      <c r="J1320" s="2" t="s">
        <v>3641</v>
      </c>
      <c r="K1320" s="2" t="s">
        <v>41</v>
      </c>
      <c r="L1320" s="2" t="s">
        <v>27</v>
      </c>
      <c r="M1320" s="2" t="s">
        <v>3642</v>
      </c>
      <c r="N1320" s="2" t="s">
        <v>54</v>
      </c>
      <c r="O1320" s="2">
        <v>32725</v>
      </c>
      <c r="P1320" s="2" t="s">
        <v>30</v>
      </c>
      <c r="Q1320" s="2" t="s">
        <v>3515</v>
      </c>
      <c r="R1320" s="2" t="s">
        <v>71</v>
      </c>
      <c r="S1320" s="2" t="s">
        <v>72</v>
      </c>
      <c r="T1320" s="2" t="s">
        <v>3516</v>
      </c>
      <c r="U1320" s="2">
        <v>575.91999999999996</v>
      </c>
      <c r="V1320" s="2">
        <v>2</v>
      </c>
      <c r="W1320" s="2">
        <v>0.2</v>
      </c>
      <c r="X1320" s="20">
        <v>5</v>
      </c>
      <c r="Y1320" s="18">
        <v>21860.413265305699</v>
      </c>
      <c r="Z1320" s="2">
        <v>71.989999999999981</v>
      </c>
    </row>
    <row r="1321" spans="1:26" x14ac:dyDescent="0.3">
      <c r="A1321" s="2">
        <v>1320</v>
      </c>
      <c r="B1321" s="2" t="s">
        <v>3639</v>
      </c>
      <c r="C1321" s="2">
        <f>YEAR([1]Data!$D1321)</f>
        <v>2011</v>
      </c>
      <c r="D1321" s="3">
        <v>40725</v>
      </c>
      <c r="E1321" s="3" t="str">
        <f>TEXT(Table1[[#This Row],[Order Date]],"mmm")</f>
        <v>Jul</v>
      </c>
      <c r="F1321" s="3">
        <v>40729</v>
      </c>
      <c r="G1321" s="8">
        <f>Table1[[#This Row],[Ship Date]]-Table1[[#This Row],[Order Date]]</f>
        <v>4</v>
      </c>
      <c r="H1321" s="2" t="s">
        <v>50</v>
      </c>
      <c r="I1321" s="2" t="s">
        <v>3640</v>
      </c>
      <c r="J1321" s="2" t="s">
        <v>3641</v>
      </c>
      <c r="K1321" s="2" t="s">
        <v>41</v>
      </c>
      <c r="L1321" s="2" t="s">
        <v>27</v>
      </c>
      <c r="M1321" s="2" t="s">
        <v>3642</v>
      </c>
      <c r="N1321" s="2" t="s">
        <v>54</v>
      </c>
      <c r="O1321" s="2">
        <v>32725</v>
      </c>
      <c r="P1321" s="2" t="s">
        <v>30</v>
      </c>
      <c r="Q1321" s="2" t="s">
        <v>2391</v>
      </c>
      <c r="R1321" s="2" t="s">
        <v>46</v>
      </c>
      <c r="S1321" s="2" t="s">
        <v>75</v>
      </c>
      <c r="T1321" s="2" t="s">
        <v>2392</v>
      </c>
      <c r="U1321" s="2">
        <v>5.1840000000000011</v>
      </c>
      <c r="V1321" s="2">
        <v>6</v>
      </c>
      <c r="W1321" s="2">
        <v>0.7</v>
      </c>
      <c r="X1321" s="20">
        <v>5</v>
      </c>
      <c r="Y1321" s="18">
        <v>21898.558673469</v>
      </c>
      <c r="Z1321" s="2">
        <v>-3.6288</v>
      </c>
    </row>
    <row r="1322" spans="1:26" x14ac:dyDescent="0.3">
      <c r="A1322" s="2">
        <v>1321</v>
      </c>
      <c r="B1322" s="2" t="s">
        <v>3643</v>
      </c>
      <c r="C1322" s="2">
        <f>YEAR([1]Data!$D1322)</f>
        <v>2014</v>
      </c>
      <c r="D1322" s="3">
        <v>41674</v>
      </c>
      <c r="E1322" s="3" t="str">
        <f>TEXT(Table1[[#This Row],[Order Date]],"mmm")</f>
        <v>Feb</v>
      </c>
      <c r="F1322" s="3">
        <v>41679</v>
      </c>
      <c r="G1322" s="8">
        <f>Table1[[#This Row],[Ship Date]]-Table1[[#This Row],[Order Date]]</f>
        <v>5</v>
      </c>
      <c r="H1322" s="2" t="s">
        <v>50</v>
      </c>
      <c r="I1322" s="2" t="s">
        <v>3644</v>
      </c>
      <c r="J1322" s="2" t="s">
        <v>3645</v>
      </c>
      <c r="K1322" s="2" t="s">
        <v>26</v>
      </c>
      <c r="L1322" s="2" t="s">
        <v>27</v>
      </c>
      <c r="M1322" s="2" t="s">
        <v>1007</v>
      </c>
      <c r="N1322" s="2" t="s">
        <v>498</v>
      </c>
      <c r="O1322" s="2">
        <v>45231</v>
      </c>
      <c r="P1322" s="2" t="s">
        <v>148</v>
      </c>
      <c r="Q1322" s="2" t="s">
        <v>2727</v>
      </c>
      <c r="R1322" s="2" t="s">
        <v>46</v>
      </c>
      <c r="S1322" s="2" t="s">
        <v>75</v>
      </c>
      <c r="T1322" s="2" t="s">
        <v>2728</v>
      </c>
      <c r="U1322" s="2">
        <v>5.2290000000000001</v>
      </c>
      <c r="V1322" s="2">
        <v>3</v>
      </c>
      <c r="W1322" s="2">
        <v>0.7</v>
      </c>
      <c r="X1322" s="20">
        <v>5</v>
      </c>
      <c r="Y1322" s="18">
        <v>21936.704081632299</v>
      </c>
      <c r="Z1322" s="2">
        <v>-4.1831999999999976</v>
      </c>
    </row>
    <row r="1323" spans="1:26" x14ac:dyDescent="0.3">
      <c r="A1323" s="2">
        <v>1322</v>
      </c>
      <c r="B1323" s="2" t="s">
        <v>3643</v>
      </c>
      <c r="C1323" s="2">
        <f>YEAR([1]Data!$D1323)</f>
        <v>2014</v>
      </c>
      <c r="D1323" s="3">
        <v>41674</v>
      </c>
      <c r="E1323" s="3" t="str">
        <f>TEXT(Table1[[#This Row],[Order Date]],"mmm")</f>
        <v>Feb</v>
      </c>
      <c r="F1323" s="3">
        <v>41679</v>
      </c>
      <c r="G1323" s="8">
        <f>Table1[[#This Row],[Ship Date]]-Table1[[#This Row],[Order Date]]</f>
        <v>5</v>
      </c>
      <c r="H1323" s="2" t="s">
        <v>50</v>
      </c>
      <c r="I1323" s="2" t="s">
        <v>3644</v>
      </c>
      <c r="J1323" s="2" t="s">
        <v>3645</v>
      </c>
      <c r="K1323" s="2" t="s">
        <v>26</v>
      </c>
      <c r="L1323" s="2" t="s">
        <v>27</v>
      </c>
      <c r="M1323" s="2" t="s">
        <v>1007</v>
      </c>
      <c r="N1323" s="2" t="s">
        <v>498</v>
      </c>
      <c r="O1323" s="2">
        <v>45231</v>
      </c>
      <c r="P1323" s="2" t="s">
        <v>148</v>
      </c>
      <c r="Q1323" s="2" t="s">
        <v>2011</v>
      </c>
      <c r="R1323" s="2" t="s">
        <v>46</v>
      </c>
      <c r="S1323" s="2" t="s">
        <v>59</v>
      </c>
      <c r="T1323" s="2" t="s">
        <v>2012</v>
      </c>
      <c r="U1323" s="2">
        <v>285.55200000000002</v>
      </c>
      <c r="V1323" s="2">
        <v>2</v>
      </c>
      <c r="W1323" s="2">
        <v>0.2</v>
      </c>
      <c r="X1323" s="20">
        <v>5</v>
      </c>
      <c r="Y1323" s="18">
        <v>21974.849489795499</v>
      </c>
      <c r="Z1323" s="2">
        <v>35.69399999999996</v>
      </c>
    </row>
    <row r="1324" spans="1:26" x14ac:dyDescent="0.3">
      <c r="A1324" s="2">
        <v>1323</v>
      </c>
      <c r="B1324" s="2" t="s">
        <v>3646</v>
      </c>
      <c r="C1324" s="2">
        <f>YEAR([1]Data!$D1324)</f>
        <v>2014</v>
      </c>
      <c r="D1324" s="3">
        <v>41702</v>
      </c>
      <c r="E1324" s="3" t="str">
        <f>TEXT(Table1[[#This Row],[Order Date]],"mmm")</f>
        <v>Mar</v>
      </c>
      <c r="F1324" s="3">
        <v>41707</v>
      </c>
      <c r="G1324" s="8">
        <f>Table1[[#This Row],[Ship Date]]-Table1[[#This Row],[Order Date]]</f>
        <v>5</v>
      </c>
      <c r="H1324" s="2" t="s">
        <v>50</v>
      </c>
      <c r="I1324" s="2" t="s">
        <v>3647</v>
      </c>
      <c r="J1324" s="2" t="s">
        <v>3648</v>
      </c>
      <c r="K1324" s="2" t="s">
        <v>26</v>
      </c>
      <c r="L1324" s="2" t="s">
        <v>27</v>
      </c>
      <c r="M1324" s="2" t="s">
        <v>3649</v>
      </c>
      <c r="N1324" s="2" t="s">
        <v>29</v>
      </c>
      <c r="O1324" s="2">
        <v>42071</v>
      </c>
      <c r="P1324" s="2" t="s">
        <v>30</v>
      </c>
      <c r="Q1324" s="2" t="s">
        <v>3650</v>
      </c>
      <c r="R1324" s="2" t="s">
        <v>46</v>
      </c>
      <c r="S1324" s="2" t="s">
        <v>78</v>
      </c>
      <c r="T1324" s="2" t="s">
        <v>3651</v>
      </c>
      <c r="U1324" s="2">
        <v>72.8</v>
      </c>
      <c r="V1324" s="2">
        <v>5</v>
      </c>
      <c r="W1324" s="2">
        <v>0</v>
      </c>
      <c r="X1324" s="20">
        <v>5</v>
      </c>
      <c r="Y1324" s="18">
        <v>22012.994897958801</v>
      </c>
      <c r="Z1324" s="2">
        <v>19.656000000000002</v>
      </c>
    </row>
    <row r="1325" spans="1:26" x14ac:dyDescent="0.3">
      <c r="A1325" s="2">
        <v>1324</v>
      </c>
      <c r="B1325" s="2" t="s">
        <v>3652</v>
      </c>
      <c r="C1325" s="2">
        <f>YEAR([1]Data!$D1325)</f>
        <v>2014</v>
      </c>
      <c r="D1325" s="3">
        <v>41922</v>
      </c>
      <c r="E1325" s="3" t="str">
        <f>TEXT(Table1[[#This Row],[Order Date]],"mmm")</f>
        <v>Oct</v>
      </c>
      <c r="F1325" s="3">
        <v>41923</v>
      </c>
      <c r="G1325" s="8">
        <f>Table1[[#This Row],[Ship Date]]-Table1[[#This Row],[Order Date]]</f>
        <v>1</v>
      </c>
      <c r="H1325" s="2" t="s">
        <v>188</v>
      </c>
      <c r="I1325" s="2" t="s">
        <v>3653</v>
      </c>
      <c r="J1325" s="2" t="s">
        <v>3654</v>
      </c>
      <c r="K1325" s="2" t="s">
        <v>26</v>
      </c>
      <c r="L1325" s="2" t="s">
        <v>27</v>
      </c>
      <c r="M1325" s="2" t="s">
        <v>521</v>
      </c>
      <c r="N1325" s="2" t="s">
        <v>88</v>
      </c>
      <c r="O1325" s="2">
        <v>28403</v>
      </c>
      <c r="P1325" s="2" t="s">
        <v>30</v>
      </c>
      <c r="Q1325" s="2" t="s">
        <v>3655</v>
      </c>
      <c r="R1325" s="2" t="s">
        <v>46</v>
      </c>
      <c r="S1325" s="2" t="s">
        <v>90</v>
      </c>
      <c r="T1325" s="2" t="s">
        <v>3656</v>
      </c>
      <c r="U1325" s="2">
        <v>10.816000000000001</v>
      </c>
      <c r="V1325" s="2">
        <v>4</v>
      </c>
      <c r="W1325" s="2">
        <v>0.2</v>
      </c>
      <c r="X1325" s="20">
        <v>5</v>
      </c>
      <c r="Y1325" s="18">
        <v>22051.140306122099</v>
      </c>
      <c r="Z1325" s="2">
        <v>3.5151999999999988</v>
      </c>
    </row>
    <row r="1326" spans="1:26" x14ac:dyDescent="0.3">
      <c r="A1326" s="2">
        <v>1325</v>
      </c>
      <c r="B1326" s="2" t="s">
        <v>3657</v>
      </c>
      <c r="C1326" s="2">
        <f>YEAR([1]Data!$D1326)</f>
        <v>2011</v>
      </c>
      <c r="D1326" s="3">
        <v>40814</v>
      </c>
      <c r="E1326" s="3" t="str">
        <f>TEXT(Table1[[#This Row],[Order Date]],"mmm")</f>
        <v>Sep</v>
      </c>
      <c r="F1326" s="3">
        <v>40819</v>
      </c>
      <c r="G1326" s="8">
        <f>Table1[[#This Row],[Ship Date]]-Table1[[#This Row],[Order Date]]</f>
        <v>5</v>
      </c>
      <c r="H1326" s="2" t="s">
        <v>50</v>
      </c>
      <c r="I1326" s="2" t="s">
        <v>3658</v>
      </c>
      <c r="J1326" s="2" t="s">
        <v>3659</v>
      </c>
      <c r="K1326" s="2" t="s">
        <v>41</v>
      </c>
      <c r="L1326" s="2" t="s">
        <v>27</v>
      </c>
      <c r="M1326" s="2" t="s">
        <v>1479</v>
      </c>
      <c r="N1326" s="2" t="s">
        <v>1245</v>
      </c>
      <c r="O1326" s="2">
        <v>1841</v>
      </c>
      <c r="P1326" s="2" t="s">
        <v>148</v>
      </c>
      <c r="Q1326" s="2" t="s">
        <v>1635</v>
      </c>
      <c r="R1326" s="2" t="s">
        <v>46</v>
      </c>
      <c r="S1326" s="2" t="s">
        <v>59</v>
      </c>
      <c r="T1326" s="2" t="s">
        <v>1636</v>
      </c>
      <c r="U1326" s="2">
        <v>46.26</v>
      </c>
      <c r="V1326" s="2">
        <v>3</v>
      </c>
      <c r="W1326" s="2">
        <v>0</v>
      </c>
      <c r="X1326" s="20">
        <v>5</v>
      </c>
      <c r="Y1326" s="18">
        <v>22089.285714285299</v>
      </c>
      <c r="Z1326" s="2">
        <v>12.490200000000003</v>
      </c>
    </row>
    <row r="1327" spans="1:26" x14ac:dyDescent="0.3">
      <c r="A1327" s="2">
        <v>1326</v>
      </c>
      <c r="B1327" s="2" t="s">
        <v>3660</v>
      </c>
      <c r="C1327" s="2">
        <f>YEAR([1]Data!$D1327)</f>
        <v>2011</v>
      </c>
      <c r="D1327" s="3">
        <v>40690</v>
      </c>
      <c r="E1327" s="3" t="str">
        <f>TEXT(Table1[[#This Row],[Order Date]],"mmm")</f>
        <v>May</v>
      </c>
      <c r="F1327" s="3">
        <v>40693</v>
      </c>
      <c r="G1327" s="8">
        <f>Table1[[#This Row],[Ship Date]]-Table1[[#This Row],[Order Date]]</f>
        <v>3</v>
      </c>
      <c r="H1327" s="2" t="s">
        <v>188</v>
      </c>
      <c r="I1327" s="2" t="s">
        <v>824</v>
      </c>
      <c r="J1327" s="2" t="s">
        <v>825</v>
      </c>
      <c r="K1327" s="2" t="s">
        <v>26</v>
      </c>
      <c r="L1327" s="2" t="s">
        <v>27</v>
      </c>
      <c r="M1327" s="2" t="s">
        <v>303</v>
      </c>
      <c r="N1327" s="2" t="s">
        <v>211</v>
      </c>
      <c r="O1327" s="2">
        <v>60653</v>
      </c>
      <c r="P1327" s="2" t="s">
        <v>105</v>
      </c>
      <c r="Q1327" s="2" t="s">
        <v>3661</v>
      </c>
      <c r="R1327" s="2" t="s">
        <v>46</v>
      </c>
      <c r="S1327" s="2" t="s">
        <v>75</v>
      </c>
      <c r="T1327" s="2" t="s">
        <v>3662</v>
      </c>
      <c r="U1327" s="2">
        <v>17.459999999999997</v>
      </c>
      <c r="V1327" s="2">
        <v>6</v>
      </c>
      <c r="W1327" s="2">
        <v>0.8</v>
      </c>
      <c r="X1327" s="20">
        <v>5</v>
      </c>
      <c r="Y1327" s="18">
        <v>22127.431122448601</v>
      </c>
      <c r="Z1327" s="2">
        <v>-30.555000000000007</v>
      </c>
    </row>
    <row r="1328" spans="1:26" x14ac:dyDescent="0.3">
      <c r="A1328" s="2">
        <v>1327</v>
      </c>
      <c r="B1328" s="2" t="s">
        <v>3663</v>
      </c>
      <c r="C1328" s="2">
        <f>YEAR([1]Data!$D1328)</f>
        <v>2012</v>
      </c>
      <c r="D1328" s="3">
        <v>41074</v>
      </c>
      <c r="E1328" s="3" t="str">
        <f>TEXT(Table1[[#This Row],[Order Date]],"mmm")</f>
        <v>Jun</v>
      </c>
      <c r="F1328" s="3">
        <v>41078</v>
      </c>
      <c r="G1328" s="8">
        <f>Table1[[#This Row],[Ship Date]]-Table1[[#This Row],[Order Date]]</f>
        <v>4</v>
      </c>
      <c r="H1328" s="2" t="s">
        <v>50</v>
      </c>
      <c r="I1328" s="2" t="s">
        <v>531</v>
      </c>
      <c r="J1328" s="2" t="s">
        <v>532</v>
      </c>
      <c r="K1328" s="2" t="s">
        <v>102</v>
      </c>
      <c r="L1328" s="2" t="s">
        <v>27</v>
      </c>
      <c r="M1328" s="2" t="s">
        <v>146</v>
      </c>
      <c r="N1328" s="2" t="s">
        <v>147</v>
      </c>
      <c r="O1328" s="2">
        <v>19120</v>
      </c>
      <c r="P1328" s="2" t="s">
        <v>148</v>
      </c>
      <c r="Q1328" s="2" t="s">
        <v>3431</v>
      </c>
      <c r="R1328" s="2" t="s">
        <v>32</v>
      </c>
      <c r="S1328" s="2" t="s">
        <v>65</v>
      </c>
      <c r="T1328" s="2" t="s">
        <v>3432</v>
      </c>
      <c r="U1328" s="2">
        <v>51.072000000000003</v>
      </c>
      <c r="V1328" s="2">
        <v>6</v>
      </c>
      <c r="W1328" s="2">
        <v>0.2</v>
      </c>
      <c r="X1328" s="20">
        <v>5</v>
      </c>
      <c r="Y1328" s="18">
        <v>22165.576530611801</v>
      </c>
      <c r="Z1328" s="2">
        <v>5.1072000000000024</v>
      </c>
    </row>
    <row r="1329" spans="1:26" x14ac:dyDescent="0.3">
      <c r="A1329" s="2">
        <v>1328</v>
      </c>
      <c r="B1329" s="2" t="s">
        <v>3664</v>
      </c>
      <c r="C1329" s="2">
        <f>YEAR([1]Data!$D1329)</f>
        <v>2013</v>
      </c>
      <c r="D1329" s="3">
        <v>41364</v>
      </c>
      <c r="E1329" s="3" t="str">
        <f>TEXT(Table1[[#This Row],[Order Date]],"mmm")</f>
        <v>Mar</v>
      </c>
      <c r="F1329" s="3">
        <v>41366</v>
      </c>
      <c r="G1329" s="8">
        <f>Table1[[#This Row],[Ship Date]]-Table1[[#This Row],[Order Date]]</f>
        <v>2</v>
      </c>
      <c r="H1329" s="2" t="s">
        <v>188</v>
      </c>
      <c r="I1329" s="2" t="s">
        <v>3665</v>
      </c>
      <c r="J1329" s="2" t="s">
        <v>3666</v>
      </c>
      <c r="K1329" s="2" t="s">
        <v>41</v>
      </c>
      <c r="L1329" s="2" t="s">
        <v>27</v>
      </c>
      <c r="M1329" s="2" t="s">
        <v>2800</v>
      </c>
      <c r="N1329" s="2" t="s">
        <v>747</v>
      </c>
      <c r="O1329" s="2">
        <v>6360</v>
      </c>
      <c r="P1329" s="2" t="s">
        <v>148</v>
      </c>
      <c r="Q1329" s="2" t="s">
        <v>2943</v>
      </c>
      <c r="R1329" s="2" t="s">
        <v>46</v>
      </c>
      <c r="S1329" s="2" t="s">
        <v>90</v>
      </c>
      <c r="T1329" s="2" t="s">
        <v>2944</v>
      </c>
      <c r="U1329" s="2">
        <v>11.34</v>
      </c>
      <c r="V1329" s="2">
        <v>1</v>
      </c>
      <c r="W1329" s="2">
        <v>0</v>
      </c>
      <c r="X1329" s="20">
        <v>5</v>
      </c>
      <c r="Y1329" s="18">
        <v>22203.721938775099</v>
      </c>
      <c r="Z1329" s="2">
        <v>5.5565999999999995</v>
      </c>
    </row>
    <row r="1330" spans="1:26" x14ac:dyDescent="0.3">
      <c r="A1330" s="2">
        <v>1329</v>
      </c>
      <c r="B1330" s="2" t="s">
        <v>3667</v>
      </c>
      <c r="C1330" s="2">
        <f>YEAR([1]Data!$D1330)</f>
        <v>2014</v>
      </c>
      <c r="D1330" s="3">
        <v>41928</v>
      </c>
      <c r="E1330" s="3" t="str">
        <f>TEXT(Table1[[#This Row],[Order Date]],"mmm")</f>
        <v>Oct</v>
      </c>
      <c r="F1330" s="3">
        <v>41931</v>
      </c>
      <c r="G1330" s="8">
        <f>Table1[[#This Row],[Ship Date]]-Table1[[#This Row],[Order Date]]</f>
        <v>3</v>
      </c>
      <c r="H1330" s="2" t="s">
        <v>23</v>
      </c>
      <c r="I1330" s="2" t="s">
        <v>3668</v>
      </c>
      <c r="J1330" s="2" t="s">
        <v>3669</v>
      </c>
      <c r="K1330" s="2" t="s">
        <v>102</v>
      </c>
      <c r="L1330" s="2" t="s">
        <v>27</v>
      </c>
      <c r="M1330" s="2" t="s">
        <v>127</v>
      </c>
      <c r="N1330" s="2" t="s">
        <v>43</v>
      </c>
      <c r="O1330" s="2">
        <v>94110</v>
      </c>
      <c r="P1330" s="2" t="s">
        <v>44</v>
      </c>
      <c r="Q1330" s="2" t="s">
        <v>3670</v>
      </c>
      <c r="R1330" s="2" t="s">
        <v>46</v>
      </c>
      <c r="S1330" s="2" t="s">
        <v>68</v>
      </c>
      <c r="T1330" s="2" t="s">
        <v>3671</v>
      </c>
      <c r="U1330" s="2">
        <v>87.92</v>
      </c>
      <c r="V1330" s="2">
        <v>4</v>
      </c>
      <c r="W1330" s="2">
        <v>0</v>
      </c>
      <c r="X1330" s="20">
        <v>5</v>
      </c>
      <c r="Y1330" s="18">
        <v>22241.867346938401</v>
      </c>
      <c r="Z1330" s="2">
        <v>26.375999999999998</v>
      </c>
    </row>
    <row r="1331" spans="1:26" x14ac:dyDescent="0.3">
      <c r="A1331" s="2">
        <v>1330</v>
      </c>
      <c r="B1331" s="2" t="s">
        <v>3672</v>
      </c>
      <c r="C1331" s="2">
        <f>YEAR([1]Data!$D1331)</f>
        <v>2013</v>
      </c>
      <c r="D1331" s="3">
        <v>41418</v>
      </c>
      <c r="E1331" s="3" t="str">
        <f>TEXT(Table1[[#This Row],[Order Date]],"mmm")</f>
        <v>May</v>
      </c>
      <c r="F1331" s="3">
        <v>41422</v>
      </c>
      <c r="G1331" s="8">
        <f>Table1[[#This Row],[Ship Date]]-Table1[[#This Row],[Order Date]]</f>
        <v>4</v>
      </c>
      <c r="H1331" s="2" t="s">
        <v>50</v>
      </c>
      <c r="I1331" s="2" t="s">
        <v>3673</v>
      </c>
      <c r="J1331" s="2" t="s">
        <v>3674</v>
      </c>
      <c r="K1331" s="2" t="s">
        <v>26</v>
      </c>
      <c r="L1331" s="2" t="s">
        <v>27</v>
      </c>
      <c r="M1331" s="2" t="s">
        <v>127</v>
      </c>
      <c r="N1331" s="2" t="s">
        <v>43</v>
      </c>
      <c r="O1331" s="2">
        <v>94109</v>
      </c>
      <c r="P1331" s="2" t="s">
        <v>44</v>
      </c>
      <c r="Q1331" s="2" t="s">
        <v>3469</v>
      </c>
      <c r="R1331" s="2" t="s">
        <v>32</v>
      </c>
      <c r="S1331" s="2" t="s">
        <v>65</v>
      </c>
      <c r="T1331" s="2" t="s">
        <v>3470</v>
      </c>
      <c r="U1331" s="2">
        <v>37.049999999999997</v>
      </c>
      <c r="V1331" s="2">
        <v>3</v>
      </c>
      <c r="W1331" s="2">
        <v>0</v>
      </c>
      <c r="X1331" s="20">
        <v>5</v>
      </c>
      <c r="Y1331" s="18">
        <v>22280.012755101601</v>
      </c>
      <c r="Z1331" s="2">
        <v>16.302</v>
      </c>
    </row>
    <row r="1332" spans="1:26" x14ac:dyDescent="0.3">
      <c r="A1332" s="2">
        <v>1331</v>
      </c>
      <c r="B1332" s="2" t="s">
        <v>3675</v>
      </c>
      <c r="C1332" s="2">
        <f>YEAR([1]Data!$D1332)</f>
        <v>2014</v>
      </c>
      <c r="D1332" s="3">
        <v>41793</v>
      </c>
      <c r="E1332" s="3" t="str">
        <f>TEXT(Table1[[#This Row],[Order Date]],"mmm")</f>
        <v>Jun</v>
      </c>
      <c r="F1332" s="3">
        <v>41797</v>
      </c>
      <c r="G1332" s="8">
        <f>Table1[[#This Row],[Ship Date]]-Table1[[#This Row],[Order Date]]</f>
        <v>4</v>
      </c>
      <c r="H1332" s="2" t="s">
        <v>50</v>
      </c>
      <c r="I1332" s="2" t="s">
        <v>3676</v>
      </c>
      <c r="J1332" s="2" t="s">
        <v>3677</v>
      </c>
      <c r="K1332" s="2" t="s">
        <v>102</v>
      </c>
      <c r="L1332" s="2" t="s">
        <v>27</v>
      </c>
      <c r="M1332" s="2" t="s">
        <v>2628</v>
      </c>
      <c r="N1332" s="2" t="s">
        <v>498</v>
      </c>
      <c r="O1332" s="2">
        <v>44052</v>
      </c>
      <c r="P1332" s="2" t="s">
        <v>148</v>
      </c>
      <c r="Q1332" s="2" t="s">
        <v>1936</v>
      </c>
      <c r="R1332" s="2" t="s">
        <v>71</v>
      </c>
      <c r="S1332" s="2" t="s">
        <v>72</v>
      </c>
      <c r="T1332" s="2" t="s">
        <v>1937</v>
      </c>
      <c r="U1332" s="2">
        <v>2.97</v>
      </c>
      <c r="V1332" s="2">
        <v>1</v>
      </c>
      <c r="W1332" s="2">
        <v>0.4</v>
      </c>
      <c r="X1332" s="20">
        <v>5</v>
      </c>
      <c r="Y1332" s="18">
        <v>22318.158163264899</v>
      </c>
      <c r="Z1332" s="2">
        <v>-0.64350000000000018</v>
      </c>
    </row>
    <row r="1333" spans="1:26" x14ac:dyDescent="0.3">
      <c r="A1333" s="2">
        <v>1332</v>
      </c>
      <c r="B1333" s="2" t="s">
        <v>3675</v>
      </c>
      <c r="C1333" s="2">
        <f>YEAR([1]Data!$D1333)</f>
        <v>2014</v>
      </c>
      <c r="D1333" s="3">
        <v>41793</v>
      </c>
      <c r="E1333" s="3" t="str">
        <f>TEXT(Table1[[#This Row],[Order Date]],"mmm")</f>
        <v>Jun</v>
      </c>
      <c r="F1333" s="3">
        <v>41797</v>
      </c>
      <c r="G1333" s="8">
        <f>Table1[[#This Row],[Ship Date]]-Table1[[#This Row],[Order Date]]</f>
        <v>4</v>
      </c>
      <c r="H1333" s="2" t="s">
        <v>50</v>
      </c>
      <c r="I1333" s="2" t="s">
        <v>3676</v>
      </c>
      <c r="J1333" s="2" t="s">
        <v>3677</v>
      </c>
      <c r="K1333" s="2" t="s">
        <v>102</v>
      </c>
      <c r="L1333" s="2" t="s">
        <v>27</v>
      </c>
      <c r="M1333" s="2" t="s">
        <v>2628</v>
      </c>
      <c r="N1333" s="2" t="s">
        <v>498</v>
      </c>
      <c r="O1333" s="2">
        <v>44052</v>
      </c>
      <c r="P1333" s="2" t="s">
        <v>148</v>
      </c>
      <c r="Q1333" s="2" t="s">
        <v>1765</v>
      </c>
      <c r="R1333" s="2" t="s">
        <v>46</v>
      </c>
      <c r="S1333" s="2" t="s">
        <v>59</v>
      </c>
      <c r="T1333" s="2" t="s">
        <v>1766</v>
      </c>
      <c r="U1333" s="2">
        <v>27.439999999999998</v>
      </c>
      <c r="V1333" s="2">
        <v>2</v>
      </c>
      <c r="W1333" s="2">
        <v>0.2</v>
      </c>
      <c r="X1333" s="20">
        <v>5</v>
      </c>
      <c r="Y1333" s="18">
        <v>22356.303571428201</v>
      </c>
      <c r="Z1333" s="2">
        <v>2.4009999999999998</v>
      </c>
    </row>
    <row r="1334" spans="1:26" x14ac:dyDescent="0.3">
      <c r="A1334" s="2">
        <v>1333</v>
      </c>
      <c r="B1334" s="2" t="s">
        <v>3678</v>
      </c>
      <c r="C1334" s="2">
        <f>YEAR([1]Data!$D1334)</f>
        <v>2011</v>
      </c>
      <c r="D1334" s="3">
        <v>40591</v>
      </c>
      <c r="E1334" s="3" t="str">
        <f>TEXT(Table1[[#This Row],[Order Date]],"mmm")</f>
        <v>Feb</v>
      </c>
      <c r="F1334" s="3">
        <v>40596</v>
      </c>
      <c r="G1334" s="8">
        <f>Table1[[#This Row],[Ship Date]]-Table1[[#This Row],[Order Date]]</f>
        <v>5</v>
      </c>
      <c r="H1334" s="2" t="s">
        <v>50</v>
      </c>
      <c r="I1334" s="2" t="s">
        <v>3679</v>
      </c>
      <c r="J1334" s="2" t="s">
        <v>3680</v>
      </c>
      <c r="K1334" s="2" t="s">
        <v>26</v>
      </c>
      <c r="L1334" s="2" t="s">
        <v>27</v>
      </c>
      <c r="M1334" s="2" t="s">
        <v>815</v>
      </c>
      <c r="N1334" s="2" t="s">
        <v>104</v>
      </c>
      <c r="O1334" s="2">
        <v>75220</v>
      </c>
      <c r="P1334" s="2" t="s">
        <v>105</v>
      </c>
      <c r="Q1334" s="2" t="s">
        <v>2936</v>
      </c>
      <c r="R1334" s="2" t="s">
        <v>46</v>
      </c>
      <c r="S1334" s="2" t="s">
        <v>75</v>
      </c>
      <c r="T1334" s="2" t="s">
        <v>2937</v>
      </c>
      <c r="U1334" s="2">
        <v>1.0799999999999998</v>
      </c>
      <c r="V1334" s="2">
        <v>3</v>
      </c>
      <c r="W1334" s="2">
        <v>0.8</v>
      </c>
      <c r="X1334" s="20">
        <v>5</v>
      </c>
      <c r="Y1334" s="18">
        <v>22394.448979591401</v>
      </c>
      <c r="Z1334" s="2">
        <v>-1.7280000000000002</v>
      </c>
    </row>
    <row r="1335" spans="1:26" x14ac:dyDescent="0.3">
      <c r="A1335" s="2">
        <v>1334</v>
      </c>
      <c r="B1335" s="2" t="s">
        <v>3678</v>
      </c>
      <c r="C1335" s="2">
        <f>YEAR([1]Data!$D1335)</f>
        <v>2011</v>
      </c>
      <c r="D1335" s="3">
        <v>40591</v>
      </c>
      <c r="E1335" s="3" t="str">
        <f>TEXT(Table1[[#This Row],[Order Date]],"mmm")</f>
        <v>Feb</v>
      </c>
      <c r="F1335" s="3">
        <v>40596</v>
      </c>
      <c r="G1335" s="8">
        <f>Table1[[#This Row],[Ship Date]]-Table1[[#This Row],[Order Date]]</f>
        <v>5</v>
      </c>
      <c r="H1335" s="2" t="s">
        <v>50</v>
      </c>
      <c r="I1335" s="2" t="s">
        <v>3679</v>
      </c>
      <c r="J1335" s="2" t="s">
        <v>3680</v>
      </c>
      <c r="K1335" s="2" t="s">
        <v>26</v>
      </c>
      <c r="L1335" s="2" t="s">
        <v>27</v>
      </c>
      <c r="M1335" s="2" t="s">
        <v>815</v>
      </c>
      <c r="N1335" s="2" t="s">
        <v>104</v>
      </c>
      <c r="O1335" s="2">
        <v>75220</v>
      </c>
      <c r="P1335" s="2" t="s">
        <v>105</v>
      </c>
      <c r="Q1335" s="2" t="s">
        <v>3681</v>
      </c>
      <c r="R1335" s="2" t="s">
        <v>46</v>
      </c>
      <c r="S1335" s="2" t="s">
        <v>78</v>
      </c>
      <c r="T1335" s="2" t="s">
        <v>3682</v>
      </c>
      <c r="U1335" s="2">
        <v>7.9599999999999973</v>
      </c>
      <c r="V1335" s="2">
        <v>2</v>
      </c>
      <c r="W1335" s="2">
        <v>0.8</v>
      </c>
      <c r="X1335" s="20">
        <v>5</v>
      </c>
      <c r="Y1335" s="18">
        <v>22432.5943877547</v>
      </c>
      <c r="Z1335" s="2">
        <v>-13.930000000000003</v>
      </c>
    </row>
    <row r="1336" spans="1:26" x14ac:dyDescent="0.3">
      <c r="A1336" s="2">
        <v>1335</v>
      </c>
      <c r="B1336" s="2" t="s">
        <v>3683</v>
      </c>
      <c r="C1336" s="2">
        <f>YEAR([1]Data!$D1336)</f>
        <v>2011</v>
      </c>
      <c r="D1336" s="3">
        <v>40669</v>
      </c>
      <c r="E1336" s="3" t="str">
        <f>TEXT(Table1[[#This Row],[Order Date]],"mmm")</f>
        <v>May</v>
      </c>
      <c r="F1336" s="3">
        <v>40673</v>
      </c>
      <c r="G1336" s="8">
        <f>Table1[[#This Row],[Ship Date]]-Table1[[#This Row],[Order Date]]</f>
        <v>4</v>
      </c>
      <c r="H1336" s="2" t="s">
        <v>50</v>
      </c>
      <c r="I1336" s="2" t="s">
        <v>100</v>
      </c>
      <c r="J1336" s="2" t="s">
        <v>101</v>
      </c>
      <c r="K1336" s="2" t="s">
        <v>102</v>
      </c>
      <c r="L1336" s="2" t="s">
        <v>27</v>
      </c>
      <c r="M1336" s="2" t="s">
        <v>42</v>
      </c>
      <c r="N1336" s="2" t="s">
        <v>43</v>
      </c>
      <c r="O1336" s="2">
        <v>90049</v>
      </c>
      <c r="P1336" s="2" t="s">
        <v>44</v>
      </c>
      <c r="Q1336" s="2" t="s">
        <v>2786</v>
      </c>
      <c r="R1336" s="2" t="s">
        <v>46</v>
      </c>
      <c r="S1336" s="2" t="s">
        <v>75</v>
      </c>
      <c r="T1336" s="2" t="s">
        <v>2787</v>
      </c>
      <c r="U1336" s="2">
        <v>140.73599999999999</v>
      </c>
      <c r="V1336" s="2">
        <v>8</v>
      </c>
      <c r="W1336" s="2">
        <v>0.2</v>
      </c>
      <c r="X1336" s="20">
        <v>5</v>
      </c>
      <c r="Y1336" s="18">
        <v>22470.739795918002</v>
      </c>
      <c r="Z1336" s="2">
        <v>52.775999999999996</v>
      </c>
    </row>
    <row r="1337" spans="1:26" x14ac:dyDescent="0.3">
      <c r="A1337" s="2">
        <v>1336</v>
      </c>
      <c r="B1337" s="2" t="s">
        <v>3684</v>
      </c>
      <c r="C1337" s="2">
        <f>YEAR([1]Data!$D1337)</f>
        <v>2013</v>
      </c>
      <c r="D1337" s="3">
        <v>41411</v>
      </c>
      <c r="E1337" s="3" t="str">
        <f>TEXT(Table1[[#This Row],[Order Date]],"mmm")</f>
        <v>May</v>
      </c>
      <c r="F1337" s="3">
        <v>41418</v>
      </c>
      <c r="G1337" s="8">
        <f>Table1[[#This Row],[Ship Date]]-Table1[[#This Row],[Order Date]]</f>
        <v>7</v>
      </c>
      <c r="H1337" s="2" t="s">
        <v>50</v>
      </c>
      <c r="I1337" s="2" t="s">
        <v>3685</v>
      </c>
      <c r="J1337" s="2" t="s">
        <v>3686</v>
      </c>
      <c r="K1337" s="2" t="s">
        <v>26</v>
      </c>
      <c r="L1337" s="2" t="s">
        <v>27</v>
      </c>
      <c r="M1337" s="2" t="s">
        <v>3687</v>
      </c>
      <c r="N1337" s="2" t="s">
        <v>747</v>
      </c>
      <c r="O1337" s="2">
        <v>6457</v>
      </c>
      <c r="P1337" s="2" t="s">
        <v>148</v>
      </c>
      <c r="Q1337" s="2" t="s">
        <v>3688</v>
      </c>
      <c r="R1337" s="2" t="s">
        <v>46</v>
      </c>
      <c r="S1337" s="2" t="s">
        <v>59</v>
      </c>
      <c r="T1337" s="2" t="s">
        <v>3689</v>
      </c>
      <c r="U1337" s="2">
        <v>552.55999999999995</v>
      </c>
      <c r="V1337" s="2">
        <v>4</v>
      </c>
      <c r="W1337" s="2">
        <v>0</v>
      </c>
      <c r="X1337" s="20">
        <v>5</v>
      </c>
      <c r="Y1337" s="18">
        <v>22508.885204081202</v>
      </c>
      <c r="Z1337" s="2">
        <v>0</v>
      </c>
    </row>
    <row r="1338" spans="1:26" x14ac:dyDescent="0.3">
      <c r="A1338" s="2">
        <v>1337</v>
      </c>
      <c r="B1338" s="2" t="s">
        <v>3690</v>
      </c>
      <c r="C1338" s="2">
        <f>YEAR([1]Data!$D1338)</f>
        <v>2014</v>
      </c>
      <c r="D1338" s="3">
        <v>41732</v>
      </c>
      <c r="E1338" s="3" t="str">
        <f>TEXT(Table1[[#This Row],[Order Date]],"mmm")</f>
        <v>Apr</v>
      </c>
      <c r="F1338" s="3">
        <v>41737</v>
      </c>
      <c r="G1338" s="8">
        <f>Table1[[#This Row],[Ship Date]]-Table1[[#This Row],[Order Date]]</f>
        <v>5</v>
      </c>
      <c r="H1338" s="2" t="s">
        <v>50</v>
      </c>
      <c r="I1338" s="2" t="s">
        <v>3691</v>
      </c>
      <c r="J1338" s="2" t="s">
        <v>3692</v>
      </c>
      <c r="K1338" s="2" t="s">
        <v>26</v>
      </c>
      <c r="L1338" s="2" t="s">
        <v>27</v>
      </c>
      <c r="M1338" s="2" t="s">
        <v>42</v>
      </c>
      <c r="N1338" s="2" t="s">
        <v>43</v>
      </c>
      <c r="O1338" s="2">
        <v>90008</v>
      </c>
      <c r="P1338" s="2" t="s">
        <v>44</v>
      </c>
      <c r="Q1338" s="2" t="s">
        <v>3505</v>
      </c>
      <c r="R1338" s="2" t="s">
        <v>32</v>
      </c>
      <c r="S1338" s="2" t="s">
        <v>65</v>
      </c>
      <c r="T1338" s="2" t="s">
        <v>3506</v>
      </c>
      <c r="U1338" s="2">
        <v>25.11</v>
      </c>
      <c r="V1338" s="2">
        <v>3</v>
      </c>
      <c r="W1338" s="2">
        <v>0</v>
      </c>
      <c r="X1338" s="20">
        <v>5</v>
      </c>
      <c r="Y1338" s="18">
        <v>22547.0306122445</v>
      </c>
      <c r="Z1338" s="2">
        <v>6.5285999999999991</v>
      </c>
    </row>
    <row r="1339" spans="1:26" x14ac:dyDescent="0.3">
      <c r="A1339" s="2">
        <v>1338</v>
      </c>
      <c r="B1339" s="2" t="s">
        <v>3693</v>
      </c>
      <c r="C1339" s="2">
        <f>YEAR([1]Data!$D1339)</f>
        <v>2014</v>
      </c>
      <c r="D1339" s="3">
        <v>41730</v>
      </c>
      <c r="E1339" s="3" t="str">
        <f>TEXT(Table1[[#This Row],[Order Date]],"mmm")</f>
        <v>Apr</v>
      </c>
      <c r="F1339" s="3">
        <v>41732</v>
      </c>
      <c r="G1339" s="8">
        <f>Table1[[#This Row],[Ship Date]]-Table1[[#This Row],[Order Date]]</f>
        <v>2</v>
      </c>
      <c r="H1339" s="2" t="s">
        <v>23</v>
      </c>
      <c r="I1339" s="2" t="s">
        <v>3694</v>
      </c>
      <c r="J1339" s="2" t="s">
        <v>3695</v>
      </c>
      <c r="K1339" s="2" t="s">
        <v>26</v>
      </c>
      <c r="L1339" s="2" t="s">
        <v>27</v>
      </c>
      <c r="M1339" s="2" t="s">
        <v>266</v>
      </c>
      <c r="N1339" s="2" t="s">
        <v>267</v>
      </c>
      <c r="O1339" s="2">
        <v>10011</v>
      </c>
      <c r="P1339" s="2" t="s">
        <v>148</v>
      </c>
      <c r="Q1339" s="2" t="s">
        <v>3696</v>
      </c>
      <c r="R1339" s="2" t="s">
        <v>32</v>
      </c>
      <c r="S1339" s="2" t="s">
        <v>65</v>
      </c>
      <c r="T1339" s="2" t="s">
        <v>3697</v>
      </c>
      <c r="U1339" s="2">
        <v>29.78</v>
      </c>
      <c r="V1339" s="2">
        <v>2</v>
      </c>
      <c r="W1339" s="2">
        <v>0</v>
      </c>
      <c r="X1339" s="20">
        <v>5</v>
      </c>
      <c r="Y1339" s="18">
        <v>22585.176020407798</v>
      </c>
      <c r="Z1339" s="2">
        <v>8.0406000000000013</v>
      </c>
    </row>
    <row r="1340" spans="1:26" x14ac:dyDescent="0.3">
      <c r="A1340" s="2">
        <v>1339</v>
      </c>
      <c r="B1340" s="2" t="s">
        <v>3693</v>
      </c>
      <c r="C1340" s="2">
        <f>YEAR([1]Data!$D1340)</f>
        <v>2014</v>
      </c>
      <c r="D1340" s="3">
        <v>41730</v>
      </c>
      <c r="E1340" s="3" t="str">
        <f>TEXT(Table1[[#This Row],[Order Date]],"mmm")</f>
        <v>Apr</v>
      </c>
      <c r="F1340" s="3">
        <v>41732</v>
      </c>
      <c r="G1340" s="8">
        <f>Table1[[#This Row],[Ship Date]]-Table1[[#This Row],[Order Date]]</f>
        <v>2</v>
      </c>
      <c r="H1340" s="2" t="s">
        <v>23</v>
      </c>
      <c r="I1340" s="2" t="s">
        <v>3694</v>
      </c>
      <c r="J1340" s="2" t="s">
        <v>3695</v>
      </c>
      <c r="K1340" s="2" t="s">
        <v>26</v>
      </c>
      <c r="L1340" s="2" t="s">
        <v>27</v>
      </c>
      <c r="M1340" s="2" t="s">
        <v>266</v>
      </c>
      <c r="N1340" s="2" t="s">
        <v>267</v>
      </c>
      <c r="O1340" s="2">
        <v>10011</v>
      </c>
      <c r="P1340" s="2" t="s">
        <v>148</v>
      </c>
      <c r="Q1340" s="2" t="s">
        <v>3698</v>
      </c>
      <c r="R1340" s="2" t="s">
        <v>71</v>
      </c>
      <c r="S1340" s="2" t="s">
        <v>72</v>
      </c>
      <c r="T1340" s="2" t="s">
        <v>3699</v>
      </c>
      <c r="U1340" s="2">
        <v>677.58</v>
      </c>
      <c r="V1340" s="2">
        <v>3</v>
      </c>
      <c r="W1340" s="2">
        <v>0</v>
      </c>
      <c r="X1340" s="20">
        <v>5</v>
      </c>
      <c r="Y1340" s="18">
        <v>22623.321428570998</v>
      </c>
      <c r="Z1340" s="2">
        <v>176.17080000000001</v>
      </c>
    </row>
    <row r="1341" spans="1:26" x14ac:dyDescent="0.3">
      <c r="A1341" s="2">
        <v>1340</v>
      </c>
      <c r="B1341" s="2" t="s">
        <v>3693</v>
      </c>
      <c r="C1341" s="2">
        <f>YEAR([1]Data!$D1341)</f>
        <v>2014</v>
      </c>
      <c r="D1341" s="3">
        <v>41730</v>
      </c>
      <c r="E1341" s="3" t="str">
        <f>TEXT(Table1[[#This Row],[Order Date]],"mmm")</f>
        <v>Apr</v>
      </c>
      <c r="F1341" s="3">
        <v>41732</v>
      </c>
      <c r="G1341" s="8">
        <f>Table1[[#This Row],[Ship Date]]-Table1[[#This Row],[Order Date]]</f>
        <v>2</v>
      </c>
      <c r="H1341" s="2" t="s">
        <v>23</v>
      </c>
      <c r="I1341" s="2" t="s">
        <v>3694</v>
      </c>
      <c r="J1341" s="2" t="s">
        <v>3695</v>
      </c>
      <c r="K1341" s="2" t="s">
        <v>26</v>
      </c>
      <c r="L1341" s="2" t="s">
        <v>27</v>
      </c>
      <c r="M1341" s="2" t="s">
        <v>266</v>
      </c>
      <c r="N1341" s="2" t="s">
        <v>267</v>
      </c>
      <c r="O1341" s="2">
        <v>10011</v>
      </c>
      <c r="P1341" s="2" t="s">
        <v>148</v>
      </c>
      <c r="Q1341" s="2" t="s">
        <v>3700</v>
      </c>
      <c r="R1341" s="2" t="s">
        <v>46</v>
      </c>
      <c r="S1341" s="2" t="s">
        <v>90</v>
      </c>
      <c r="T1341" s="2" t="s">
        <v>3701</v>
      </c>
      <c r="U1341" s="2">
        <v>75.040000000000006</v>
      </c>
      <c r="V1341" s="2">
        <v>8</v>
      </c>
      <c r="W1341" s="2">
        <v>0</v>
      </c>
      <c r="X1341" s="20">
        <v>5</v>
      </c>
      <c r="Y1341" s="18">
        <v>22661.4668367343</v>
      </c>
      <c r="Z1341" s="2">
        <v>36.019200000000005</v>
      </c>
    </row>
    <row r="1342" spans="1:26" x14ac:dyDescent="0.3">
      <c r="A1342" s="2">
        <v>1341</v>
      </c>
      <c r="B1342" s="2" t="s">
        <v>3702</v>
      </c>
      <c r="C1342" s="2">
        <f>YEAR([1]Data!$D1342)</f>
        <v>2014</v>
      </c>
      <c r="D1342" s="3">
        <v>41642</v>
      </c>
      <c r="E1342" s="3" t="str">
        <f>TEXT(Table1[[#This Row],[Order Date]],"mmm")</f>
        <v>Jan</v>
      </c>
      <c r="F1342" s="3">
        <v>41644</v>
      </c>
      <c r="G1342" s="8">
        <f>Table1[[#This Row],[Ship Date]]-Table1[[#This Row],[Order Date]]</f>
        <v>2</v>
      </c>
      <c r="H1342" s="2" t="s">
        <v>188</v>
      </c>
      <c r="I1342" s="2" t="s">
        <v>3703</v>
      </c>
      <c r="J1342" s="2" t="s">
        <v>3704</v>
      </c>
      <c r="K1342" s="2" t="s">
        <v>41</v>
      </c>
      <c r="L1342" s="2" t="s">
        <v>27</v>
      </c>
      <c r="M1342" s="2" t="s">
        <v>1521</v>
      </c>
      <c r="N1342" s="2" t="s">
        <v>88</v>
      </c>
      <c r="O1342" s="2">
        <v>28540</v>
      </c>
      <c r="P1342" s="2" t="s">
        <v>30</v>
      </c>
      <c r="Q1342" s="2" t="s">
        <v>3705</v>
      </c>
      <c r="R1342" s="2" t="s">
        <v>71</v>
      </c>
      <c r="S1342" s="2" t="s">
        <v>682</v>
      </c>
      <c r="T1342" s="2" t="s">
        <v>3706</v>
      </c>
      <c r="U1342" s="2">
        <v>695.7</v>
      </c>
      <c r="V1342" s="2">
        <v>2</v>
      </c>
      <c r="W1342" s="2">
        <v>0.5</v>
      </c>
      <c r="X1342" s="20">
        <v>5</v>
      </c>
      <c r="Y1342" s="18">
        <v>22699.612244897598</v>
      </c>
      <c r="Z1342" s="2">
        <v>-27.827999999999975</v>
      </c>
    </row>
    <row r="1343" spans="1:26" x14ac:dyDescent="0.3">
      <c r="A1343" s="2">
        <v>1342</v>
      </c>
      <c r="B1343" s="2" t="s">
        <v>3702</v>
      </c>
      <c r="C1343" s="2">
        <f>YEAR([1]Data!$D1343)</f>
        <v>2014</v>
      </c>
      <c r="D1343" s="3">
        <v>41642</v>
      </c>
      <c r="E1343" s="3" t="str">
        <f>TEXT(Table1[[#This Row],[Order Date]],"mmm")</f>
        <v>Jan</v>
      </c>
      <c r="F1343" s="3">
        <v>41644</v>
      </c>
      <c r="G1343" s="8">
        <f>Table1[[#This Row],[Ship Date]]-Table1[[#This Row],[Order Date]]</f>
        <v>2</v>
      </c>
      <c r="H1343" s="2" t="s">
        <v>188</v>
      </c>
      <c r="I1343" s="2" t="s">
        <v>3703</v>
      </c>
      <c r="J1343" s="2" t="s">
        <v>3704</v>
      </c>
      <c r="K1343" s="2" t="s">
        <v>41</v>
      </c>
      <c r="L1343" s="2" t="s">
        <v>27</v>
      </c>
      <c r="M1343" s="2" t="s">
        <v>1521</v>
      </c>
      <c r="N1343" s="2" t="s">
        <v>88</v>
      </c>
      <c r="O1343" s="2">
        <v>28540</v>
      </c>
      <c r="P1343" s="2" t="s">
        <v>30</v>
      </c>
      <c r="Q1343" s="2" t="s">
        <v>3366</v>
      </c>
      <c r="R1343" s="2" t="s">
        <v>46</v>
      </c>
      <c r="S1343" s="2" t="s">
        <v>75</v>
      </c>
      <c r="T1343" s="2" t="s">
        <v>3367</v>
      </c>
      <c r="U1343" s="2">
        <v>15.66</v>
      </c>
      <c r="V1343" s="2">
        <v>5</v>
      </c>
      <c r="W1343" s="2">
        <v>0.7</v>
      </c>
      <c r="X1343" s="20">
        <v>5</v>
      </c>
      <c r="Y1343" s="18">
        <v>22737.757653060798</v>
      </c>
      <c r="Z1343" s="2">
        <v>-12.527999999999995</v>
      </c>
    </row>
    <row r="1344" spans="1:26" x14ac:dyDescent="0.3">
      <c r="A1344" s="2">
        <v>1343</v>
      </c>
      <c r="B1344" s="2" t="s">
        <v>3702</v>
      </c>
      <c r="C1344" s="2">
        <f>YEAR([1]Data!$D1344)</f>
        <v>2014</v>
      </c>
      <c r="D1344" s="3">
        <v>41642</v>
      </c>
      <c r="E1344" s="3" t="str">
        <f>TEXT(Table1[[#This Row],[Order Date]],"mmm")</f>
        <v>Jan</v>
      </c>
      <c r="F1344" s="3">
        <v>41644</v>
      </c>
      <c r="G1344" s="8">
        <f>Table1[[#This Row],[Ship Date]]-Table1[[#This Row],[Order Date]]</f>
        <v>2</v>
      </c>
      <c r="H1344" s="2" t="s">
        <v>188</v>
      </c>
      <c r="I1344" s="2" t="s">
        <v>3703</v>
      </c>
      <c r="J1344" s="2" t="s">
        <v>3704</v>
      </c>
      <c r="K1344" s="2" t="s">
        <v>41</v>
      </c>
      <c r="L1344" s="2" t="s">
        <v>27</v>
      </c>
      <c r="M1344" s="2" t="s">
        <v>1521</v>
      </c>
      <c r="N1344" s="2" t="s">
        <v>88</v>
      </c>
      <c r="O1344" s="2">
        <v>28540</v>
      </c>
      <c r="P1344" s="2" t="s">
        <v>30</v>
      </c>
      <c r="Q1344" s="2" t="s">
        <v>168</v>
      </c>
      <c r="R1344" s="2" t="s">
        <v>46</v>
      </c>
      <c r="S1344" s="2" t="s">
        <v>75</v>
      </c>
      <c r="T1344" s="2" t="s">
        <v>169</v>
      </c>
      <c r="U1344" s="2">
        <v>28.854000000000006</v>
      </c>
      <c r="V1344" s="2">
        <v>6</v>
      </c>
      <c r="W1344" s="2">
        <v>0.7</v>
      </c>
      <c r="X1344" s="20">
        <v>5</v>
      </c>
      <c r="Y1344" s="18">
        <v>22775.9030612241</v>
      </c>
      <c r="Z1344" s="2">
        <v>-21.159599999999998</v>
      </c>
    </row>
    <row r="1345" spans="1:26" x14ac:dyDescent="0.3">
      <c r="A1345" s="2">
        <v>1344</v>
      </c>
      <c r="B1345" s="2" t="s">
        <v>3707</v>
      </c>
      <c r="C1345" s="2">
        <f>YEAR([1]Data!$D1345)</f>
        <v>2012</v>
      </c>
      <c r="D1345" s="3">
        <v>41057</v>
      </c>
      <c r="E1345" s="3" t="str">
        <f>TEXT(Table1[[#This Row],[Order Date]],"mmm")</f>
        <v>May</v>
      </c>
      <c r="F1345" s="3">
        <v>41061</v>
      </c>
      <c r="G1345" s="8">
        <f>Table1[[#This Row],[Ship Date]]-Table1[[#This Row],[Order Date]]</f>
        <v>4</v>
      </c>
      <c r="H1345" s="2" t="s">
        <v>50</v>
      </c>
      <c r="I1345" s="2" t="s">
        <v>407</v>
      </c>
      <c r="J1345" s="2" t="s">
        <v>408</v>
      </c>
      <c r="K1345" s="2" t="s">
        <v>26</v>
      </c>
      <c r="L1345" s="2" t="s">
        <v>27</v>
      </c>
      <c r="M1345" s="2" t="s">
        <v>3708</v>
      </c>
      <c r="N1345" s="2" t="s">
        <v>267</v>
      </c>
      <c r="O1345" s="2">
        <v>11520</v>
      </c>
      <c r="P1345" s="2" t="s">
        <v>148</v>
      </c>
      <c r="Q1345" s="2" t="s">
        <v>3709</v>
      </c>
      <c r="R1345" s="2" t="s">
        <v>46</v>
      </c>
      <c r="S1345" s="2" t="s">
        <v>68</v>
      </c>
      <c r="T1345" s="2" t="s">
        <v>3710</v>
      </c>
      <c r="U1345" s="2">
        <v>47.82</v>
      </c>
      <c r="V1345" s="2">
        <v>3</v>
      </c>
      <c r="W1345" s="2">
        <v>0</v>
      </c>
      <c r="X1345" s="20">
        <v>5</v>
      </c>
      <c r="Y1345" s="18">
        <v>22814.0484693873</v>
      </c>
      <c r="Z1345" s="2">
        <v>14.345999999999995</v>
      </c>
    </row>
    <row r="1346" spans="1:26" x14ac:dyDescent="0.3">
      <c r="A1346" s="2">
        <v>1345</v>
      </c>
      <c r="B1346" s="2" t="s">
        <v>3707</v>
      </c>
      <c r="C1346" s="2">
        <f>YEAR([1]Data!$D1346)</f>
        <v>2012</v>
      </c>
      <c r="D1346" s="3">
        <v>41057</v>
      </c>
      <c r="E1346" s="3" t="str">
        <f>TEXT(Table1[[#This Row],[Order Date]],"mmm")</f>
        <v>May</v>
      </c>
      <c r="F1346" s="3">
        <v>41061</v>
      </c>
      <c r="G1346" s="8">
        <f>Table1[[#This Row],[Ship Date]]-Table1[[#This Row],[Order Date]]</f>
        <v>4</v>
      </c>
      <c r="H1346" s="2" t="s">
        <v>50</v>
      </c>
      <c r="I1346" s="2" t="s">
        <v>407</v>
      </c>
      <c r="J1346" s="2" t="s">
        <v>408</v>
      </c>
      <c r="K1346" s="2" t="s">
        <v>26</v>
      </c>
      <c r="L1346" s="2" t="s">
        <v>27</v>
      </c>
      <c r="M1346" s="2" t="s">
        <v>3708</v>
      </c>
      <c r="N1346" s="2" t="s">
        <v>267</v>
      </c>
      <c r="O1346" s="2">
        <v>11520</v>
      </c>
      <c r="P1346" s="2" t="s">
        <v>148</v>
      </c>
      <c r="Q1346" s="2" t="s">
        <v>3711</v>
      </c>
      <c r="R1346" s="2" t="s">
        <v>46</v>
      </c>
      <c r="S1346" s="2" t="s">
        <v>47</v>
      </c>
      <c r="T1346" s="2" t="s">
        <v>3712</v>
      </c>
      <c r="U1346" s="2">
        <v>13.049999999999999</v>
      </c>
      <c r="V1346" s="2">
        <v>5</v>
      </c>
      <c r="W1346" s="2">
        <v>0</v>
      </c>
      <c r="X1346" s="20">
        <v>5</v>
      </c>
      <c r="Y1346" s="18">
        <v>22852.193877550599</v>
      </c>
      <c r="Z1346" s="2">
        <v>6.0029999999999992</v>
      </c>
    </row>
    <row r="1347" spans="1:26" x14ac:dyDescent="0.3">
      <c r="A1347" s="2">
        <v>1346</v>
      </c>
      <c r="B1347" s="2" t="s">
        <v>3713</v>
      </c>
      <c r="C1347" s="2">
        <f>YEAR([1]Data!$D1347)</f>
        <v>2011</v>
      </c>
      <c r="D1347" s="3">
        <v>40619</v>
      </c>
      <c r="E1347" s="3" t="str">
        <f>TEXT(Table1[[#This Row],[Order Date]],"mmm")</f>
        <v>Mar</v>
      </c>
      <c r="F1347" s="3">
        <v>40626</v>
      </c>
      <c r="G1347" s="8">
        <f>Table1[[#This Row],[Ship Date]]-Table1[[#This Row],[Order Date]]</f>
        <v>7</v>
      </c>
      <c r="H1347" s="2" t="s">
        <v>50</v>
      </c>
      <c r="I1347" s="2" t="s">
        <v>1754</v>
      </c>
      <c r="J1347" s="2" t="s">
        <v>1755</v>
      </c>
      <c r="K1347" s="2" t="s">
        <v>26</v>
      </c>
      <c r="L1347" s="2" t="s">
        <v>27</v>
      </c>
      <c r="M1347" s="2" t="s">
        <v>932</v>
      </c>
      <c r="N1347" s="2" t="s">
        <v>229</v>
      </c>
      <c r="O1347" s="2">
        <v>55044</v>
      </c>
      <c r="P1347" s="2" t="s">
        <v>105</v>
      </c>
      <c r="Q1347" s="2" t="s">
        <v>2296</v>
      </c>
      <c r="R1347" s="2" t="s">
        <v>46</v>
      </c>
      <c r="S1347" s="2" t="s">
        <v>78</v>
      </c>
      <c r="T1347" s="2" t="s">
        <v>2297</v>
      </c>
      <c r="U1347" s="2">
        <v>93.78</v>
      </c>
      <c r="V1347" s="2">
        <v>2</v>
      </c>
      <c r="W1347" s="2">
        <v>0</v>
      </c>
      <c r="X1347" s="20">
        <v>5</v>
      </c>
      <c r="Y1347" s="18">
        <v>22890.339285713901</v>
      </c>
      <c r="Z1347" s="2">
        <v>36.574200000000005</v>
      </c>
    </row>
    <row r="1348" spans="1:26" x14ac:dyDescent="0.3">
      <c r="A1348" s="2">
        <v>1347</v>
      </c>
      <c r="B1348" s="2" t="s">
        <v>3713</v>
      </c>
      <c r="C1348" s="2">
        <f>YEAR([1]Data!$D1348)</f>
        <v>2011</v>
      </c>
      <c r="D1348" s="3">
        <v>40619</v>
      </c>
      <c r="E1348" s="3" t="str">
        <f>TEXT(Table1[[#This Row],[Order Date]],"mmm")</f>
        <v>Mar</v>
      </c>
      <c r="F1348" s="3">
        <v>40626</v>
      </c>
      <c r="G1348" s="8">
        <f>Table1[[#This Row],[Ship Date]]-Table1[[#This Row],[Order Date]]</f>
        <v>7</v>
      </c>
      <c r="H1348" s="2" t="s">
        <v>50</v>
      </c>
      <c r="I1348" s="2" t="s">
        <v>1754</v>
      </c>
      <c r="J1348" s="2" t="s">
        <v>1755</v>
      </c>
      <c r="K1348" s="2" t="s">
        <v>26</v>
      </c>
      <c r="L1348" s="2" t="s">
        <v>27</v>
      </c>
      <c r="M1348" s="2" t="s">
        <v>932</v>
      </c>
      <c r="N1348" s="2" t="s">
        <v>229</v>
      </c>
      <c r="O1348" s="2">
        <v>55044</v>
      </c>
      <c r="P1348" s="2" t="s">
        <v>105</v>
      </c>
      <c r="Q1348" s="2" t="s">
        <v>3714</v>
      </c>
      <c r="R1348" s="2" t="s">
        <v>46</v>
      </c>
      <c r="S1348" s="2" t="s">
        <v>90</v>
      </c>
      <c r="T1348" s="2" t="s">
        <v>3715</v>
      </c>
      <c r="U1348" s="2">
        <v>47.18</v>
      </c>
      <c r="V1348" s="2">
        <v>7</v>
      </c>
      <c r="W1348" s="2">
        <v>0</v>
      </c>
      <c r="X1348" s="20">
        <v>5</v>
      </c>
      <c r="Y1348" s="18">
        <v>22928.484693877101</v>
      </c>
      <c r="Z1348" s="2">
        <v>23.59</v>
      </c>
    </row>
    <row r="1349" spans="1:26" x14ac:dyDescent="0.3">
      <c r="A1349" s="2">
        <v>1348</v>
      </c>
      <c r="B1349" s="2" t="s">
        <v>3713</v>
      </c>
      <c r="C1349" s="2">
        <f>YEAR([1]Data!$D1349)</f>
        <v>2011</v>
      </c>
      <c r="D1349" s="3">
        <v>40619</v>
      </c>
      <c r="E1349" s="3" t="str">
        <f>TEXT(Table1[[#This Row],[Order Date]],"mmm")</f>
        <v>Mar</v>
      </c>
      <c r="F1349" s="3">
        <v>40626</v>
      </c>
      <c r="G1349" s="8">
        <f>Table1[[#This Row],[Ship Date]]-Table1[[#This Row],[Order Date]]</f>
        <v>7</v>
      </c>
      <c r="H1349" s="2" t="s">
        <v>50</v>
      </c>
      <c r="I1349" s="2" t="s">
        <v>1754</v>
      </c>
      <c r="J1349" s="2" t="s">
        <v>1755</v>
      </c>
      <c r="K1349" s="2" t="s">
        <v>26</v>
      </c>
      <c r="L1349" s="2" t="s">
        <v>27</v>
      </c>
      <c r="M1349" s="2" t="s">
        <v>932</v>
      </c>
      <c r="N1349" s="2" t="s">
        <v>229</v>
      </c>
      <c r="O1349" s="2">
        <v>55044</v>
      </c>
      <c r="P1349" s="2" t="s">
        <v>105</v>
      </c>
      <c r="Q1349" s="2" t="s">
        <v>3716</v>
      </c>
      <c r="R1349" s="2" t="s">
        <v>46</v>
      </c>
      <c r="S1349" s="2" t="s">
        <v>68</v>
      </c>
      <c r="T1349" s="2" t="s">
        <v>3717</v>
      </c>
      <c r="U1349" s="2">
        <v>19.68</v>
      </c>
      <c r="V1349" s="2">
        <v>6</v>
      </c>
      <c r="W1349" s="2">
        <v>0</v>
      </c>
      <c r="X1349" s="20">
        <v>5</v>
      </c>
      <c r="Y1349" s="18">
        <v>22966.630102040399</v>
      </c>
      <c r="Z1349" s="2">
        <v>5.7071999999999976</v>
      </c>
    </row>
    <row r="1350" spans="1:26" x14ac:dyDescent="0.3">
      <c r="A1350" s="2">
        <v>1349</v>
      </c>
      <c r="B1350" s="2" t="s">
        <v>3713</v>
      </c>
      <c r="C1350" s="2">
        <f>YEAR([1]Data!$D1350)</f>
        <v>2011</v>
      </c>
      <c r="D1350" s="3">
        <v>40619</v>
      </c>
      <c r="E1350" s="3" t="str">
        <f>TEXT(Table1[[#This Row],[Order Date]],"mmm")</f>
        <v>Mar</v>
      </c>
      <c r="F1350" s="3">
        <v>40626</v>
      </c>
      <c r="G1350" s="8">
        <f>Table1[[#This Row],[Ship Date]]-Table1[[#This Row],[Order Date]]</f>
        <v>7</v>
      </c>
      <c r="H1350" s="2" t="s">
        <v>50</v>
      </c>
      <c r="I1350" s="2" t="s">
        <v>1754</v>
      </c>
      <c r="J1350" s="2" t="s">
        <v>1755</v>
      </c>
      <c r="K1350" s="2" t="s">
        <v>26</v>
      </c>
      <c r="L1350" s="2" t="s">
        <v>27</v>
      </c>
      <c r="M1350" s="2" t="s">
        <v>932</v>
      </c>
      <c r="N1350" s="2" t="s">
        <v>229</v>
      </c>
      <c r="O1350" s="2">
        <v>55044</v>
      </c>
      <c r="P1350" s="2" t="s">
        <v>105</v>
      </c>
      <c r="Q1350" s="2" t="s">
        <v>3718</v>
      </c>
      <c r="R1350" s="2" t="s">
        <v>46</v>
      </c>
      <c r="S1350" s="2" t="s">
        <v>75</v>
      </c>
      <c r="T1350" s="2" t="s">
        <v>3719</v>
      </c>
      <c r="U1350" s="2">
        <v>53.4</v>
      </c>
      <c r="V1350" s="2">
        <v>10</v>
      </c>
      <c r="W1350" s="2">
        <v>0</v>
      </c>
      <c r="X1350" s="20">
        <v>5</v>
      </c>
      <c r="Y1350" s="18">
        <v>23004.775510203701</v>
      </c>
      <c r="Z1350" s="2">
        <v>25.097999999999999</v>
      </c>
    </row>
    <row r="1351" spans="1:26" x14ac:dyDescent="0.3">
      <c r="A1351" s="2">
        <v>1350</v>
      </c>
      <c r="B1351" s="2" t="s">
        <v>3713</v>
      </c>
      <c r="C1351" s="2">
        <f>YEAR([1]Data!$D1351)</f>
        <v>2011</v>
      </c>
      <c r="D1351" s="3">
        <v>40619</v>
      </c>
      <c r="E1351" s="3" t="str">
        <f>TEXT(Table1[[#This Row],[Order Date]],"mmm")</f>
        <v>Mar</v>
      </c>
      <c r="F1351" s="3">
        <v>40626</v>
      </c>
      <c r="G1351" s="8">
        <f>Table1[[#This Row],[Ship Date]]-Table1[[#This Row],[Order Date]]</f>
        <v>7</v>
      </c>
      <c r="H1351" s="2" t="s">
        <v>50</v>
      </c>
      <c r="I1351" s="2" t="s">
        <v>1754</v>
      </c>
      <c r="J1351" s="2" t="s">
        <v>1755</v>
      </c>
      <c r="K1351" s="2" t="s">
        <v>26</v>
      </c>
      <c r="L1351" s="2" t="s">
        <v>27</v>
      </c>
      <c r="M1351" s="2" t="s">
        <v>932</v>
      </c>
      <c r="N1351" s="2" t="s">
        <v>229</v>
      </c>
      <c r="O1351" s="2">
        <v>55044</v>
      </c>
      <c r="P1351" s="2" t="s">
        <v>105</v>
      </c>
      <c r="Q1351" s="2" t="s">
        <v>3720</v>
      </c>
      <c r="R1351" s="2" t="s">
        <v>46</v>
      </c>
      <c r="S1351" s="2" t="s">
        <v>75</v>
      </c>
      <c r="T1351" s="2" t="s">
        <v>3721</v>
      </c>
      <c r="U1351" s="2">
        <v>35.880000000000003</v>
      </c>
      <c r="V1351" s="2">
        <v>6</v>
      </c>
      <c r="W1351" s="2">
        <v>0</v>
      </c>
      <c r="X1351" s="20">
        <v>5</v>
      </c>
      <c r="Y1351" s="18">
        <v>23042.920918366901</v>
      </c>
      <c r="Z1351" s="2">
        <v>17.2224</v>
      </c>
    </row>
    <row r="1352" spans="1:26" x14ac:dyDescent="0.3">
      <c r="A1352" s="2">
        <v>1351</v>
      </c>
      <c r="B1352" s="2" t="s">
        <v>3722</v>
      </c>
      <c r="C1352" s="2">
        <f>YEAR([1]Data!$D1352)</f>
        <v>2011</v>
      </c>
      <c r="D1352" s="3">
        <v>40819</v>
      </c>
      <c r="E1352" s="3" t="str">
        <f>TEXT(Table1[[#This Row],[Order Date]],"mmm")</f>
        <v>Oct</v>
      </c>
      <c r="F1352" s="3">
        <v>40824</v>
      </c>
      <c r="G1352" s="8">
        <f>Table1[[#This Row],[Ship Date]]-Table1[[#This Row],[Order Date]]</f>
        <v>5</v>
      </c>
      <c r="H1352" s="2" t="s">
        <v>23</v>
      </c>
      <c r="I1352" s="2" t="s">
        <v>3723</v>
      </c>
      <c r="J1352" s="2" t="s">
        <v>3724</v>
      </c>
      <c r="K1352" s="2" t="s">
        <v>26</v>
      </c>
      <c r="L1352" s="2" t="s">
        <v>27</v>
      </c>
      <c r="M1352" s="2" t="s">
        <v>2380</v>
      </c>
      <c r="N1352" s="2" t="s">
        <v>211</v>
      </c>
      <c r="O1352" s="2">
        <v>60201</v>
      </c>
      <c r="P1352" s="2" t="s">
        <v>105</v>
      </c>
      <c r="Q1352" s="2" t="s">
        <v>3186</v>
      </c>
      <c r="R1352" s="2" t="s">
        <v>32</v>
      </c>
      <c r="S1352" s="2" t="s">
        <v>36</v>
      </c>
      <c r="T1352" s="2" t="s">
        <v>3187</v>
      </c>
      <c r="U1352" s="2">
        <v>258.279</v>
      </c>
      <c r="V1352" s="2">
        <v>3</v>
      </c>
      <c r="W1352" s="2">
        <v>0.3</v>
      </c>
      <c r="X1352" s="20">
        <v>5</v>
      </c>
      <c r="Y1352" s="18">
        <v>23081.066326530199</v>
      </c>
      <c r="Z1352" s="2">
        <v>-70.104300000000023</v>
      </c>
    </row>
    <row r="1353" spans="1:26" x14ac:dyDescent="0.3">
      <c r="A1353" s="2">
        <v>1352</v>
      </c>
      <c r="B1353" s="2" t="s">
        <v>3725</v>
      </c>
      <c r="C1353" s="2">
        <f>YEAR([1]Data!$D1353)</f>
        <v>2013</v>
      </c>
      <c r="D1353" s="3">
        <v>41362</v>
      </c>
      <c r="E1353" s="3" t="str">
        <f>TEXT(Table1[[#This Row],[Order Date]],"mmm")</f>
        <v>Mar</v>
      </c>
      <c r="F1353" s="3">
        <v>41365</v>
      </c>
      <c r="G1353" s="8">
        <f>Table1[[#This Row],[Ship Date]]-Table1[[#This Row],[Order Date]]</f>
        <v>3</v>
      </c>
      <c r="H1353" s="2" t="s">
        <v>188</v>
      </c>
      <c r="I1353" s="2" t="s">
        <v>3703</v>
      </c>
      <c r="J1353" s="2" t="s">
        <v>3704</v>
      </c>
      <c r="K1353" s="2" t="s">
        <v>41</v>
      </c>
      <c r="L1353" s="2" t="s">
        <v>27</v>
      </c>
      <c r="M1353" s="2" t="s">
        <v>1127</v>
      </c>
      <c r="N1353" s="2" t="s">
        <v>319</v>
      </c>
      <c r="O1353" s="2">
        <v>22204</v>
      </c>
      <c r="P1353" s="2" t="s">
        <v>30</v>
      </c>
      <c r="Q1353" s="2" t="s">
        <v>3726</v>
      </c>
      <c r="R1353" s="2" t="s">
        <v>46</v>
      </c>
      <c r="S1353" s="2" t="s">
        <v>59</v>
      </c>
      <c r="T1353" s="2" t="s">
        <v>3727</v>
      </c>
      <c r="U1353" s="2">
        <v>31.4</v>
      </c>
      <c r="V1353" s="2">
        <v>2</v>
      </c>
      <c r="W1353" s="2">
        <v>0</v>
      </c>
      <c r="X1353" s="20">
        <v>5</v>
      </c>
      <c r="Y1353" s="18">
        <v>23119.211734693501</v>
      </c>
      <c r="Z1353" s="2">
        <v>7.8500000000000014</v>
      </c>
    </row>
    <row r="1354" spans="1:26" x14ac:dyDescent="0.3">
      <c r="A1354" s="2">
        <v>1353</v>
      </c>
      <c r="B1354" s="2" t="s">
        <v>3728</v>
      </c>
      <c r="C1354" s="2">
        <f>YEAR([1]Data!$D1354)</f>
        <v>2014</v>
      </c>
      <c r="D1354" s="3">
        <v>41764</v>
      </c>
      <c r="E1354" s="3" t="str">
        <f>TEXT(Table1[[#This Row],[Order Date]],"mmm")</f>
        <v>May</v>
      </c>
      <c r="F1354" s="3">
        <v>41769</v>
      </c>
      <c r="G1354" s="8">
        <f>Table1[[#This Row],[Ship Date]]-Table1[[#This Row],[Order Date]]</f>
        <v>5</v>
      </c>
      <c r="H1354" s="2" t="s">
        <v>50</v>
      </c>
      <c r="I1354" s="2" t="s">
        <v>2908</v>
      </c>
      <c r="J1354" s="2" t="s">
        <v>2909</v>
      </c>
      <c r="K1354" s="2" t="s">
        <v>41</v>
      </c>
      <c r="L1354" s="2" t="s">
        <v>27</v>
      </c>
      <c r="M1354" s="2" t="s">
        <v>127</v>
      </c>
      <c r="N1354" s="2" t="s">
        <v>43</v>
      </c>
      <c r="O1354" s="2">
        <v>94109</v>
      </c>
      <c r="P1354" s="2" t="s">
        <v>44</v>
      </c>
      <c r="Q1354" s="2" t="s">
        <v>2020</v>
      </c>
      <c r="R1354" s="2" t="s">
        <v>71</v>
      </c>
      <c r="S1354" s="2" t="s">
        <v>72</v>
      </c>
      <c r="T1354" s="2" t="s">
        <v>2021</v>
      </c>
      <c r="U1354" s="2">
        <v>183.96</v>
      </c>
      <c r="V1354" s="2">
        <v>5</v>
      </c>
      <c r="W1354" s="2">
        <v>0.2</v>
      </c>
      <c r="X1354" s="20">
        <v>5</v>
      </c>
      <c r="Y1354" s="18">
        <v>23157.357142856701</v>
      </c>
      <c r="Z1354" s="2">
        <v>20.695499999999988</v>
      </c>
    </row>
    <row r="1355" spans="1:26" x14ac:dyDescent="0.3">
      <c r="A1355" s="2">
        <v>1354</v>
      </c>
      <c r="B1355" s="2" t="s">
        <v>3728</v>
      </c>
      <c r="C1355" s="2">
        <f>YEAR([1]Data!$D1355)</f>
        <v>2014</v>
      </c>
      <c r="D1355" s="3">
        <v>41764</v>
      </c>
      <c r="E1355" s="3" t="str">
        <f>TEXT(Table1[[#This Row],[Order Date]],"mmm")</f>
        <v>May</v>
      </c>
      <c r="F1355" s="3">
        <v>41769</v>
      </c>
      <c r="G1355" s="8">
        <f>Table1[[#This Row],[Ship Date]]-Table1[[#This Row],[Order Date]]</f>
        <v>5</v>
      </c>
      <c r="H1355" s="2" t="s">
        <v>50</v>
      </c>
      <c r="I1355" s="2" t="s">
        <v>2908</v>
      </c>
      <c r="J1355" s="2" t="s">
        <v>2909</v>
      </c>
      <c r="K1355" s="2" t="s">
        <v>41</v>
      </c>
      <c r="L1355" s="2" t="s">
        <v>27</v>
      </c>
      <c r="M1355" s="2" t="s">
        <v>127</v>
      </c>
      <c r="N1355" s="2" t="s">
        <v>43</v>
      </c>
      <c r="O1355" s="2">
        <v>94109</v>
      </c>
      <c r="P1355" s="2" t="s">
        <v>44</v>
      </c>
      <c r="Q1355" s="2" t="s">
        <v>2762</v>
      </c>
      <c r="R1355" s="2" t="s">
        <v>46</v>
      </c>
      <c r="S1355" s="2" t="s">
        <v>90</v>
      </c>
      <c r="T1355" s="2" t="s">
        <v>2763</v>
      </c>
      <c r="U1355" s="2">
        <v>17.61</v>
      </c>
      <c r="V1355" s="2">
        <v>3</v>
      </c>
      <c r="W1355" s="2">
        <v>0</v>
      </c>
      <c r="X1355" s="20">
        <v>5</v>
      </c>
      <c r="Y1355" s="18">
        <v>23195.502551019999</v>
      </c>
      <c r="Z1355" s="2">
        <v>8.4527999999999999</v>
      </c>
    </row>
    <row r="1356" spans="1:26" x14ac:dyDescent="0.3">
      <c r="A1356" s="2">
        <v>1355</v>
      </c>
      <c r="B1356" s="2" t="s">
        <v>3728</v>
      </c>
      <c r="C1356" s="2">
        <f>YEAR([1]Data!$D1356)</f>
        <v>2014</v>
      </c>
      <c r="D1356" s="3">
        <v>41764</v>
      </c>
      <c r="E1356" s="3" t="str">
        <f>TEXT(Table1[[#This Row],[Order Date]],"mmm")</f>
        <v>May</v>
      </c>
      <c r="F1356" s="3">
        <v>41769</v>
      </c>
      <c r="G1356" s="8">
        <f>Table1[[#This Row],[Ship Date]]-Table1[[#This Row],[Order Date]]</f>
        <v>5</v>
      </c>
      <c r="H1356" s="2" t="s">
        <v>50</v>
      </c>
      <c r="I1356" s="2" t="s">
        <v>2908</v>
      </c>
      <c r="J1356" s="2" t="s">
        <v>2909</v>
      </c>
      <c r="K1356" s="2" t="s">
        <v>41</v>
      </c>
      <c r="L1356" s="2" t="s">
        <v>27</v>
      </c>
      <c r="M1356" s="2" t="s">
        <v>127</v>
      </c>
      <c r="N1356" s="2" t="s">
        <v>43</v>
      </c>
      <c r="O1356" s="2">
        <v>94109</v>
      </c>
      <c r="P1356" s="2" t="s">
        <v>44</v>
      </c>
      <c r="Q1356" s="2" t="s">
        <v>903</v>
      </c>
      <c r="R1356" s="2" t="s">
        <v>32</v>
      </c>
      <c r="S1356" s="2" t="s">
        <v>56</v>
      </c>
      <c r="T1356" s="2" t="s">
        <v>904</v>
      </c>
      <c r="U1356" s="2">
        <v>300.904</v>
      </c>
      <c r="V1356" s="2">
        <v>1</v>
      </c>
      <c r="W1356" s="2">
        <v>0.2</v>
      </c>
      <c r="X1356" s="20">
        <v>5</v>
      </c>
      <c r="Y1356" s="18">
        <v>23233.647959183301</v>
      </c>
      <c r="Z1356" s="2">
        <v>11.283900000000017</v>
      </c>
    </row>
    <row r="1357" spans="1:26" x14ac:dyDescent="0.3">
      <c r="A1357" s="2">
        <v>1356</v>
      </c>
      <c r="B1357" s="2" t="s">
        <v>3729</v>
      </c>
      <c r="C1357" s="2">
        <f>YEAR([1]Data!$D1357)</f>
        <v>2011</v>
      </c>
      <c r="D1357" s="3">
        <v>40729</v>
      </c>
      <c r="E1357" s="3" t="str">
        <f>TEXT(Table1[[#This Row],[Order Date]],"mmm")</f>
        <v>Jul</v>
      </c>
      <c r="F1357" s="3">
        <v>40729</v>
      </c>
      <c r="G1357" s="8">
        <f>Table1[[#This Row],[Ship Date]]-Table1[[#This Row],[Order Date]]</f>
        <v>0</v>
      </c>
      <c r="H1357" s="2" t="s">
        <v>1290</v>
      </c>
      <c r="I1357" s="2" t="s">
        <v>3535</v>
      </c>
      <c r="J1357" s="2" t="s">
        <v>3536</v>
      </c>
      <c r="K1357" s="2" t="s">
        <v>26</v>
      </c>
      <c r="L1357" s="2" t="s">
        <v>27</v>
      </c>
      <c r="M1357" s="2" t="s">
        <v>184</v>
      </c>
      <c r="N1357" s="2" t="s">
        <v>104</v>
      </c>
      <c r="O1357" s="2">
        <v>77036</v>
      </c>
      <c r="P1357" s="2" t="s">
        <v>105</v>
      </c>
      <c r="Q1357" s="2" t="s">
        <v>839</v>
      </c>
      <c r="R1357" s="2" t="s">
        <v>46</v>
      </c>
      <c r="S1357" s="2" t="s">
        <v>59</v>
      </c>
      <c r="T1357" s="2" t="s">
        <v>840</v>
      </c>
      <c r="U1357" s="2">
        <v>220.77600000000001</v>
      </c>
      <c r="V1357" s="2">
        <v>3</v>
      </c>
      <c r="W1357" s="2">
        <v>0.2</v>
      </c>
      <c r="X1357" s="20">
        <v>5</v>
      </c>
      <c r="Y1357" s="18">
        <v>23271.793367346501</v>
      </c>
      <c r="Z1357" s="2">
        <v>-44.155200000000022</v>
      </c>
    </row>
    <row r="1358" spans="1:26" x14ac:dyDescent="0.3">
      <c r="A1358" s="2">
        <v>1357</v>
      </c>
      <c r="B1358" s="2" t="s">
        <v>3729</v>
      </c>
      <c r="C1358" s="2">
        <f>YEAR([1]Data!$D1358)</f>
        <v>2011</v>
      </c>
      <c r="D1358" s="3">
        <v>40729</v>
      </c>
      <c r="E1358" s="3" t="str">
        <f>TEXT(Table1[[#This Row],[Order Date]],"mmm")</f>
        <v>Jul</v>
      </c>
      <c r="F1358" s="3">
        <v>40729</v>
      </c>
      <c r="G1358" s="8">
        <f>Table1[[#This Row],[Ship Date]]-Table1[[#This Row],[Order Date]]</f>
        <v>0</v>
      </c>
      <c r="H1358" s="2" t="s">
        <v>1290</v>
      </c>
      <c r="I1358" s="2" t="s">
        <v>3535</v>
      </c>
      <c r="J1358" s="2" t="s">
        <v>3536</v>
      </c>
      <c r="K1358" s="2" t="s">
        <v>26</v>
      </c>
      <c r="L1358" s="2" t="s">
        <v>27</v>
      </c>
      <c r="M1358" s="2" t="s">
        <v>184</v>
      </c>
      <c r="N1358" s="2" t="s">
        <v>104</v>
      </c>
      <c r="O1358" s="2">
        <v>77036</v>
      </c>
      <c r="P1358" s="2" t="s">
        <v>105</v>
      </c>
      <c r="Q1358" s="2" t="s">
        <v>3540</v>
      </c>
      <c r="R1358" s="2" t="s">
        <v>46</v>
      </c>
      <c r="S1358" s="2" t="s">
        <v>59</v>
      </c>
      <c r="T1358" s="2" t="s">
        <v>3541</v>
      </c>
      <c r="U1358" s="2">
        <v>281.42400000000004</v>
      </c>
      <c r="V1358" s="2">
        <v>11</v>
      </c>
      <c r="W1358" s="2">
        <v>0.2</v>
      </c>
      <c r="X1358" s="20">
        <v>5</v>
      </c>
      <c r="Y1358" s="18">
        <v>23309.9387755098</v>
      </c>
      <c r="Z1358" s="2">
        <v>-35.178000000000004</v>
      </c>
    </row>
    <row r="1359" spans="1:26" x14ac:dyDescent="0.3">
      <c r="A1359" s="2">
        <v>1358</v>
      </c>
      <c r="B1359" s="2" t="s">
        <v>3730</v>
      </c>
      <c r="C1359" s="2">
        <f>YEAR([1]Data!$D1359)</f>
        <v>2013</v>
      </c>
      <c r="D1359" s="3">
        <v>41400</v>
      </c>
      <c r="E1359" s="3" t="str">
        <f>TEXT(Table1[[#This Row],[Order Date]],"mmm")</f>
        <v>May</v>
      </c>
      <c r="F1359" s="3">
        <v>41402</v>
      </c>
      <c r="G1359" s="8">
        <f>Table1[[#This Row],[Ship Date]]-Table1[[#This Row],[Order Date]]</f>
        <v>2</v>
      </c>
      <c r="H1359" s="2" t="s">
        <v>188</v>
      </c>
      <c r="I1359" s="2" t="s">
        <v>3731</v>
      </c>
      <c r="J1359" s="2" t="s">
        <v>3732</v>
      </c>
      <c r="K1359" s="2" t="s">
        <v>26</v>
      </c>
      <c r="L1359" s="2" t="s">
        <v>27</v>
      </c>
      <c r="M1359" s="2" t="s">
        <v>1473</v>
      </c>
      <c r="N1359" s="2" t="s">
        <v>29</v>
      </c>
      <c r="O1359" s="2">
        <v>40214</v>
      </c>
      <c r="P1359" s="2" t="s">
        <v>30</v>
      </c>
      <c r="Q1359" s="2" t="s">
        <v>3733</v>
      </c>
      <c r="R1359" s="2" t="s">
        <v>46</v>
      </c>
      <c r="S1359" s="2" t="s">
        <v>90</v>
      </c>
      <c r="T1359" s="2" t="s">
        <v>3734</v>
      </c>
      <c r="U1359" s="2">
        <v>79.14</v>
      </c>
      <c r="V1359" s="2">
        <v>3</v>
      </c>
      <c r="W1359" s="2">
        <v>0</v>
      </c>
      <c r="X1359" s="20">
        <v>5</v>
      </c>
      <c r="Y1359" s="18">
        <v>23348.084183673102</v>
      </c>
      <c r="Z1359" s="2">
        <v>36.404399999999995</v>
      </c>
    </row>
    <row r="1360" spans="1:26" x14ac:dyDescent="0.3">
      <c r="A1360" s="2">
        <v>1359</v>
      </c>
      <c r="B1360" s="2" t="s">
        <v>3735</v>
      </c>
      <c r="C1360" s="2">
        <f>YEAR([1]Data!$D1360)</f>
        <v>2014</v>
      </c>
      <c r="D1360" s="3">
        <v>41756</v>
      </c>
      <c r="E1360" s="3" t="str">
        <f>TEXT(Table1[[#This Row],[Order Date]],"mmm")</f>
        <v>Apr</v>
      </c>
      <c r="F1360" s="3">
        <v>41757</v>
      </c>
      <c r="G1360" s="8">
        <f>Table1[[#This Row],[Ship Date]]-Table1[[#This Row],[Order Date]]</f>
        <v>1</v>
      </c>
      <c r="H1360" s="2" t="s">
        <v>188</v>
      </c>
      <c r="I1360" s="2" t="s">
        <v>3736</v>
      </c>
      <c r="J1360" s="2" t="s">
        <v>3737</v>
      </c>
      <c r="K1360" s="2" t="s">
        <v>26</v>
      </c>
      <c r="L1360" s="2" t="s">
        <v>27</v>
      </c>
      <c r="M1360" s="2" t="s">
        <v>103</v>
      </c>
      <c r="N1360" s="2" t="s">
        <v>104</v>
      </c>
      <c r="O1360" s="2">
        <v>76106</v>
      </c>
      <c r="P1360" s="2" t="s">
        <v>105</v>
      </c>
      <c r="Q1360" s="2" t="s">
        <v>2045</v>
      </c>
      <c r="R1360" s="2" t="s">
        <v>32</v>
      </c>
      <c r="S1360" s="2" t="s">
        <v>65</v>
      </c>
      <c r="T1360" s="2" t="s">
        <v>2046</v>
      </c>
      <c r="U1360" s="2">
        <v>1.988</v>
      </c>
      <c r="V1360" s="2">
        <v>1</v>
      </c>
      <c r="W1360" s="2">
        <v>0.6</v>
      </c>
      <c r="X1360" s="20">
        <v>5</v>
      </c>
      <c r="Y1360" s="18">
        <v>23386.229591836302</v>
      </c>
      <c r="Z1360" s="2">
        <v>-1.4413</v>
      </c>
    </row>
    <row r="1361" spans="1:26" x14ac:dyDescent="0.3">
      <c r="A1361" s="2">
        <v>1360</v>
      </c>
      <c r="B1361" s="2" t="s">
        <v>3738</v>
      </c>
      <c r="C1361" s="2">
        <f>YEAR([1]Data!$D1361)</f>
        <v>2011</v>
      </c>
      <c r="D1361" s="3">
        <v>40812</v>
      </c>
      <c r="E1361" s="3" t="str">
        <f>TEXT(Table1[[#This Row],[Order Date]],"mmm")</f>
        <v>Sep</v>
      </c>
      <c r="F1361" s="3">
        <v>40817</v>
      </c>
      <c r="G1361" s="8">
        <f>Table1[[#This Row],[Ship Date]]-Table1[[#This Row],[Order Date]]</f>
        <v>5</v>
      </c>
      <c r="H1361" s="2" t="s">
        <v>23</v>
      </c>
      <c r="I1361" s="2" t="s">
        <v>3739</v>
      </c>
      <c r="J1361" s="2" t="s">
        <v>3740</v>
      </c>
      <c r="K1361" s="2" t="s">
        <v>26</v>
      </c>
      <c r="L1361" s="2" t="s">
        <v>27</v>
      </c>
      <c r="M1361" s="2" t="s">
        <v>42</v>
      </c>
      <c r="N1361" s="2" t="s">
        <v>43</v>
      </c>
      <c r="O1361" s="2">
        <v>90049</v>
      </c>
      <c r="P1361" s="2" t="s">
        <v>44</v>
      </c>
      <c r="Q1361" s="2" t="s">
        <v>3741</v>
      </c>
      <c r="R1361" s="2" t="s">
        <v>32</v>
      </c>
      <c r="S1361" s="2" t="s">
        <v>36</v>
      </c>
      <c r="T1361" s="2" t="s">
        <v>3742</v>
      </c>
      <c r="U1361" s="2">
        <v>145.56800000000001</v>
      </c>
      <c r="V1361" s="2">
        <v>2</v>
      </c>
      <c r="W1361" s="2">
        <v>0.2</v>
      </c>
      <c r="X1361" s="20">
        <v>5</v>
      </c>
      <c r="Y1361" s="18">
        <v>23424.3749999996</v>
      </c>
      <c r="Z1361" s="2">
        <v>0</v>
      </c>
    </row>
    <row r="1362" spans="1:26" x14ac:dyDescent="0.3">
      <c r="A1362" s="2">
        <v>1361</v>
      </c>
      <c r="B1362" s="2" t="s">
        <v>3743</v>
      </c>
      <c r="C1362" s="2">
        <f>YEAR([1]Data!$D1362)</f>
        <v>2014</v>
      </c>
      <c r="D1362" s="3">
        <v>41932</v>
      </c>
      <c r="E1362" s="3" t="str">
        <f>TEXT(Table1[[#This Row],[Order Date]],"mmm")</f>
        <v>Oct</v>
      </c>
      <c r="F1362" s="3">
        <v>41938</v>
      </c>
      <c r="G1362" s="8">
        <f>Table1[[#This Row],[Ship Date]]-Table1[[#This Row],[Order Date]]</f>
        <v>6</v>
      </c>
      <c r="H1362" s="2" t="s">
        <v>50</v>
      </c>
      <c r="I1362" s="2" t="s">
        <v>3744</v>
      </c>
      <c r="J1362" s="2" t="s">
        <v>3745</v>
      </c>
      <c r="K1362" s="2" t="s">
        <v>41</v>
      </c>
      <c r="L1362" s="2" t="s">
        <v>27</v>
      </c>
      <c r="M1362" s="2" t="s">
        <v>146</v>
      </c>
      <c r="N1362" s="2" t="s">
        <v>147</v>
      </c>
      <c r="O1362" s="2">
        <v>19120</v>
      </c>
      <c r="P1362" s="2" t="s">
        <v>148</v>
      </c>
      <c r="Q1362" s="2" t="s">
        <v>2589</v>
      </c>
      <c r="R1362" s="2" t="s">
        <v>46</v>
      </c>
      <c r="S1362" s="2" t="s">
        <v>68</v>
      </c>
      <c r="T1362" s="2" t="s">
        <v>2590</v>
      </c>
      <c r="U1362" s="2">
        <v>123.256</v>
      </c>
      <c r="V1362" s="2">
        <v>7</v>
      </c>
      <c r="W1362" s="2">
        <v>0.2</v>
      </c>
      <c r="X1362" s="20">
        <v>5</v>
      </c>
      <c r="Y1362" s="18">
        <v>23462.5204081628</v>
      </c>
      <c r="Z1362" s="2">
        <v>9.2441999999999993</v>
      </c>
    </row>
    <row r="1363" spans="1:26" x14ac:dyDescent="0.3">
      <c r="A1363" s="2">
        <v>1362</v>
      </c>
      <c r="B1363" s="2" t="s">
        <v>3743</v>
      </c>
      <c r="C1363" s="2">
        <f>YEAR([1]Data!$D1363)</f>
        <v>2014</v>
      </c>
      <c r="D1363" s="3">
        <v>41932</v>
      </c>
      <c r="E1363" s="3" t="str">
        <f>TEXT(Table1[[#This Row],[Order Date]],"mmm")</f>
        <v>Oct</v>
      </c>
      <c r="F1363" s="3">
        <v>41938</v>
      </c>
      <c r="G1363" s="8">
        <f>Table1[[#This Row],[Ship Date]]-Table1[[#This Row],[Order Date]]</f>
        <v>6</v>
      </c>
      <c r="H1363" s="2" t="s">
        <v>50</v>
      </c>
      <c r="I1363" s="2" t="s">
        <v>3744</v>
      </c>
      <c r="J1363" s="2" t="s">
        <v>3745</v>
      </c>
      <c r="K1363" s="2" t="s">
        <v>41</v>
      </c>
      <c r="L1363" s="2" t="s">
        <v>27</v>
      </c>
      <c r="M1363" s="2" t="s">
        <v>146</v>
      </c>
      <c r="N1363" s="2" t="s">
        <v>147</v>
      </c>
      <c r="O1363" s="2">
        <v>19120</v>
      </c>
      <c r="P1363" s="2" t="s">
        <v>148</v>
      </c>
      <c r="Q1363" s="2" t="s">
        <v>3746</v>
      </c>
      <c r="R1363" s="2" t="s">
        <v>46</v>
      </c>
      <c r="S1363" s="2" t="s">
        <v>90</v>
      </c>
      <c r="T1363" s="2" t="s">
        <v>3747</v>
      </c>
      <c r="U1363" s="2">
        <v>23.680000000000003</v>
      </c>
      <c r="V1363" s="2">
        <v>4</v>
      </c>
      <c r="W1363" s="2">
        <v>0.2</v>
      </c>
      <c r="X1363" s="20">
        <v>5</v>
      </c>
      <c r="Y1363" s="18">
        <v>23500.665816326102</v>
      </c>
      <c r="Z1363" s="2">
        <v>7.3999999999999995</v>
      </c>
    </row>
    <row r="1364" spans="1:26" x14ac:dyDescent="0.3">
      <c r="A1364" s="2">
        <v>1363</v>
      </c>
      <c r="B1364" s="2" t="s">
        <v>3743</v>
      </c>
      <c r="C1364" s="2">
        <f>YEAR([1]Data!$D1364)</f>
        <v>2014</v>
      </c>
      <c r="D1364" s="3">
        <v>41932</v>
      </c>
      <c r="E1364" s="3" t="str">
        <f>TEXT(Table1[[#This Row],[Order Date]],"mmm")</f>
        <v>Oct</v>
      </c>
      <c r="F1364" s="3">
        <v>41938</v>
      </c>
      <c r="G1364" s="8">
        <f>Table1[[#This Row],[Ship Date]]-Table1[[#This Row],[Order Date]]</f>
        <v>6</v>
      </c>
      <c r="H1364" s="2" t="s">
        <v>50</v>
      </c>
      <c r="I1364" s="2" t="s">
        <v>3744</v>
      </c>
      <c r="J1364" s="2" t="s">
        <v>3745</v>
      </c>
      <c r="K1364" s="2" t="s">
        <v>41</v>
      </c>
      <c r="L1364" s="2" t="s">
        <v>27</v>
      </c>
      <c r="M1364" s="2" t="s">
        <v>146</v>
      </c>
      <c r="N1364" s="2" t="s">
        <v>147</v>
      </c>
      <c r="O1364" s="2">
        <v>19120</v>
      </c>
      <c r="P1364" s="2" t="s">
        <v>148</v>
      </c>
      <c r="Q1364" s="2" t="s">
        <v>3748</v>
      </c>
      <c r="R1364" s="2" t="s">
        <v>71</v>
      </c>
      <c r="S1364" s="2" t="s">
        <v>72</v>
      </c>
      <c r="T1364" s="2" t="s">
        <v>3749</v>
      </c>
      <c r="U1364" s="2">
        <v>309.57600000000002</v>
      </c>
      <c r="V1364" s="2">
        <v>4</v>
      </c>
      <c r="W1364" s="2">
        <v>0.4</v>
      </c>
      <c r="X1364" s="20">
        <v>5</v>
      </c>
      <c r="Y1364" s="18">
        <v>23538.8112244894</v>
      </c>
      <c r="Z1364" s="2">
        <v>-56.755600000000015</v>
      </c>
    </row>
    <row r="1365" spans="1:26" x14ac:dyDescent="0.3">
      <c r="A1365" s="2">
        <v>1364</v>
      </c>
      <c r="B1365" s="2" t="s">
        <v>3750</v>
      </c>
      <c r="C1365" s="2">
        <f>YEAR([1]Data!$D1365)</f>
        <v>2014</v>
      </c>
      <c r="D1365" s="3">
        <v>41954</v>
      </c>
      <c r="E1365" s="3" t="str">
        <f>TEXT(Table1[[#This Row],[Order Date]],"mmm")</f>
        <v>Nov</v>
      </c>
      <c r="F1365" s="3">
        <v>41955</v>
      </c>
      <c r="G1365" s="8">
        <f>Table1[[#This Row],[Ship Date]]-Table1[[#This Row],[Order Date]]</f>
        <v>1</v>
      </c>
      <c r="H1365" s="2" t="s">
        <v>188</v>
      </c>
      <c r="I1365" s="2" t="s">
        <v>3751</v>
      </c>
      <c r="J1365" s="2" t="s">
        <v>3752</v>
      </c>
      <c r="K1365" s="2" t="s">
        <v>41</v>
      </c>
      <c r="L1365" s="2" t="s">
        <v>27</v>
      </c>
      <c r="M1365" s="2" t="s">
        <v>1310</v>
      </c>
      <c r="N1365" s="2" t="s">
        <v>310</v>
      </c>
      <c r="O1365" s="2">
        <v>85705</v>
      </c>
      <c r="P1365" s="2" t="s">
        <v>44</v>
      </c>
      <c r="Q1365" s="2" t="s">
        <v>2441</v>
      </c>
      <c r="R1365" s="2" t="s">
        <v>46</v>
      </c>
      <c r="S1365" s="2" t="s">
        <v>75</v>
      </c>
      <c r="T1365" s="2" t="s">
        <v>2442</v>
      </c>
      <c r="U1365" s="2">
        <v>38.388000000000005</v>
      </c>
      <c r="V1365" s="2">
        <v>14</v>
      </c>
      <c r="W1365" s="2">
        <v>0.7</v>
      </c>
      <c r="X1365" s="20">
        <v>5</v>
      </c>
      <c r="Y1365" s="18">
        <v>23576.9566326526</v>
      </c>
      <c r="Z1365" s="2">
        <v>-25.591999999999999</v>
      </c>
    </row>
    <row r="1366" spans="1:26" x14ac:dyDescent="0.3">
      <c r="A1366" s="2">
        <v>1365</v>
      </c>
      <c r="B1366" s="2" t="s">
        <v>3750</v>
      </c>
      <c r="C1366" s="2">
        <f>YEAR([1]Data!$D1366)</f>
        <v>2014</v>
      </c>
      <c r="D1366" s="3">
        <v>41954</v>
      </c>
      <c r="E1366" s="3" t="str">
        <f>TEXT(Table1[[#This Row],[Order Date]],"mmm")</f>
        <v>Nov</v>
      </c>
      <c r="F1366" s="3">
        <v>41955</v>
      </c>
      <c r="G1366" s="8">
        <f>Table1[[#This Row],[Ship Date]]-Table1[[#This Row],[Order Date]]</f>
        <v>1</v>
      </c>
      <c r="H1366" s="2" t="s">
        <v>188</v>
      </c>
      <c r="I1366" s="2" t="s">
        <v>3751</v>
      </c>
      <c r="J1366" s="2" t="s">
        <v>3752</v>
      </c>
      <c r="K1366" s="2" t="s">
        <v>41</v>
      </c>
      <c r="L1366" s="2" t="s">
        <v>27</v>
      </c>
      <c r="M1366" s="2" t="s">
        <v>1310</v>
      </c>
      <c r="N1366" s="2" t="s">
        <v>310</v>
      </c>
      <c r="O1366" s="2">
        <v>85705</v>
      </c>
      <c r="P1366" s="2" t="s">
        <v>44</v>
      </c>
      <c r="Q1366" s="2" t="s">
        <v>3753</v>
      </c>
      <c r="R1366" s="2" t="s">
        <v>71</v>
      </c>
      <c r="S1366" s="2" t="s">
        <v>682</v>
      </c>
      <c r="T1366" s="2" t="s">
        <v>3754</v>
      </c>
      <c r="U1366" s="2">
        <v>95.994000000000014</v>
      </c>
      <c r="V1366" s="2">
        <v>2</v>
      </c>
      <c r="W1366" s="2">
        <v>0.7</v>
      </c>
      <c r="X1366" s="20">
        <v>5</v>
      </c>
      <c r="Y1366" s="18">
        <v>23615.102040815898</v>
      </c>
      <c r="Z1366" s="2">
        <v>-63.995999999999981</v>
      </c>
    </row>
    <row r="1367" spans="1:26" x14ac:dyDescent="0.3">
      <c r="A1367" s="2">
        <v>1366</v>
      </c>
      <c r="B1367" s="2" t="s">
        <v>3750</v>
      </c>
      <c r="C1367" s="2">
        <f>YEAR([1]Data!$D1367)</f>
        <v>2014</v>
      </c>
      <c r="D1367" s="3">
        <v>41954</v>
      </c>
      <c r="E1367" s="3" t="str">
        <f>TEXT(Table1[[#This Row],[Order Date]],"mmm")</f>
        <v>Nov</v>
      </c>
      <c r="F1367" s="3">
        <v>41955</v>
      </c>
      <c r="G1367" s="8">
        <f>Table1[[#This Row],[Ship Date]]-Table1[[#This Row],[Order Date]]</f>
        <v>1</v>
      </c>
      <c r="H1367" s="2" t="s">
        <v>188</v>
      </c>
      <c r="I1367" s="2" t="s">
        <v>3751</v>
      </c>
      <c r="J1367" s="2" t="s">
        <v>3752</v>
      </c>
      <c r="K1367" s="2" t="s">
        <v>41</v>
      </c>
      <c r="L1367" s="2" t="s">
        <v>27</v>
      </c>
      <c r="M1367" s="2" t="s">
        <v>1310</v>
      </c>
      <c r="N1367" s="2" t="s">
        <v>310</v>
      </c>
      <c r="O1367" s="2">
        <v>85705</v>
      </c>
      <c r="P1367" s="2" t="s">
        <v>44</v>
      </c>
      <c r="Q1367" s="2" t="s">
        <v>3755</v>
      </c>
      <c r="R1367" s="2" t="s">
        <v>71</v>
      </c>
      <c r="S1367" s="2" t="s">
        <v>161</v>
      </c>
      <c r="T1367" s="2" t="s">
        <v>3756</v>
      </c>
      <c r="U1367" s="2">
        <v>239.95200000000003</v>
      </c>
      <c r="V1367" s="2">
        <v>6</v>
      </c>
      <c r="W1367" s="2">
        <v>0.2</v>
      </c>
      <c r="X1367" s="20">
        <v>5</v>
      </c>
      <c r="Y1367" s="18">
        <v>23653.2474489792</v>
      </c>
      <c r="Z1367" s="2">
        <v>-35.992800000000038</v>
      </c>
    </row>
    <row r="1368" spans="1:26" x14ac:dyDescent="0.3">
      <c r="A1368" s="2">
        <v>1367</v>
      </c>
      <c r="B1368" s="2" t="s">
        <v>3750</v>
      </c>
      <c r="C1368" s="2">
        <f>YEAR([1]Data!$D1368)</f>
        <v>2014</v>
      </c>
      <c r="D1368" s="3">
        <v>41954</v>
      </c>
      <c r="E1368" s="3" t="str">
        <f>TEXT(Table1[[#This Row],[Order Date]],"mmm")</f>
        <v>Nov</v>
      </c>
      <c r="F1368" s="3">
        <v>41955</v>
      </c>
      <c r="G1368" s="8">
        <f>Table1[[#This Row],[Ship Date]]-Table1[[#This Row],[Order Date]]</f>
        <v>1</v>
      </c>
      <c r="H1368" s="2" t="s">
        <v>188</v>
      </c>
      <c r="I1368" s="2" t="s">
        <v>3751</v>
      </c>
      <c r="J1368" s="2" t="s">
        <v>3752</v>
      </c>
      <c r="K1368" s="2" t="s">
        <v>41</v>
      </c>
      <c r="L1368" s="2" t="s">
        <v>27</v>
      </c>
      <c r="M1368" s="2" t="s">
        <v>1310</v>
      </c>
      <c r="N1368" s="2" t="s">
        <v>310</v>
      </c>
      <c r="O1368" s="2">
        <v>85705</v>
      </c>
      <c r="P1368" s="2" t="s">
        <v>44</v>
      </c>
      <c r="Q1368" s="2" t="s">
        <v>861</v>
      </c>
      <c r="R1368" s="2" t="s">
        <v>71</v>
      </c>
      <c r="S1368" s="2" t="s">
        <v>72</v>
      </c>
      <c r="T1368" s="2" t="s">
        <v>862</v>
      </c>
      <c r="U1368" s="2">
        <v>201.584</v>
      </c>
      <c r="V1368" s="2">
        <v>2</v>
      </c>
      <c r="W1368" s="2">
        <v>0.2</v>
      </c>
      <c r="X1368" s="20">
        <v>5</v>
      </c>
      <c r="Y1368" s="18">
        <v>23691.3928571424</v>
      </c>
      <c r="Z1368" s="2">
        <v>15.118800000000007</v>
      </c>
    </row>
    <row r="1369" spans="1:26" x14ac:dyDescent="0.3">
      <c r="A1369" s="2">
        <v>1368</v>
      </c>
      <c r="B1369" s="2" t="s">
        <v>3750</v>
      </c>
      <c r="C1369" s="2">
        <f>YEAR([1]Data!$D1369)</f>
        <v>2014</v>
      </c>
      <c r="D1369" s="3">
        <v>41954</v>
      </c>
      <c r="E1369" s="3" t="str">
        <f>TEXT(Table1[[#This Row],[Order Date]],"mmm")</f>
        <v>Nov</v>
      </c>
      <c r="F1369" s="3">
        <v>41955</v>
      </c>
      <c r="G1369" s="8">
        <f>Table1[[#This Row],[Ship Date]]-Table1[[#This Row],[Order Date]]</f>
        <v>1</v>
      </c>
      <c r="H1369" s="2" t="s">
        <v>188</v>
      </c>
      <c r="I1369" s="2" t="s">
        <v>3751</v>
      </c>
      <c r="J1369" s="2" t="s">
        <v>3752</v>
      </c>
      <c r="K1369" s="2" t="s">
        <v>41</v>
      </c>
      <c r="L1369" s="2" t="s">
        <v>27</v>
      </c>
      <c r="M1369" s="2" t="s">
        <v>1310</v>
      </c>
      <c r="N1369" s="2" t="s">
        <v>310</v>
      </c>
      <c r="O1369" s="2">
        <v>85705</v>
      </c>
      <c r="P1369" s="2" t="s">
        <v>44</v>
      </c>
      <c r="Q1369" s="2" t="s">
        <v>1195</v>
      </c>
      <c r="R1369" s="2" t="s">
        <v>32</v>
      </c>
      <c r="S1369" s="2" t="s">
        <v>36</v>
      </c>
      <c r="T1369" s="2" t="s">
        <v>1196</v>
      </c>
      <c r="U1369" s="2">
        <v>899.13600000000008</v>
      </c>
      <c r="V1369" s="2">
        <v>4</v>
      </c>
      <c r="W1369" s="2">
        <v>0.2</v>
      </c>
      <c r="X1369" s="20">
        <v>5</v>
      </c>
      <c r="Y1369" s="18">
        <v>23729.538265305699</v>
      </c>
      <c r="Z1369" s="2">
        <v>-146.10960000000014</v>
      </c>
    </row>
    <row r="1370" spans="1:26" x14ac:dyDescent="0.3">
      <c r="A1370" s="2">
        <v>1369</v>
      </c>
      <c r="B1370" s="2" t="s">
        <v>3757</v>
      </c>
      <c r="C1370" s="2">
        <f>YEAR([1]Data!$D1370)</f>
        <v>2014</v>
      </c>
      <c r="D1370" s="3">
        <v>41829</v>
      </c>
      <c r="E1370" s="3" t="str">
        <f>TEXT(Table1[[#This Row],[Order Date]],"mmm")</f>
        <v>Jul</v>
      </c>
      <c r="F1370" s="3">
        <v>41832</v>
      </c>
      <c r="G1370" s="8">
        <f>Table1[[#This Row],[Ship Date]]-Table1[[#This Row],[Order Date]]</f>
        <v>3</v>
      </c>
      <c r="H1370" s="2" t="s">
        <v>188</v>
      </c>
      <c r="I1370" s="2" t="s">
        <v>3758</v>
      </c>
      <c r="J1370" s="2" t="s">
        <v>3759</v>
      </c>
      <c r="K1370" s="2" t="s">
        <v>102</v>
      </c>
      <c r="L1370" s="2" t="s">
        <v>27</v>
      </c>
      <c r="M1370" s="2" t="s">
        <v>3760</v>
      </c>
      <c r="N1370" s="2" t="s">
        <v>43</v>
      </c>
      <c r="O1370" s="2">
        <v>90660</v>
      </c>
      <c r="P1370" s="2" t="s">
        <v>44</v>
      </c>
      <c r="Q1370" s="2" t="s">
        <v>1146</v>
      </c>
      <c r="R1370" s="2" t="s">
        <v>32</v>
      </c>
      <c r="S1370" s="2" t="s">
        <v>65</v>
      </c>
      <c r="T1370" s="2" t="s">
        <v>1147</v>
      </c>
      <c r="U1370" s="2">
        <v>145.9</v>
      </c>
      <c r="V1370" s="2">
        <v>5</v>
      </c>
      <c r="W1370" s="2">
        <v>0</v>
      </c>
      <c r="X1370" s="20">
        <v>5</v>
      </c>
      <c r="Y1370" s="18">
        <v>23767.683673469</v>
      </c>
      <c r="Z1370" s="2">
        <v>62.736999999999995</v>
      </c>
    </row>
    <row r="1371" spans="1:26" x14ac:dyDescent="0.3">
      <c r="A1371" s="2">
        <v>1370</v>
      </c>
      <c r="B1371" s="2" t="s">
        <v>3761</v>
      </c>
      <c r="C1371" s="2">
        <f>YEAR([1]Data!$D1371)</f>
        <v>2012</v>
      </c>
      <c r="D1371" s="3">
        <v>41267</v>
      </c>
      <c r="E1371" s="3" t="str">
        <f>TEXT(Table1[[#This Row],[Order Date]],"mmm")</f>
        <v>Dec</v>
      </c>
      <c r="F1371" s="3">
        <v>41271</v>
      </c>
      <c r="G1371" s="8">
        <f>Table1[[#This Row],[Ship Date]]-Table1[[#This Row],[Order Date]]</f>
        <v>4</v>
      </c>
      <c r="H1371" s="2" t="s">
        <v>50</v>
      </c>
      <c r="I1371" s="2" t="s">
        <v>3685</v>
      </c>
      <c r="J1371" s="2" t="s">
        <v>3686</v>
      </c>
      <c r="K1371" s="2" t="s">
        <v>26</v>
      </c>
      <c r="L1371" s="2" t="s">
        <v>27</v>
      </c>
      <c r="M1371" s="2" t="s">
        <v>1081</v>
      </c>
      <c r="N1371" s="2" t="s">
        <v>457</v>
      </c>
      <c r="O1371" s="2">
        <v>80906</v>
      </c>
      <c r="P1371" s="2" t="s">
        <v>44</v>
      </c>
      <c r="Q1371" s="2" t="s">
        <v>764</v>
      </c>
      <c r="R1371" s="2" t="s">
        <v>32</v>
      </c>
      <c r="S1371" s="2" t="s">
        <v>33</v>
      </c>
      <c r="T1371" s="2" t="s">
        <v>765</v>
      </c>
      <c r="U1371" s="2">
        <v>590.05800000000011</v>
      </c>
      <c r="V1371" s="2">
        <v>7</v>
      </c>
      <c r="W1371" s="2">
        <v>0.7</v>
      </c>
      <c r="X1371" s="20">
        <v>5</v>
      </c>
      <c r="Y1371" s="18">
        <v>23805.829081632201</v>
      </c>
      <c r="Z1371" s="2">
        <v>-786.74400000000026</v>
      </c>
    </row>
    <row r="1372" spans="1:26" x14ac:dyDescent="0.3">
      <c r="A1372" s="2">
        <v>1371</v>
      </c>
      <c r="B1372" s="2" t="s">
        <v>3761</v>
      </c>
      <c r="C1372" s="2">
        <f>YEAR([1]Data!$D1372)</f>
        <v>2012</v>
      </c>
      <c r="D1372" s="3">
        <v>41267</v>
      </c>
      <c r="E1372" s="3" t="str">
        <f>TEXT(Table1[[#This Row],[Order Date]],"mmm")</f>
        <v>Dec</v>
      </c>
      <c r="F1372" s="3">
        <v>41271</v>
      </c>
      <c r="G1372" s="8">
        <f>Table1[[#This Row],[Ship Date]]-Table1[[#This Row],[Order Date]]</f>
        <v>4</v>
      </c>
      <c r="H1372" s="2" t="s">
        <v>50</v>
      </c>
      <c r="I1372" s="2" t="s">
        <v>3685</v>
      </c>
      <c r="J1372" s="2" t="s">
        <v>3686</v>
      </c>
      <c r="K1372" s="2" t="s">
        <v>26</v>
      </c>
      <c r="L1372" s="2" t="s">
        <v>27</v>
      </c>
      <c r="M1372" s="2" t="s">
        <v>1081</v>
      </c>
      <c r="N1372" s="2" t="s">
        <v>457</v>
      </c>
      <c r="O1372" s="2">
        <v>80906</v>
      </c>
      <c r="P1372" s="2" t="s">
        <v>44</v>
      </c>
      <c r="Q1372" s="2" t="s">
        <v>2452</v>
      </c>
      <c r="R1372" s="2" t="s">
        <v>46</v>
      </c>
      <c r="S1372" s="2" t="s">
        <v>68</v>
      </c>
      <c r="T1372" s="2" t="s">
        <v>2453</v>
      </c>
      <c r="U1372" s="2">
        <v>14.04</v>
      </c>
      <c r="V1372" s="2">
        <v>3</v>
      </c>
      <c r="W1372" s="2">
        <v>0.2</v>
      </c>
      <c r="X1372" s="20">
        <v>5</v>
      </c>
      <c r="Y1372" s="18">
        <v>23843.974489795499</v>
      </c>
      <c r="Z1372" s="2">
        <v>1.5794999999999986</v>
      </c>
    </row>
    <row r="1373" spans="1:26" x14ac:dyDescent="0.3">
      <c r="A1373" s="2">
        <v>1372</v>
      </c>
      <c r="B1373" s="2" t="s">
        <v>3762</v>
      </c>
      <c r="C1373" s="2">
        <f>YEAR([1]Data!$D1373)</f>
        <v>2014</v>
      </c>
      <c r="D1373" s="3">
        <v>41706</v>
      </c>
      <c r="E1373" s="3" t="str">
        <f>TEXT(Table1[[#This Row],[Order Date]],"mmm")</f>
        <v>Mar</v>
      </c>
      <c r="F1373" s="3">
        <v>41711</v>
      </c>
      <c r="G1373" s="8">
        <f>Table1[[#This Row],[Ship Date]]-Table1[[#This Row],[Order Date]]</f>
        <v>5</v>
      </c>
      <c r="H1373" s="2" t="s">
        <v>50</v>
      </c>
      <c r="I1373" s="2" t="s">
        <v>3763</v>
      </c>
      <c r="J1373" s="2" t="s">
        <v>3764</v>
      </c>
      <c r="K1373" s="2" t="s">
        <v>102</v>
      </c>
      <c r="L1373" s="2" t="s">
        <v>27</v>
      </c>
      <c r="M1373" s="2" t="s">
        <v>3213</v>
      </c>
      <c r="N1373" s="2" t="s">
        <v>2735</v>
      </c>
      <c r="O1373" s="2">
        <v>20735</v>
      </c>
      <c r="P1373" s="2" t="s">
        <v>148</v>
      </c>
      <c r="Q1373" s="2" t="s">
        <v>3765</v>
      </c>
      <c r="R1373" s="2" t="s">
        <v>71</v>
      </c>
      <c r="S1373" s="2" t="s">
        <v>161</v>
      </c>
      <c r="T1373" s="2" t="s">
        <v>3766</v>
      </c>
      <c r="U1373" s="2">
        <v>49.08</v>
      </c>
      <c r="V1373" s="2">
        <v>3</v>
      </c>
      <c r="W1373" s="2">
        <v>0</v>
      </c>
      <c r="X1373" s="20">
        <v>5</v>
      </c>
      <c r="Y1373" s="18">
        <v>23882.119897958801</v>
      </c>
      <c r="Z1373" s="2">
        <v>4.9079999999999977</v>
      </c>
    </row>
    <row r="1374" spans="1:26" x14ac:dyDescent="0.3">
      <c r="A1374" s="2">
        <v>1373</v>
      </c>
      <c r="B1374" s="2" t="s">
        <v>3767</v>
      </c>
      <c r="C1374" s="2">
        <f>YEAR([1]Data!$D1374)</f>
        <v>2011</v>
      </c>
      <c r="D1374" s="3">
        <v>40634</v>
      </c>
      <c r="E1374" s="3" t="str">
        <f>TEXT(Table1[[#This Row],[Order Date]],"mmm")</f>
        <v>Apr</v>
      </c>
      <c r="F1374" s="3">
        <v>40639</v>
      </c>
      <c r="G1374" s="8">
        <f>Table1[[#This Row],[Ship Date]]-Table1[[#This Row],[Order Date]]</f>
        <v>5</v>
      </c>
      <c r="H1374" s="2" t="s">
        <v>23</v>
      </c>
      <c r="I1374" s="2" t="s">
        <v>290</v>
      </c>
      <c r="J1374" s="2" t="s">
        <v>291</v>
      </c>
      <c r="K1374" s="2" t="s">
        <v>26</v>
      </c>
      <c r="L1374" s="2" t="s">
        <v>27</v>
      </c>
      <c r="M1374" s="2" t="s">
        <v>2105</v>
      </c>
      <c r="N1374" s="2" t="s">
        <v>43</v>
      </c>
      <c r="O1374" s="2">
        <v>94591</v>
      </c>
      <c r="P1374" s="2" t="s">
        <v>44</v>
      </c>
      <c r="Q1374" s="2" t="s">
        <v>2253</v>
      </c>
      <c r="R1374" s="2" t="s">
        <v>46</v>
      </c>
      <c r="S1374" s="2" t="s">
        <v>47</v>
      </c>
      <c r="T1374" s="2" t="s">
        <v>2254</v>
      </c>
      <c r="U1374" s="2">
        <v>29.6</v>
      </c>
      <c r="V1374" s="2">
        <v>2</v>
      </c>
      <c r="W1374" s="2">
        <v>0</v>
      </c>
      <c r="X1374" s="20">
        <v>5</v>
      </c>
      <c r="Y1374" s="18">
        <v>23920.265306122001</v>
      </c>
      <c r="Z1374" s="2">
        <v>14.8</v>
      </c>
    </row>
    <row r="1375" spans="1:26" x14ac:dyDescent="0.3">
      <c r="A1375" s="2">
        <v>1374</v>
      </c>
      <c r="B1375" s="2" t="s">
        <v>3767</v>
      </c>
      <c r="C1375" s="2">
        <f>YEAR([1]Data!$D1375)</f>
        <v>2011</v>
      </c>
      <c r="D1375" s="3">
        <v>40634</v>
      </c>
      <c r="E1375" s="3" t="str">
        <f>TEXT(Table1[[#This Row],[Order Date]],"mmm")</f>
        <v>Apr</v>
      </c>
      <c r="F1375" s="3">
        <v>40639</v>
      </c>
      <c r="G1375" s="8">
        <f>Table1[[#This Row],[Ship Date]]-Table1[[#This Row],[Order Date]]</f>
        <v>5</v>
      </c>
      <c r="H1375" s="2" t="s">
        <v>23</v>
      </c>
      <c r="I1375" s="2" t="s">
        <v>290</v>
      </c>
      <c r="J1375" s="2" t="s">
        <v>291</v>
      </c>
      <c r="K1375" s="2" t="s">
        <v>26</v>
      </c>
      <c r="L1375" s="2" t="s">
        <v>27</v>
      </c>
      <c r="M1375" s="2" t="s">
        <v>2105</v>
      </c>
      <c r="N1375" s="2" t="s">
        <v>43</v>
      </c>
      <c r="O1375" s="2">
        <v>94591</v>
      </c>
      <c r="P1375" s="2" t="s">
        <v>44</v>
      </c>
      <c r="Q1375" s="2" t="s">
        <v>3768</v>
      </c>
      <c r="R1375" s="2" t="s">
        <v>46</v>
      </c>
      <c r="S1375" s="2" t="s">
        <v>75</v>
      </c>
      <c r="T1375" s="2" t="s">
        <v>3769</v>
      </c>
      <c r="U1375" s="2">
        <v>17.088000000000001</v>
      </c>
      <c r="V1375" s="2">
        <v>4</v>
      </c>
      <c r="W1375" s="2">
        <v>0.2</v>
      </c>
      <c r="X1375" s="20">
        <v>5</v>
      </c>
      <c r="Y1375" s="18">
        <v>23958.410714285299</v>
      </c>
      <c r="Z1375" s="2">
        <v>5.5535999999999994</v>
      </c>
    </row>
    <row r="1376" spans="1:26" x14ac:dyDescent="0.3">
      <c r="A1376" s="2">
        <v>1375</v>
      </c>
      <c r="B1376" s="2" t="s">
        <v>3770</v>
      </c>
      <c r="C1376" s="2">
        <f>YEAR([1]Data!$D1376)</f>
        <v>2012</v>
      </c>
      <c r="D1376" s="3">
        <v>41166</v>
      </c>
      <c r="E1376" s="3" t="str">
        <f>TEXT(Table1[[#This Row],[Order Date]],"mmm")</f>
        <v>Sep</v>
      </c>
      <c r="F1376" s="3">
        <v>41171</v>
      </c>
      <c r="G1376" s="8">
        <f>Table1[[#This Row],[Ship Date]]-Table1[[#This Row],[Order Date]]</f>
        <v>5</v>
      </c>
      <c r="H1376" s="2" t="s">
        <v>50</v>
      </c>
      <c r="I1376" s="2" t="s">
        <v>2052</v>
      </c>
      <c r="J1376" s="2" t="s">
        <v>2053</v>
      </c>
      <c r="K1376" s="2" t="s">
        <v>26</v>
      </c>
      <c r="L1376" s="2" t="s">
        <v>27</v>
      </c>
      <c r="M1376" s="2" t="s">
        <v>3771</v>
      </c>
      <c r="N1376" s="2" t="s">
        <v>121</v>
      </c>
      <c r="O1376" s="2">
        <v>84604</v>
      </c>
      <c r="P1376" s="2" t="s">
        <v>44</v>
      </c>
      <c r="Q1376" s="2" t="s">
        <v>3772</v>
      </c>
      <c r="R1376" s="2" t="s">
        <v>32</v>
      </c>
      <c r="S1376" s="2" t="s">
        <v>56</v>
      </c>
      <c r="T1376" s="2" t="s">
        <v>3773</v>
      </c>
      <c r="U1376" s="2">
        <v>912.75</v>
      </c>
      <c r="V1376" s="2">
        <v>5</v>
      </c>
      <c r="W1376" s="2">
        <v>0</v>
      </c>
      <c r="X1376" s="20">
        <v>5</v>
      </c>
      <c r="Y1376" s="18">
        <v>23996.556122448601</v>
      </c>
      <c r="Z1376" s="2">
        <v>118.65750000000006</v>
      </c>
    </row>
    <row r="1377" spans="1:26" x14ac:dyDescent="0.3">
      <c r="A1377" s="2">
        <v>1376</v>
      </c>
      <c r="B1377" s="2" t="s">
        <v>3774</v>
      </c>
      <c r="C1377" s="2">
        <f>YEAR([1]Data!$D1377)</f>
        <v>2011</v>
      </c>
      <c r="D1377" s="3">
        <v>40759</v>
      </c>
      <c r="E1377" s="3" t="str">
        <f>TEXT(Table1[[#This Row],[Order Date]],"mmm")</f>
        <v>Aug</v>
      </c>
      <c r="F1377" s="3">
        <v>40764</v>
      </c>
      <c r="G1377" s="8">
        <f>Table1[[#This Row],[Ship Date]]-Table1[[#This Row],[Order Date]]</f>
        <v>5</v>
      </c>
      <c r="H1377" s="2" t="s">
        <v>23</v>
      </c>
      <c r="I1377" s="2" t="s">
        <v>888</v>
      </c>
      <c r="J1377" s="2" t="s">
        <v>889</v>
      </c>
      <c r="K1377" s="2" t="s">
        <v>26</v>
      </c>
      <c r="L1377" s="2" t="s">
        <v>27</v>
      </c>
      <c r="M1377" s="2" t="s">
        <v>3775</v>
      </c>
      <c r="N1377" s="2" t="s">
        <v>121</v>
      </c>
      <c r="O1377" s="2">
        <v>84062</v>
      </c>
      <c r="P1377" s="2" t="s">
        <v>44</v>
      </c>
      <c r="Q1377" s="2" t="s">
        <v>3776</v>
      </c>
      <c r="R1377" s="2" t="s">
        <v>46</v>
      </c>
      <c r="S1377" s="2" t="s">
        <v>78</v>
      </c>
      <c r="T1377" s="2" t="s">
        <v>3777</v>
      </c>
      <c r="U1377" s="2">
        <v>1089.75</v>
      </c>
      <c r="V1377" s="2">
        <v>3</v>
      </c>
      <c r="W1377" s="2">
        <v>0</v>
      </c>
      <c r="X1377" s="20">
        <v>5</v>
      </c>
      <c r="Y1377" s="18">
        <v>24034.701530611801</v>
      </c>
      <c r="Z1377" s="2">
        <v>305.13000000000011</v>
      </c>
    </row>
    <row r="1378" spans="1:26" x14ac:dyDescent="0.3">
      <c r="A1378" s="2">
        <v>1377</v>
      </c>
      <c r="B1378" s="2" t="s">
        <v>3774</v>
      </c>
      <c r="C1378" s="2">
        <f>YEAR([1]Data!$D1378)</f>
        <v>2011</v>
      </c>
      <c r="D1378" s="3">
        <v>40759</v>
      </c>
      <c r="E1378" s="3" t="str">
        <f>TEXT(Table1[[#This Row],[Order Date]],"mmm")</f>
        <v>Aug</v>
      </c>
      <c r="F1378" s="3">
        <v>40764</v>
      </c>
      <c r="G1378" s="8">
        <f>Table1[[#This Row],[Ship Date]]-Table1[[#This Row],[Order Date]]</f>
        <v>5</v>
      </c>
      <c r="H1378" s="2" t="s">
        <v>23</v>
      </c>
      <c r="I1378" s="2" t="s">
        <v>888</v>
      </c>
      <c r="J1378" s="2" t="s">
        <v>889</v>
      </c>
      <c r="K1378" s="2" t="s">
        <v>26</v>
      </c>
      <c r="L1378" s="2" t="s">
        <v>27</v>
      </c>
      <c r="M1378" s="2" t="s">
        <v>3775</v>
      </c>
      <c r="N1378" s="2" t="s">
        <v>121</v>
      </c>
      <c r="O1378" s="2">
        <v>84062</v>
      </c>
      <c r="P1378" s="2" t="s">
        <v>44</v>
      </c>
      <c r="Q1378" s="2" t="s">
        <v>3778</v>
      </c>
      <c r="R1378" s="2" t="s">
        <v>46</v>
      </c>
      <c r="S1378" s="2" t="s">
        <v>90</v>
      </c>
      <c r="T1378" s="2" t="s">
        <v>3779</v>
      </c>
      <c r="U1378" s="2">
        <v>447.84</v>
      </c>
      <c r="V1378" s="2">
        <v>8</v>
      </c>
      <c r="W1378" s="2">
        <v>0</v>
      </c>
      <c r="X1378" s="20">
        <v>5</v>
      </c>
      <c r="Y1378" s="18">
        <v>24072.846938775099</v>
      </c>
      <c r="Z1378" s="2">
        <v>219.44159999999999</v>
      </c>
    </row>
    <row r="1379" spans="1:26" x14ac:dyDescent="0.3">
      <c r="A1379" s="2">
        <v>1378</v>
      </c>
      <c r="B1379" s="2" t="s">
        <v>3774</v>
      </c>
      <c r="C1379" s="2">
        <f>YEAR([1]Data!$D1379)</f>
        <v>2011</v>
      </c>
      <c r="D1379" s="3">
        <v>40759</v>
      </c>
      <c r="E1379" s="3" t="str">
        <f>TEXT(Table1[[#This Row],[Order Date]],"mmm")</f>
        <v>Aug</v>
      </c>
      <c r="F1379" s="3">
        <v>40764</v>
      </c>
      <c r="G1379" s="8">
        <f>Table1[[#This Row],[Ship Date]]-Table1[[#This Row],[Order Date]]</f>
        <v>5</v>
      </c>
      <c r="H1379" s="2" t="s">
        <v>23</v>
      </c>
      <c r="I1379" s="2" t="s">
        <v>888</v>
      </c>
      <c r="J1379" s="2" t="s">
        <v>889</v>
      </c>
      <c r="K1379" s="2" t="s">
        <v>26</v>
      </c>
      <c r="L1379" s="2" t="s">
        <v>27</v>
      </c>
      <c r="M1379" s="2" t="s">
        <v>3775</v>
      </c>
      <c r="N1379" s="2" t="s">
        <v>121</v>
      </c>
      <c r="O1379" s="2">
        <v>84062</v>
      </c>
      <c r="P1379" s="2" t="s">
        <v>44</v>
      </c>
      <c r="Q1379" s="2" t="s">
        <v>3780</v>
      </c>
      <c r="R1379" s="2" t="s">
        <v>46</v>
      </c>
      <c r="S1379" s="2" t="s">
        <v>68</v>
      </c>
      <c r="T1379" s="2" t="s">
        <v>3781</v>
      </c>
      <c r="U1379" s="2">
        <v>16.399999999999999</v>
      </c>
      <c r="V1379" s="2">
        <v>5</v>
      </c>
      <c r="W1379" s="2">
        <v>0</v>
      </c>
      <c r="X1379" s="20">
        <v>5</v>
      </c>
      <c r="Y1379" s="18">
        <v>24110.992346938299</v>
      </c>
      <c r="Z1379" s="2">
        <v>4.2639999999999993</v>
      </c>
    </row>
    <row r="1380" spans="1:26" x14ac:dyDescent="0.3">
      <c r="A1380" s="2">
        <v>1379</v>
      </c>
      <c r="B1380" s="2" t="s">
        <v>3774</v>
      </c>
      <c r="C1380" s="2">
        <f>YEAR([1]Data!$D1380)</f>
        <v>2011</v>
      </c>
      <c r="D1380" s="3">
        <v>40759</v>
      </c>
      <c r="E1380" s="3" t="str">
        <f>TEXT(Table1[[#This Row],[Order Date]],"mmm")</f>
        <v>Aug</v>
      </c>
      <c r="F1380" s="3">
        <v>40764</v>
      </c>
      <c r="G1380" s="8">
        <f>Table1[[#This Row],[Ship Date]]-Table1[[#This Row],[Order Date]]</f>
        <v>5</v>
      </c>
      <c r="H1380" s="2" t="s">
        <v>23</v>
      </c>
      <c r="I1380" s="2" t="s">
        <v>888</v>
      </c>
      <c r="J1380" s="2" t="s">
        <v>889</v>
      </c>
      <c r="K1380" s="2" t="s">
        <v>26</v>
      </c>
      <c r="L1380" s="2" t="s">
        <v>27</v>
      </c>
      <c r="M1380" s="2" t="s">
        <v>3775</v>
      </c>
      <c r="N1380" s="2" t="s">
        <v>121</v>
      </c>
      <c r="O1380" s="2">
        <v>84062</v>
      </c>
      <c r="P1380" s="2" t="s">
        <v>44</v>
      </c>
      <c r="Q1380" s="2" t="s">
        <v>3782</v>
      </c>
      <c r="R1380" s="2" t="s">
        <v>71</v>
      </c>
      <c r="S1380" s="2" t="s">
        <v>72</v>
      </c>
      <c r="T1380" s="2" t="s">
        <v>3783</v>
      </c>
      <c r="U1380" s="2">
        <v>399.96000000000004</v>
      </c>
      <c r="V1380" s="2">
        <v>5</v>
      </c>
      <c r="W1380" s="2">
        <v>0.2</v>
      </c>
      <c r="X1380" s="20">
        <v>5</v>
      </c>
      <c r="Y1380" s="18">
        <v>24149.137755101601</v>
      </c>
      <c r="Z1380" s="2">
        <v>34.996499999999969</v>
      </c>
    </row>
    <row r="1381" spans="1:26" x14ac:dyDescent="0.3">
      <c r="A1381" s="2">
        <v>1380</v>
      </c>
      <c r="B1381" s="2" t="s">
        <v>3774</v>
      </c>
      <c r="C1381" s="2">
        <f>YEAR([1]Data!$D1381)</f>
        <v>2011</v>
      </c>
      <c r="D1381" s="3">
        <v>40759</v>
      </c>
      <c r="E1381" s="3" t="str">
        <f>TEXT(Table1[[#This Row],[Order Date]],"mmm")</f>
        <v>Aug</v>
      </c>
      <c r="F1381" s="3">
        <v>40764</v>
      </c>
      <c r="G1381" s="8">
        <f>Table1[[#This Row],[Ship Date]]-Table1[[#This Row],[Order Date]]</f>
        <v>5</v>
      </c>
      <c r="H1381" s="2" t="s">
        <v>23</v>
      </c>
      <c r="I1381" s="2" t="s">
        <v>888</v>
      </c>
      <c r="J1381" s="2" t="s">
        <v>889</v>
      </c>
      <c r="K1381" s="2" t="s">
        <v>26</v>
      </c>
      <c r="L1381" s="2" t="s">
        <v>27</v>
      </c>
      <c r="M1381" s="2" t="s">
        <v>3775</v>
      </c>
      <c r="N1381" s="2" t="s">
        <v>121</v>
      </c>
      <c r="O1381" s="2">
        <v>84062</v>
      </c>
      <c r="P1381" s="2" t="s">
        <v>44</v>
      </c>
      <c r="Q1381" s="2" t="s">
        <v>3784</v>
      </c>
      <c r="R1381" s="2" t="s">
        <v>46</v>
      </c>
      <c r="S1381" s="2" t="s">
        <v>59</v>
      </c>
      <c r="T1381" s="2" t="s">
        <v>3785</v>
      </c>
      <c r="U1381" s="2">
        <v>158.9</v>
      </c>
      <c r="V1381" s="2">
        <v>5</v>
      </c>
      <c r="W1381" s="2">
        <v>0</v>
      </c>
      <c r="X1381" s="20">
        <v>5</v>
      </c>
      <c r="Y1381" s="18">
        <v>24187.283163264899</v>
      </c>
      <c r="Z1381" s="2">
        <v>7.9449999999999932</v>
      </c>
    </row>
    <row r="1382" spans="1:26" x14ac:dyDescent="0.3">
      <c r="A1382" s="2">
        <v>1381</v>
      </c>
      <c r="B1382" s="2" t="s">
        <v>3774</v>
      </c>
      <c r="C1382" s="2">
        <f>YEAR([1]Data!$D1382)</f>
        <v>2011</v>
      </c>
      <c r="D1382" s="3">
        <v>40759</v>
      </c>
      <c r="E1382" s="3" t="str">
        <f>TEXT(Table1[[#This Row],[Order Date]],"mmm")</f>
        <v>Aug</v>
      </c>
      <c r="F1382" s="3">
        <v>40764</v>
      </c>
      <c r="G1382" s="8">
        <f>Table1[[#This Row],[Ship Date]]-Table1[[#This Row],[Order Date]]</f>
        <v>5</v>
      </c>
      <c r="H1382" s="2" t="s">
        <v>23</v>
      </c>
      <c r="I1382" s="2" t="s">
        <v>888</v>
      </c>
      <c r="J1382" s="2" t="s">
        <v>889</v>
      </c>
      <c r="K1382" s="2" t="s">
        <v>26</v>
      </c>
      <c r="L1382" s="2" t="s">
        <v>27</v>
      </c>
      <c r="M1382" s="2" t="s">
        <v>3775</v>
      </c>
      <c r="N1382" s="2" t="s">
        <v>121</v>
      </c>
      <c r="O1382" s="2">
        <v>84062</v>
      </c>
      <c r="P1382" s="2" t="s">
        <v>44</v>
      </c>
      <c r="Q1382" s="2" t="s">
        <v>414</v>
      </c>
      <c r="R1382" s="2" t="s">
        <v>46</v>
      </c>
      <c r="S1382" s="2" t="s">
        <v>75</v>
      </c>
      <c r="T1382" s="2" t="s">
        <v>415</v>
      </c>
      <c r="U1382" s="2">
        <v>13.184000000000001</v>
      </c>
      <c r="V1382" s="2">
        <v>1</v>
      </c>
      <c r="W1382" s="2">
        <v>0.2</v>
      </c>
      <c r="X1382" s="20">
        <v>5</v>
      </c>
      <c r="Y1382" s="18">
        <v>24225.4285714281</v>
      </c>
      <c r="Z1382" s="2">
        <v>4.7792000000000003</v>
      </c>
    </row>
    <row r="1383" spans="1:26" x14ac:dyDescent="0.3">
      <c r="A1383" s="2">
        <v>1382</v>
      </c>
      <c r="B1383" s="2" t="s">
        <v>3786</v>
      </c>
      <c r="C1383" s="2">
        <f>YEAR([1]Data!$D1383)</f>
        <v>2013</v>
      </c>
      <c r="D1383" s="3">
        <v>41521</v>
      </c>
      <c r="E1383" s="3" t="str">
        <f>TEXT(Table1[[#This Row],[Order Date]],"mmm")</f>
        <v>Sep</v>
      </c>
      <c r="F1383" s="3">
        <v>41527</v>
      </c>
      <c r="G1383" s="8">
        <f>Table1[[#This Row],[Ship Date]]-Table1[[#This Row],[Order Date]]</f>
        <v>6</v>
      </c>
      <c r="H1383" s="2" t="s">
        <v>50</v>
      </c>
      <c r="I1383" s="2" t="s">
        <v>3787</v>
      </c>
      <c r="J1383" s="2" t="s">
        <v>3788</v>
      </c>
      <c r="K1383" s="2" t="s">
        <v>102</v>
      </c>
      <c r="L1383" s="2" t="s">
        <v>27</v>
      </c>
      <c r="M1383" s="2" t="s">
        <v>456</v>
      </c>
      <c r="N1383" s="2" t="s">
        <v>211</v>
      </c>
      <c r="O1383" s="2">
        <v>60505</v>
      </c>
      <c r="P1383" s="2" t="s">
        <v>105</v>
      </c>
      <c r="Q1383" s="2" t="s">
        <v>2263</v>
      </c>
      <c r="R1383" s="2" t="s">
        <v>32</v>
      </c>
      <c r="S1383" s="2" t="s">
        <v>65</v>
      </c>
      <c r="T1383" s="2" t="s">
        <v>2264</v>
      </c>
      <c r="U1383" s="2">
        <v>83.951999999999998</v>
      </c>
      <c r="V1383" s="2">
        <v>3</v>
      </c>
      <c r="W1383" s="2">
        <v>0.6</v>
      </c>
      <c r="X1383" s="20">
        <v>5</v>
      </c>
      <c r="Y1383" s="18">
        <v>24263.573979591401</v>
      </c>
      <c r="Z1383" s="2">
        <v>-90.24839999999999</v>
      </c>
    </row>
    <row r="1384" spans="1:26" x14ac:dyDescent="0.3">
      <c r="A1384" s="2">
        <v>1383</v>
      </c>
      <c r="B1384" s="2" t="s">
        <v>3789</v>
      </c>
      <c r="C1384" s="2">
        <f>YEAR([1]Data!$D1384)</f>
        <v>2013</v>
      </c>
      <c r="D1384" s="3">
        <v>41310</v>
      </c>
      <c r="E1384" s="3" t="str">
        <f>TEXT(Table1[[#This Row],[Order Date]],"mmm")</f>
        <v>Feb</v>
      </c>
      <c r="F1384" s="3">
        <v>41310</v>
      </c>
      <c r="G1384" s="8">
        <f>Table1[[#This Row],[Ship Date]]-Table1[[#This Row],[Order Date]]</f>
        <v>0</v>
      </c>
      <c r="H1384" s="2" t="s">
        <v>1290</v>
      </c>
      <c r="I1384" s="2" t="s">
        <v>3790</v>
      </c>
      <c r="J1384" s="2" t="s">
        <v>3791</v>
      </c>
      <c r="K1384" s="2" t="s">
        <v>102</v>
      </c>
      <c r="L1384" s="2" t="s">
        <v>27</v>
      </c>
      <c r="M1384" s="2" t="s">
        <v>3792</v>
      </c>
      <c r="N1384" s="2" t="s">
        <v>1272</v>
      </c>
      <c r="O1384" s="2">
        <v>30080</v>
      </c>
      <c r="P1384" s="2" t="s">
        <v>30</v>
      </c>
      <c r="Q1384" s="2" t="s">
        <v>3393</v>
      </c>
      <c r="R1384" s="2" t="s">
        <v>46</v>
      </c>
      <c r="S1384" s="2" t="s">
        <v>59</v>
      </c>
      <c r="T1384" s="2" t="s">
        <v>3394</v>
      </c>
      <c r="U1384" s="2">
        <v>80.98</v>
      </c>
      <c r="V1384" s="2">
        <v>1</v>
      </c>
      <c r="W1384" s="2">
        <v>0</v>
      </c>
      <c r="X1384" s="20">
        <v>5</v>
      </c>
      <c r="Y1384" s="18">
        <v>24301.7193877547</v>
      </c>
      <c r="Z1384" s="2">
        <v>1.6196000000000055</v>
      </c>
    </row>
    <row r="1385" spans="1:26" x14ac:dyDescent="0.3">
      <c r="A1385" s="2">
        <v>1384</v>
      </c>
      <c r="B1385" s="2" t="s">
        <v>3789</v>
      </c>
      <c r="C1385" s="2">
        <f>YEAR([1]Data!$D1385)</f>
        <v>2013</v>
      </c>
      <c r="D1385" s="3">
        <v>41310</v>
      </c>
      <c r="E1385" s="3" t="str">
        <f>TEXT(Table1[[#This Row],[Order Date]],"mmm")</f>
        <v>Feb</v>
      </c>
      <c r="F1385" s="3">
        <v>41310</v>
      </c>
      <c r="G1385" s="8">
        <f>Table1[[#This Row],[Ship Date]]-Table1[[#This Row],[Order Date]]</f>
        <v>0</v>
      </c>
      <c r="H1385" s="2" t="s">
        <v>1290</v>
      </c>
      <c r="I1385" s="2" t="s">
        <v>3790</v>
      </c>
      <c r="J1385" s="2" t="s">
        <v>3791</v>
      </c>
      <c r="K1385" s="2" t="s">
        <v>102</v>
      </c>
      <c r="L1385" s="2" t="s">
        <v>27</v>
      </c>
      <c r="M1385" s="2" t="s">
        <v>3792</v>
      </c>
      <c r="N1385" s="2" t="s">
        <v>1272</v>
      </c>
      <c r="O1385" s="2">
        <v>30080</v>
      </c>
      <c r="P1385" s="2" t="s">
        <v>30</v>
      </c>
      <c r="Q1385" s="2" t="s">
        <v>3793</v>
      </c>
      <c r="R1385" s="2" t="s">
        <v>46</v>
      </c>
      <c r="S1385" s="2" t="s">
        <v>90</v>
      </c>
      <c r="T1385" s="2" t="s">
        <v>3794</v>
      </c>
      <c r="U1385" s="2">
        <v>348.84</v>
      </c>
      <c r="V1385" s="2">
        <v>9</v>
      </c>
      <c r="W1385" s="2">
        <v>0</v>
      </c>
      <c r="X1385" s="20">
        <v>5</v>
      </c>
      <c r="Y1385" s="18">
        <v>24339.8647959179</v>
      </c>
      <c r="Z1385" s="2">
        <v>170.9316</v>
      </c>
    </row>
    <row r="1386" spans="1:26" x14ac:dyDescent="0.3">
      <c r="A1386" s="2">
        <v>1385</v>
      </c>
      <c r="B1386" s="2" t="s">
        <v>3789</v>
      </c>
      <c r="C1386" s="2">
        <f>YEAR([1]Data!$D1386)</f>
        <v>2013</v>
      </c>
      <c r="D1386" s="3">
        <v>41310</v>
      </c>
      <c r="E1386" s="3" t="str">
        <f>TEXT(Table1[[#This Row],[Order Date]],"mmm")</f>
        <v>Feb</v>
      </c>
      <c r="F1386" s="3">
        <v>41310</v>
      </c>
      <c r="G1386" s="8">
        <f>Table1[[#This Row],[Ship Date]]-Table1[[#This Row],[Order Date]]</f>
        <v>0</v>
      </c>
      <c r="H1386" s="2" t="s">
        <v>1290</v>
      </c>
      <c r="I1386" s="2" t="s">
        <v>3790</v>
      </c>
      <c r="J1386" s="2" t="s">
        <v>3791</v>
      </c>
      <c r="K1386" s="2" t="s">
        <v>102</v>
      </c>
      <c r="L1386" s="2" t="s">
        <v>27</v>
      </c>
      <c r="M1386" s="2" t="s">
        <v>3792</v>
      </c>
      <c r="N1386" s="2" t="s">
        <v>1272</v>
      </c>
      <c r="O1386" s="2">
        <v>30080</v>
      </c>
      <c r="P1386" s="2" t="s">
        <v>30</v>
      </c>
      <c r="Q1386" s="2" t="s">
        <v>3795</v>
      </c>
      <c r="R1386" s="2" t="s">
        <v>46</v>
      </c>
      <c r="S1386" s="2" t="s">
        <v>269</v>
      </c>
      <c r="T1386" s="2" t="s">
        <v>3796</v>
      </c>
      <c r="U1386" s="2">
        <v>9.4499999999999993</v>
      </c>
      <c r="V1386" s="2">
        <v>5</v>
      </c>
      <c r="W1386" s="2">
        <v>0</v>
      </c>
      <c r="X1386" s="20">
        <v>5</v>
      </c>
      <c r="Y1386" s="18">
        <v>24378.010204081202</v>
      </c>
      <c r="Z1386" s="2">
        <v>0.18900000000000028</v>
      </c>
    </row>
    <row r="1387" spans="1:26" x14ac:dyDescent="0.3">
      <c r="A1387" s="2">
        <v>1386</v>
      </c>
      <c r="B1387" s="2" t="s">
        <v>3789</v>
      </c>
      <c r="C1387" s="2">
        <f>YEAR([1]Data!$D1387)</f>
        <v>2013</v>
      </c>
      <c r="D1387" s="3">
        <v>41310</v>
      </c>
      <c r="E1387" s="3" t="str">
        <f>TEXT(Table1[[#This Row],[Order Date]],"mmm")</f>
        <v>Feb</v>
      </c>
      <c r="F1387" s="3">
        <v>41310</v>
      </c>
      <c r="G1387" s="8">
        <f>Table1[[#This Row],[Ship Date]]-Table1[[#This Row],[Order Date]]</f>
        <v>0</v>
      </c>
      <c r="H1387" s="2" t="s">
        <v>1290</v>
      </c>
      <c r="I1387" s="2" t="s">
        <v>3790</v>
      </c>
      <c r="J1387" s="2" t="s">
        <v>3791</v>
      </c>
      <c r="K1387" s="2" t="s">
        <v>102</v>
      </c>
      <c r="L1387" s="2" t="s">
        <v>27</v>
      </c>
      <c r="M1387" s="2" t="s">
        <v>3792</v>
      </c>
      <c r="N1387" s="2" t="s">
        <v>1272</v>
      </c>
      <c r="O1387" s="2">
        <v>30080</v>
      </c>
      <c r="P1387" s="2" t="s">
        <v>30</v>
      </c>
      <c r="Q1387" s="2" t="s">
        <v>1082</v>
      </c>
      <c r="R1387" s="2" t="s">
        <v>32</v>
      </c>
      <c r="S1387" s="2" t="s">
        <v>65</v>
      </c>
      <c r="T1387" s="2" t="s">
        <v>3797</v>
      </c>
      <c r="U1387" s="2">
        <v>18.84</v>
      </c>
      <c r="V1387" s="2">
        <v>3</v>
      </c>
      <c r="W1387" s="2">
        <v>0</v>
      </c>
      <c r="X1387" s="20">
        <v>5</v>
      </c>
      <c r="Y1387" s="18">
        <v>24416.1556122445</v>
      </c>
      <c r="Z1387" s="2">
        <v>7.1592000000000002</v>
      </c>
    </row>
    <row r="1388" spans="1:26" x14ac:dyDescent="0.3">
      <c r="A1388" s="2">
        <v>1387</v>
      </c>
      <c r="B1388" s="2" t="s">
        <v>3789</v>
      </c>
      <c r="C1388" s="2">
        <f>YEAR([1]Data!$D1388)</f>
        <v>2013</v>
      </c>
      <c r="D1388" s="3">
        <v>41310</v>
      </c>
      <c r="E1388" s="3" t="str">
        <f>TEXT(Table1[[#This Row],[Order Date]],"mmm")</f>
        <v>Feb</v>
      </c>
      <c r="F1388" s="3">
        <v>41310</v>
      </c>
      <c r="G1388" s="8">
        <f>Table1[[#This Row],[Ship Date]]-Table1[[#This Row],[Order Date]]</f>
        <v>0</v>
      </c>
      <c r="H1388" s="2" t="s">
        <v>1290</v>
      </c>
      <c r="I1388" s="2" t="s">
        <v>3790</v>
      </c>
      <c r="J1388" s="2" t="s">
        <v>3791</v>
      </c>
      <c r="K1388" s="2" t="s">
        <v>102</v>
      </c>
      <c r="L1388" s="2" t="s">
        <v>27</v>
      </c>
      <c r="M1388" s="2" t="s">
        <v>3792</v>
      </c>
      <c r="N1388" s="2" t="s">
        <v>1272</v>
      </c>
      <c r="O1388" s="2">
        <v>30080</v>
      </c>
      <c r="P1388" s="2" t="s">
        <v>30</v>
      </c>
      <c r="Q1388" s="2" t="s">
        <v>2232</v>
      </c>
      <c r="R1388" s="2" t="s">
        <v>32</v>
      </c>
      <c r="S1388" s="2" t="s">
        <v>33</v>
      </c>
      <c r="T1388" s="2" t="s">
        <v>2233</v>
      </c>
      <c r="U1388" s="2">
        <v>239.98</v>
      </c>
      <c r="V1388" s="2">
        <v>2</v>
      </c>
      <c r="W1388" s="2">
        <v>0</v>
      </c>
      <c r="X1388" s="20">
        <v>5</v>
      </c>
      <c r="Y1388" s="18">
        <v>24454.3010204077</v>
      </c>
      <c r="Z1388" s="2">
        <v>52.795599999999979</v>
      </c>
    </row>
    <row r="1389" spans="1:26" x14ac:dyDescent="0.3">
      <c r="A1389" s="2">
        <v>1388</v>
      </c>
      <c r="B1389" s="2" t="s">
        <v>3789</v>
      </c>
      <c r="C1389" s="2">
        <f>YEAR([1]Data!$D1389)</f>
        <v>2013</v>
      </c>
      <c r="D1389" s="3">
        <v>41310</v>
      </c>
      <c r="E1389" s="3" t="str">
        <f>TEXT(Table1[[#This Row],[Order Date]],"mmm")</f>
        <v>Feb</v>
      </c>
      <c r="F1389" s="3">
        <v>41310</v>
      </c>
      <c r="G1389" s="8">
        <f>Table1[[#This Row],[Ship Date]]-Table1[[#This Row],[Order Date]]</f>
        <v>0</v>
      </c>
      <c r="H1389" s="2" t="s">
        <v>1290</v>
      </c>
      <c r="I1389" s="2" t="s">
        <v>3790</v>
      </c>
      <c r="J1389" s="2" t="s">
        <v>3791</v>
      </c>
      <c r="K1389" s="2" t="s">
        <v>102</v>
      </c>
      <c r="L1389" s="2" t="s">
        <v>27</v>
      </c>
      <c r="M1389" s="2" t="s">
        <v>3792</v>
      </c>
      <c r="N1389" s="2" t="s">
        <v>1272</v>
      </c>
      <c r="O1389" s="2">
        <v>30080</v>
      </c>
      <c r="P1389" s="2" t="s">
        <v>30</v>
      </c>
      <c r="Q1389" s="2" t="s">
        <v>3798</v>
      </c>
      <c r="R1389" s="2" t="s">
        <v>46</v>
      </c>
      <c r="S1389" s="2" t="s">
        <v>173</v>
      </c>
      <c r="T1389" s="2" t="s">
        <v>3799</v>
      </c>
      <c r="U1389" s="2">
        <v>167.96</v>
      </c>
      <c r="V1389" s="2">
        <v>2</v>
      </c>
      <c r="W1389" s="2">
        <v>0</v>
      </c>
      <c r="X1389" s="20">
        <v>5</v>
      </c>
      <c r="Y1389" s="18">
        <v>24492.446428570998</v>
      </c>
      <c r="Z1389" s="2">
        <v>78.941199999999995</v>
      </c>
    </row>
    <row r="1390" spans="1:26" x14ac:dyDescent="0.3">
      <c r="A1390" s="2">
        <v>1389</v>
      </c>
      <c r="B1390" s="2" t="s">
        <v>3789</v>
      </c>
      <c r="C1390" s="2">
        <f>YEAR([1]Data!$D1390)</f>
        <v>2013</v>
      </c>
      <c r="D1390" s="3">
        <v>41310</v>
      </c>
      <c r="E1390" s="3" t="str">
        <f>TEXT(Table1[[#This Row],[Order Date]],"mmm")</f>
        <v>Feb</v>
      </c>
      <c r="F1390" s="3">
        <v>41310</v>
      </c>
      <c r="G1390" s="8">
        <f>Table1[[#This Row],[Ship Date]]-Table1[[#This Row],[Order Date]]</f>
        <v>0</v>
      </c>
      <c r="H1390" s="2" t="s">
        <v>1290</v>
      </c>
      <c r="I1390" s="2" t="s">
        <v>3790</v>
      </c>
      <c r="J1390" s="2" t="s">
        <v>3791</v>
      </c>
      <c r="K1390" s="2" t="s">
        <v>102</v>
      </c>
      <c r="L1390" s="2" t="s">
        <v>27</v>
      </c>
      <c r="M1390" s="2" t="s">
        <v>3792</v>
      </c>
      <c r="N1390" s="2" t="s">
        <v>1272</v>
      </c>
      <c r="O1390" s="2">
        <v>30080</v>
      </c>
      <c r="P1390" s="2" t="s">
        <v>30</v>
      </c>
      <c r="Q1390" s="2" t="s">
        <v>613</v>
      </c>
      <c r="R1390" s="2" t="s">
        <v>71</v>
      </c>
      <c r="S1390" s="2" t="s">
        <v>72</v>
      </c>
      <c r="T1390" s="2" t="s">
        <v>614</v>
      </c>
      <c r="U1390" s="2">
        <v>104.85000000000001</v>
      </c>
      <c r="V1390" s="2">
        <v>3</v>
      </c>
      <c r="W1390" s="2">
        <v>0</v>
      </c>
      <c r="X1390" s="20">
        <v>5</v>
      </c>
      <c r="Y1390" s="18">
        <v>24530.5918367343</v>
      </c>
      <c r="Z1390" s="2">
        <v>28.309500000000007</v>
      </c>
    </row>
    <row r="1391" spans="1:26" x14ac:dyDescent="0.3">
      <c r="A1391" s="2">
        <v>1390</v>
      </c>
      <c r="B1391" s="2" t="s">
        <v>3789</v>
      </c>
      <c r="C1391" s="2">
        <f>YEAR([1]Data!$D1391)</f>
        <v>2013</v>
      </c>
      <c r="D1391" s="3">
        <v>41310</v>
      </c>
      <c r="E1391" s="3" t="str">
        <f>TEXT(Table1[[#This Row],[Order Date]],"mmm")</f>
        <v>Feb</v>
      </c>
      <c r="F1391" s="3">
        <v>41310</v>
      </c>
      <c r="G1391" s="8">
        <f>Table1[[#This Row],[Ship Date]]-Table1[[#This Row],[Order Date]]</f>
        <v>0</v>
      </c>
      <c r="H1391" s="2" t="s">
        <v>1290</v>
      </c>
      <c r="I1391" s="2" t="s">
        <v>3790</v>
      </c>
      <c r="J1391" s="2" t="s">
        <v>3791</v>
      </c>
      <c r="K1391" s="2" t="s">
        <v>102</v>
      </c>
      <c r="L1391" s="2" t="s">
        <v>27</v>
      </c>
      <c r="M1391" s="2" t="s">
        <v>3792</v>
      </c>
      <c r="N1391" s="2" t="s">
        <v>1272</v>
      </c>
      <c r="O1391" s="2">
        <v>30080</v>
      </c>
      <c r="P1391" s="2" t="s">
        <v>30</v>
      </c>
      <c r="Q1391" s="2" t="s">
        <v>1191</v>
      </c>
      <c r="R1391" s="2" t="s">
        <v>71</v>
      </c>
      <c r="S1391" s="2" t="s">
        <v>72</v>
      </c>
      <c r="T1391" s="2" t="s">
        <v>1192</v>
      </c>
      <c r="U1391" s="2">
        <v>484.83000000000004</v>
      </c>
      <c r="V1391" s="2">
        <v>3</v>
      </c>
      <c r="W1391" s="2">
        <v>0</v>
      </c>
      <c r="X1391" s="20">
        <v>5</v>
      </c>
      <c r="Y1391" s="18">
        <v>24568.7372448975</v>
      </c>
      <c r="Z1391" s="2">
        <v>126.05580000000002</v>
      </c>
    </row>
    <row r="1392" spans="1:26" x14ac:dyDescent="0.3">
      <c r="A1392" s="2">
        <v>1391</v>
      </c>
      <c r="B1392" s="2" t="s">
        <v>3789</v>
      </c>
      <c r="C1392" s="2">
        <f>YEAR([1]Data!$D1392)</f>
        <v>2013</v>
      </c>
      <c r="D1392" s="3">
        <v>41310</v>
      </c>
      <c r="E1392" s="3" t="str">
        <f>TEXT(Table1[[#This Row],[Order Date]],"mmm")</f>
        <v>Feb</v>
      </c>
      <c r="F1392" s="3">
        <v>41310</v>
      </c>
      <c r="G1392" s="8">
        <f>Table1[[#This Row],[Ship Date]]-Table1[[#This Row],[Order Date]]</f>
        <v>0</v>
      </c>
      <c r="H1392" s="2" t="s">
        <v>1290</v>
      </c>
      <c r="I1392" s="2" t="s">
        <v>3790</v>
      </c>
      <c r="J1392" s="2" t="s">
        <v>3791</v>
      </c>
      <c r="K1392" s="2" t="s">
        <v>102</v>
      </c>
      <c r="L1392" s="2" t="s">
        <v>27</v>
      </c>
      <c r="M1392" s="2" t="s">
        <v>3792</v>
      </c>
      <c r="N1392" s="2" t="s">
        <v>1272</v>
      </c>
      <c r="O1392" s="2">
        <v>30080</v>
      </c>
      <c r="P1392" s="2" t="s">
        <v>30</v>
      </c>
      <c r="Q1392" s="2" t="s">
        <v>1730</v>
      </c>
      <c r="R1392" s="2" t="s">
        <v>46</v>
      </c>
      <c r="S1392" s="2" t="s">
        <v>90</v>
      </c>
      <c r="T1392" s="2" t="s">
        <v>1731</v>
      </c>
      <c r="U1392" s="2">
        <v>122.97</v>
      </c>
      <c r="V1392" s="2">
        <v>3</v>
      </c>
      <c r="W1392" s="2">
        <v>0</v>
      </c>
      <c r="X1392" s="20">
        <v>5</v>
      </c>
      <c r="Y1392" s="18">
        <v>24606.882653060798</v>
      </c>
      <c r="Z1392" s="2">
        <v>60.255300000000005</v>
      </c>
    </row>
    <row r="1393" spans="1:26" x14ac:dyDescent="0.3">
      <c r="A1393" s="2">
        <v>1392</v>
      </c>
      <c r="B1393" s="2" t="s">
        <v>3789</v>
      </c>
      <c r="C1393" s="2">
        <f>YEAR([1]Data!$D1393)</f>
        <v>2013</v>
      </c>
      <c r="D1393" s="3">
        <v>41310</v>
      </c>
      <c r="E1393" s="3" t="str">
        <f>TEXT(Table1[[#This Row],[Order Date]],"mmm")</f>
        <v>Feb</v>
      </c>
      <c r="F1393" s="3">
        <v>41310</v>
      </c>
      <c r="G1393" s="8">
        <f>Table1[[#This Row],[Ship Date]]-Table1[[#This Row],[Order Date]]</f>
        <v>0</v>
      </c>
      <c r="H1393" s="2" t="s">
        <v>1290</v>
      </c>
      <c r="I1393" s="2" t="s">
        <v>3790</v>
      </c>
      <c r="J1393" s="2" t="s">
        <v>3791</v>
      </c>
      <c r="K1393" s="2" t="s">
        <v>102</v>
      </c>
      <c r="L1393" s="2" t="s">
        <v>27</v>
      </c>
      <c r="M1393" s="2" t="s">
        <v>3792</v>
      </c>
      <c r="N1393" s="2" t="s">
        <v>1272</v>
      </c>
      <c r="O1393" s="2">
        <v>30080</v>
      </c>
      <c r="P1393" s="2" t="s">
        <v>30</v>
      </c>
      <c r="Q1393" s="2" t="s">
        <v>960</v>
      </c>
      <c r="R1393" s="2" t="s">
        <v>46</v>
      </c>
      <c r="S1393" s="2" t="s">
        <v>59</v>
      </c>
      <c r="T1393" s="2" t="s">
        <v>961</v>
      </c>
      <c r="U1393" s="2">
        <v>154.44</v>
      </c>
      <c r="V1393" s="2">
        <v>3</v>
      </c>
      <c r="W1393" s="2">
        <v>0</v>
      </c>
      <c r="X1393" s="20">
        <v>5</v>
      </c>
      <c r="Y1393" s="18">
        <v>24645.0280612241</v>
      </c>
      <c r="Z1393" s="2">
        <v>1.5444000000000031</v>
      </c>
    </row>
    <row r="1394" spans="1:26" x14ac:dyDescent="0.3">
      <c r="A1394" s="2">
        <v>1393</v>
      </c>
      <c r="B1394" s="2" t="s">
        <v>3789</v>
      </c>
      <c r="C1394" s="2">
        <f>YEAR([1]Data!$D1394)</f>
        <v>2013</v>
      </c>
      <c r="D1394" s="3">
        <v>41310</v>
      </c>
      <c r="E1394" s="3" t="str">
        <f>TEXT(Table1[[#This Row],[Order Date]],"mmm")</f>
        <v>Feb</v>
      </c>
      <c r="F1394" s="3">
        <v>41310</v>
      </c>
      <c r="G1394" s="8">
        <f>Table1[[#This Row],[Ship Date]]-Table1[[#This Row],[Order Date]]</f>
        <v>0</v>
      </c>
      <c r="H1394" s="2" t="s">
        <v>1290</v>
      </c>
      <c r="I1394" s="2" t="s">
        <v>3790</v>
      </c>
      <c r="J1394" s="2" t="s">
        <v>3791</v>
      </c>
      <c r="K1394" s="2" t="s">
        <v>102</v>
      </c>
      <c r="L1394" s="2" t="s">
        <v>27</v>
      </c>
      <c r="M1394" s="2" t="s">
        <v>3792</v>
      </c>
      <c r="N1394" s="2" t="s">
        <v>1272</v>
      </c>
      <c r="O1394" s="2">
        <v>30080</v>
      </c>
      <c r="P1394" s="2" t="s">
        <v>30</v>
      </c>
      <c r="Q1394" s="2" t="s">
        <v>296</v>
      </c>
      <c r="R1394" s="2" t="s">
        <v>46</v>
      </c>
      <c r="S1394" s="2" t="s">
        <v>90</v>
      </c>
      <c r="T1394" s="2" t="s">
        <v>297</v>
      </c>
      <c r="U1394" s="2">
        <v>342.37</v>
      </c>
      <c r="V1394" s="2">
        <v>7</v>
      </c>
      <c r="W1394" s="2">
        <v>0</v>
      </c>
      <c r="X1394" s="20">
        <v>5</v>
      </c>
      <c r="Y1394" s="18">
        <v>24683.1734693873</v>
      </c>
      <c r="Z1394" s="2">
        <v>160.91389999999998</v>
      </c>
    </row>
    <row r="1395" spans="1:26" x14ac:dyDescent="0.3">
      <c r="A1395" s="2">
        <v>1394</v>
      </c>
      <c r="B1395" s="2" t="s">
        <v>3800</v>
      </c>
      <c r="C1395" s="2">
        <f>YEAR([1]Data!$D1395)</f>
        <v>2014</v>
      </c>
      <c r="D1395" s="3">
        <v>41824</v>
      </c>
      <c r="E1395" s="3" t="str">
        <f>TEXT(Table1[[#This Row],[Order Date]],"mmm")</f>
        <v>Jul</v>
      </c>
      <c r="F1395" s="3">
        <v>41825</v>
      </c>
      <c r="G1395" s="8">
        <f>Table1[[#This Row],[Ship Date]]-Table1[[#This Row],[Order Date]]</f>
        <v>1</v>
      </c>
      <c r="H1395" s="2" t="s">
        <v>188</v>
      </c>
      <c r="I1395" s="2" t="s">
        <v>3801</v>
      </c>
      <c r="J1395" s="2" t="s">
        <v>3802</v>
      </c>
      <c r="K1395" s="2" t="s">
        <v>41</v>
      </c>
      <c r="L1395" s="2" t="s">
        <v>27</v>
      </c>
      <c r="M1395" s="2" t="s">
        <v>2221</v>
      </c>
      <c r="N1395" s="2" t="s">
        <v>88</v>
      </c>
      <c r="O1395" s="2">
        <v>27217</v>
      </c>
      <c r="P1395" s="2" t="s">
        <v>30</v>
      </c>
      <c r="Q1395" s="2" t="s">
        <v>770</v>
      </c>
      <c r="R1395" s="2" t="s">
        <v>46</v>
      </c>
      <c r="S1395" s="2" t="s">
        <v>68</v>
      </c>
      <c r="T1395" s="2" t="s">
        <v>771</v>
      </c>
      <c r="U1395" s="2">
        <v>9.5519999999999996</v>
      </c>
      <c r="V1395" s="2">
        <v>3</v>
      </c>
      <c r="W1395" s="2">
        <v>0.2</v>
      </c>
      <c r="X1395" s="20">
        <v>5</v>
      </c>
      <c r="Y1395" s="18">
        <v>24721.318877550599</v>
      </c>
      <c r="Z1395" s="2">
        <v>1.5521999999999991</v>
      </c>
    </row>
    <row r="1396" spans="1:26" x14ac:dyDescent="0.3">
      <c r="A1396" s="2">
        <v>1395</v>
      </c>
      <c r="B1396" s="2" t="s">
        <v>3803</v>
      </c>
      <c r="C1396" s="2">
        <f>YEAR([1]Data!$D1396)</f>
        <v>2014</v>
      </c>
      <c r="D1396" s="3">
        <v>41922</v>
      </c>
      <c r="E1396" s="3" t="str">
        <f>TEXT(Table1[[#This Row],[Order Date]],"mmm")</f>
        <v>Oct</v>
      </c>
      <c r="F1396" s="3">
        <v>41927</v>
      </c>
      <c r="G1396" s="8">
        <f>Table1[[#This Row],[Ship Date]]-Table1[[#This Row],[Order Date]]</f>
        <v>5</v>
      </c>
      <c r="H1396" s="2" t="s">
        <v>50</v>
      </c>
      <c r="I1396" s="2" t="s">
        <v>2632</v>
      </c>
      <c r="J1396" s="2" t="s">
        <v>2633</v>
      </c>
      <c r="K1396" s="2" t="s">
        <v>41</v>
      </c>
      <c r="L1396" s="2" t="s">
        <v>27</v>
      </c>
      <c r="M1396" s="2" t="s">
        <v>456</v>
      </c>
      <c r="N1396" s="2" t="s">
        <v>211</v>
      </c>
      <c r="O1396" s="2">
        <v>60505</v>
      </c>
      <c r="P1396" s="2" t="s">
        <v>105</v>
      </c>
      <c r="Q1396" s="2" t="s">
        <v>3804</v>
      </c>
      <c r="R1396" s="2" t="s">
        <v>32</v>
      </c>
      <c r="S1396" s="2" t="s">
        <v>56</v>
      </c>
      <c r="T1396" s="2" t="s">
        <v>3805</v>
      </c>
      <c r="U1396" s="2">
        <v>652.45000000000005</v>
      </c>
      <c r="V1396" s="2">
        <v>5</v>
      </c>
      <c r="W1396" s="2">
        <v>0.5</v>
      </c>
      <c r="X1396" s="20">
        <v>5</v>
      </c>
      <c r="Y1396" s="18">
        <v>24759.464285713799</v>
      </c>
      <c r="Z1396" s="2">
        <v>-430.61700000000019</v>
      </c>
    </row>
    <row r="1397" spans="1:26" x14ac:dyDescent="0.3">
      <c r="A1397" s="2">
        <v>1396</v>
      </c>
      <c r="B1397" s="2" t="s">
        <v>3803</v>
      </c>
      <c r="C1397" s="2">
        <f>YEAR([1]Data!$D1397)</f>
        <v>2014</v>
      </c>
      <c r="D1397" s="3">
        <v>41922</v>
      </c>
      <c r="E1397" s="3" t="str">
        <f>TEXT(Table1[[#This Row],[Order Date]],"mmm")</f>
        <v>Oct</v>
      </c>
      <c r="F1397" s="3">
        <v>41927</v>
      </c>
      <c r="G1397" s="8">
        <f>Table1[[#This Row],[Ship Date]]-Table1[[#This Row],[Order Date]]</f>
        <v>5</v>
      </c>
      <c r="H1397" s="2" t="s">
        <v>50</v>
      </c>
      <c r="I1397" s="2" t="s">
        <v>2632</v>
      </c>
      <c r="J1397" s="2" t="s">
        <v>2633</v>
      </c>
      <c r="K1397" s="2" t="s">
        <v>41</v>
      </c>
      <c r="L1397" s="2" t="s">
        <v>27</v>
      </c>
      <c r="M1397" s="2" t="s">
        <v>456</v>
      </c>
      <c r="N1397" s="2" t="s">
        <v>211</v>
      </c>
      <c r="O1397" s="2">
        <v>60505</v>
      </c>
      <c r="P1397" s="2" t="s">
        <v>105</v>
      </c>
      <c r="Q1397" s="2" t="s">
        <v>3806</v>
      </c>
      <c r="R1397" s="2" t="s">
        <v>32</v>
      </c>
      <c r="S1397" s="2" t="s">
        <v>56</v>
      </c>
      <c r="T1397" s="2" t="s">
        <v>3807</v>
      </c>
      <c r="U1397" s="2">
        <v>66.644999999999996</v>
      </c>
      <c r="V1397" s="2">
        <v>3</v>
      </c>
      <c r="W1397" s="2">
        <v>0.5</v>
      </c>
      <c r="X1397" s="20">
        <v>5</v>
      </c>
      <c r="Y1397" s="18">
        <v>24797.609693877101</v>
      </c>
      <c r="Z1397" s="2">
        <v>-42.652799999999999</v>
      </c>
    </row>
    <row r="1398" spans="1:26" x14ac:dyDescent="0.3">
      <c r="A1398" s="2">
        <v>1397</v>
      </c>
      <c r="B1398" s="2" t="s">
        <v>3808</v>
      </c>
      <c r="C1398" s="2">
        <f>YEAR([1]Data!$D1398)</f>
        <v>2013</v>
      </c>
      <c r="D1398" s="3">
        <v>41603</v>
      </c>
      <c r="E1398" s="3" t="str">
        <f>TEXT(Table1[[#This Row],[Order Date]],"mmm")</f>
        <v>Nov</v>
      </c>
      <c r="F1398" s="3">
        <v>41605</v>
      </c>
      <c r="G1398" s="8">
        <f>Table1[[#This Row],[Ship Date]]-Table1[[#This Row],[Order Date]]</f>
        <v>2</v>
      </c>
      <c r="H1398" s="2" t="s">
        <v>188</v>
      </c>
      <c r="I1398" s="2" t="s">
        <v>3302</v>
      </c>
      <c r="J1398" s="2" t="s">
        <v>3303</v>
      </c>
      <c r="K1398" s="2" t="s">
        <v>26</v>
      </c>
      <c r="L1398" s="2" t="s">
        <v>27</v>
      </c>
      <c r="M1398" s="2" t="s">
        <v>266</v>
      </c>
      <c r="N1398" s="2" t="s">
        <v>267</v>
      </c>
      <c r="O1398" s="2">
        <v>10035</v>
      </c>
      <c r="P1398" s="2" t="s">
        <v>148</v>
      </c>
      <c r="Q1398" s="2" t="s">
        <v>3809</v>
      </c>
      <c r="R1398" s="2" t="s">
        <v>46</v>
      </c>
      <c r="S1398" s="2" t="s">
        <v>75</v>
      </c>
      <c r="T1398" s="2" t="s">
        <v>3810</v>
      </c>
      <c r="U1398" s="2">
        <v>17.216000000000001</v>
      </c>
      <c r="V1398" s="2">
        <v>4</v>
      </c>
      <c r="W1398" s="2">
        <v>0.2</v>
      </c>
      <c r="X1398" s="20">
        <v>5</v>
      </c>
      <c r="Y1398" s="18">
        <v>24835.755102040399</v>
      </c>
      <c r="Z1398" s="2">
        <v>6.025599999999999</v>
      </c>
    </row>
    <row r="1399" spans="1:26" x14ac:dyDescent="0.3">
      <c r="A1399" s="2">
        <v>1398</v>
      </c>
      <c r="B1399" s="2" t="s">
        <v>3808</v>
      </c>
      <c r="C1399" s="2">
        <f>YEAR([1]Data!$D1399)</f>
        <v>2013</v>
      </c>
      <c r="D1399" s="3">
        <v>41603</v>
      </c>
      <c r="E1399" s="3" t="str">
        <f>TEXT(Table1[[#This Row],[Order Date]],"mmm")</f>
        <v>Nov</v>
      </c>
      <c r="F1399" s="3">
        <v>41605</v>
      </c>
      <c r="G1399" s="8">
        <f>Table1[[#This Row],[Ship Date]]-Table1[[#This Row],[Order Date]]</f>
        <v>2</v>
      </c>
      <c r="H1399" s="2" t="s">
        <v>188</v>
      </c>
      <c r="I1399" s="2" t="s">
        <v>3302</v>
      </c>
      <c r="J1399" s="2" t="s">
        <v>3303</v>
      </c>
      <c r="K1399" s="2" t="s">
        <v>26</v>
      </c>
      <c r="L1399" s="2" t="s">
        <v>27</v>
      </c>
      <c r="M1399" s="2" t="s">
        <v>266</v>
      </c>
      <c r="N1399" s="2" t="s">
        <v>267</v>
      </c>
      <c r="O1399" s="2">
        <v>10035</v>
      </c>
      <c r="P1399" s="2" t="s">
        <v>148</v>
      </c>
      <c r="Q1399" s="2" t="s">
        <v>2372</v>
      </c>
      <c r="R1399" s="2" t="s">
        <v>46</v>
      </c>
      <c r="S1399" s="2" t="s">
        <v>90</v>
      </c>
      <c r="T1399" s="2" t="s">
        <v>2373</v>
      </c>
      <c r="U1399" s="2">
        <v>11.56</v>
      </c>
      <c r="V1399" s="2">
        <v>2</v>
      </c>
      <c r="W1399" s="2">
        <v>0</v>
      </c>
      <c r="X1399" s="20">
        <v>5</v>
      </c>
      <c r="Y1399" s="18">
        <v>24873.900510203599</v>
      </c>
      <c r="Z1399" s="2">
        <v>5.6644000000000005</v>
      </c>
    </row>
    <row r="1400" spans="1:26" x14ac:dyDescent="0.3">
      <c r="A1400" s="2">
        <v>1399</v>
      </c>
      <c r="B1400" s="2" t="s">
        <v>3808</v>
      </c>
      <c r="C1400" s="2">
        <f>YEAR([1]Data!$D1400)</f>
        <v>2013</v>
      </c>
      <c r="D1400" s="3">
        <v>41603</v>
      </c>
      <c r="E1400" s="3" t="str">
        <f>TEXT(Table1[[#This Row],[Order Date]],"mmm")</f>
        <v>Nov</v>
      </c>
      <c r="F1400" s="3">
        <v>41605</v>
      </c>
      <c r="G1400" s="8">
        <f>Table1[[#This Row],[Ship Date]]-Table1[[#This Row],[Order Date]]</f>
        <v>2</v>
      </c>
      <c r="H1400" s="2" t="s">
        <v>188</v>
      </c>
      <c r="I1400" s="2" t="s">
        <v>3302</v>
      </c>
      <c r="J1400" s="2" t="s">
        <v>3303</v>
      </c>
      <c r="K1400" s="2" t="s">
        <v>26</v>
      </c>
      <c r="L1400" s="2" t="s">
        <v>27</v>
      </c>
      <c r="M1400" s="2" t="s">
        <v>266</v>
      </c>
      <c r="N1400" s="2" t="s">
        <v>267</v>
      </c>
      <c r="O1400" s="2">
        <v>10035</v>
      </c>
      <c r="P1400" s="2" t="s">
        <v>148</v>
      </c>
      <c r="Q1400" s="2" t="s">
        <v>753</v>
      </c>
      <c r="R1400" s="2" t="s">
        <v>71</v>
      </c>
      <c r="S1400" s="2" t="s">
        <v>161</v>
      </c>
      <c r="T1400" s="2" t="s">
        <v>754</v>
      </c>
      <c r="U1400" s="2">
        <v>88.4</v>
      </c>
      <c r="V1400" s="2">
        <v>4</v>
      </c>
      <c r="W1400" s="2">
        <v>0</v>
      </c>
      <c r="X1400" s="20">
        <v>5</v>
      </c>
      <c r="Y1400" s="18">
        <v>24912.045918366901</v>
      </c>
      <c r="Z1400" s="2">
        <v>11.492000000000004</v>
      </c>
    </row>
    <row r="1401" spans="1:26" x14ac:dyDescent="0.3">
      <c r="A1401" s="2">
        <v>1400</v>
      </c>
      <c r="B1401" s="2" t="s">
        <v>3808</v>
      </c>
      <c r="C1401" s="2">
        <f>YEAR([1]Data!$D1401)</f>
        <v>2013</v>
      </c>
      <c r="D1401" s="3">
        <v>41603</v>
      </c>
      <c r="E1401" s="3" t="str">
        <f>TEXT(Table1[[#This Row],[Order Date]],"mmm")</f>
        <v>Nov</v>
      </c>
      <c r="F1401" s="3">
        <v>41605</v>
      </c>
      <c r="G1401" s="8">
        <f>Table1[[#This Row],[Ship Date]]-Table1[[#This Row],[Order Date]]</f>
        <v>2</v>
      </c>
      <c r="H1401" s="2" t="s">
        <v>188</v>
      </c>
      <c r="I1401" s="2" t="s">
        <v>3302</v>
      </c>
      <c r="J1401" s="2" t="s">
        <v>3303</v>
      </c>
      <c r="K1401" s="2" t="s">
        <v>26</v>
      </c>
      <c r="L1401" s="2" t="s">
        <v>27</v>
      </c>
      <c r="M1401" s="2" t="s">
        <v>266</v>
      </c>
      <c r="N1401" s="2" t="s">
        <v>267</v>
      </c>
      <c r="O1401" s="2">
        <v>10035</v>
      </c>
      <c r="P1401" s="2" t="s">
        <v>148</v>
      </c>
      <c r="Q1401" s="2" t="s">
        <v>3811</v>
      </c>
      <c r="R1401" s="2" t="s">
        <v>46</v>
      </c>
      <c r="S1401" s="2" t="s">
        <v>90</v>
      </c>
      <c r="T1401" s="2" t="s">
        <v>3812</v>
      </c>
      <c r="U1401" s="2">
        <v>6.48</v>
      </c>
      <c r="V1401" s="2">
        <v>1</v>
      </c>
      <c r="W1401" s="2">
        <v>0</v>
      </c>
      <c r="X1401" s="20">
        <v>5</v>
      </c>
      <c r="Y1401" s="18">
        <v>24950.191326530199</v>
      </c>
      <c r="Z1401" s="2">
        <v>3.1104000000000003</v>
      </c>
    </row>
    <row r="1402" spans="1:26" x14ac:dyDescent="0.3">
      <c r="A1402" s="2">
        <v>1401</v>
      </c>
      <c r="B1402" s="2" t="s">
        <v>3813</v>
      </c>
      <c r="C1402" s="2">
        <f>YEAR([1]Data!$D1402)</f>
        <v>2013</v>
      </c>
      <c r="D1402" s="3">
        <v>41580</v>
      </c>
      <c r="E1402" s="3" t="str">
        <f>TEXT(Table1[[#This Row],[Order Date]],"mmm")</f>
        <v>Nov</v>
      </c>
      <c r="F1402" s="3">
        <v>41584</v>
      </c>
      <c r="G1402" s="8">
        <f>Table1[[#This Row],[Ship Date]]-Table1[[#This Row],[Order Date]]</f>
        <v>4</v>
      </c>
      <c r="H1402" s="2" t="s">
        <v>50</v>
      </c>
      <c r="I1402" s="2" t="s">
        <v>3814</v>
      </c>
      <c r="J1402" s="2" t="s">
        <v>3815</v>
      </c>
      <c r="K1402" s="2" t="s">
        <v>102</v>
      </c>
      <c r="L1402" s="2" t="s">
        <v>27</v>
      </c>
      <c r="M1402" s="2" t="s">
        <v>1976</v>
      </c>
      <c r="N1402" s="2" t="s">
        <v>319</v>
      </c>
      <c r="O1402" s="2">
        <v>24153</v>
      </c>
      <c r="P1402" s="2" t="s">
        <v>30</v>
      </c>
      <c r="Q1402" s="2" t="s">
        <v>248</v>
      </c>
      <c r="R1402" s="2" t="s">
        <v>71</v>
      </c>
      <c r="S1402" s="2" t="s">
        <v>72</v>
      </c>
      <c r="T1402" s="2" t="s">
        <v>249</v>
      </c>
      <c r="U1402" s="2">
        <v>21.8</v>
      </c>
      <c r="V1402" s="2">
        <v>2</v>
      </c>
      <c r="W1402" s="2">
        <v>0</v>
      </c>
      <c r="X1402" s="20">
        <v>5</v>
      </c>
      <c r="Y1402" s="18">
        <v>24988.336734693399</v>
      </c>
      <c r="Z1402" s="2">
        <v>6.104000000000001</v>
      </c>
    </row>
    <row r="1403" spans="1:26" x14ac:dyDescent="0.3">
      <c r="A1403" s="2">
        <v>1402</v>
      </c>
      <c r="B1403" s="2" t="s">
        <v>3813</v>
      </c>
      <c r="C1403" s="2">
        <f>YEAR([1]Data!$D1403)</f>
        <v>2013</v>
      </c>
      <c r="D1403" s="3">
        <v>41580</v>
      </c>
      <c r="E1403" s="3" t="str">
        <f>TEXT(Table1[[#This Row],[Order Date]],"mmm")</f>
        <v>Nov</v>
      </c>
      <c r="F1403" s="3">
        <v>41584</v>
      </c>
      <c r="G1403" s="8">
        <f>Table1[[#This Row],[Ship Date]]-Table1[[#This Row],[Order Date]]</f>
        <v>4</v>
      </c>
      <c r="H1403" s="2" t="s">
        <v>50</v>
      </c>
      <c r="I1403" s="2" t="s">
        <v>3814</v>
      </c>
      <c r="J1403" s="2" t="s">
        <v>3815</v>
      </c>
      <c r="K1403" s="2" t="s">
        <v>102</v>
      </c>
      <c r="L1403" s="2" t="s">
        <v>27</v>
      </c>
      <c r="M1403" s="2" t="s">
        <v>1976</v>
      </c>
      <c r="N1403" s="2" t="s">
        <v>319</v>
      </c>
      <c r="O1403" s="2">
        <v>24153</v>
      </c>
      <c r="P1403" s="2" t="s">
        <v>30</v>
      </c>
      <c r="Q1403" s="2" t="s">
        <v>2158</v>
      </c>
      <c r="R1403" s="2" t="s">
        <v>46</v>
      </c>
      <c r="S1403" s="2" t="s">
        <v>173</v>
      </c>
      <c r="T1403" s="2" t="s">
        <v>2159</v>
      </c>
      <c r="U1403" s="2">
        <v>251.79000000000002</v>
      </c>
      <c r="V1403" s="2">
        <v>3</v>
      </c>
      <c r="W1403" s="2">
        <v>0</v>
      </c>
      <c r="X1403" s="20">
        <v>5</v>
      </c>
      <c r="Y1403" s="18">
        <v>25026.482142856701</v>
      </c>
      <c r="Z1403" s="2">
        <v>118.34129999999999</v>
      </c>
    </row>
    <row r="1404" spans="1:26" x14ac:dyDescent="0.3">
      <c r="A1404" s="2">
        <v>1403</v>
      </c>
      <c r="B1404" s="2" t="s">
        <v>3816</v>
      </c>
      <c r="C1404" s="2">
        <f>YEAR([1]Data!$D1404)</f>
        <v>2013</v>
      </c>
      <c r="D1404" s="3">
        <v>41384</v>
      </c>
      <c r="E1404" s="3" t="str">
        <f>TEXT(Table1[[#This Row],[Order Date]],"mmm")</f>
        <v>Apr</v>
      </c>
      <c r="F1404" s="3">
        <v>41390</v>
      </c>
      <c r="G1404" s="8">
        <f>Table1[[#This Row],[Ship Date]]-Table1[[#This Row],[Order Date]]</f>
        <v>6</v>
      </c>
      <c r="H1404" s="2" t="s">
        <v>50</v>
      </c>
      <c r="I1404" s="2" t="s">
        <v>395</v>
      </c>
      <c r="J1404" s="2" t="s">
        <v>396</v>
      </c>
      <c r="K1404" s="2" t="s">
        <v>102</v>
      </c>
      <c r="L1404" s="2" t="s">
        <v>27</v>
      </c>
      <c r="M1404" s="2" t="s">
        <v>497</v>
      </c>
      <c r="N1404" s="2" t="s">
        <v>498</v>
      </c>
      <c r="O1404" s="2">
        <v>43229</v>
      </c>
      <c r="P1404" s="2" t="s">
        <v>148</v>
      </c>
      <c r="Q1404" s="2" t="s">
        <v>3817</v>
      </c>
      <c r="R1404" s="2" t="s">
        <v>32</v>
      </c>
      <c r="S1404" s="2" t="s">
        <v>56</v>
      </c>
      <c r="T1404" s="2" t="s">
        <v>3818</v>
      </c>
      <c r="U1404" s="2">
        <v>205.17599999999999</v>
      </c>
      <c r="V1404" s="2">
        <v>2</v>
      </c>
      <c r="W1404" s="2">
        <v>0.4</v>
      </c>
      <c r="X1404" s="20">
        <v>5</v>
      </c>
      <c r="Y1404" s="18">
        <v>25064.627551019999</v>
      </c>
      <c r="Z1404" s="2">
        <v>-58.133199999999988</v>
      </c>
    </row>
    <row r="1405" spans="1:26" x14ac:dyDescent="0.3">
      <c r="A1405" s="2">
        <v>1404</v>
      </c>
      <c r="B1405" s="2" t="s">
        <v>3816</v>
      </c>
      <c r="C1405" s="2">
        <f>YEAR([1]Data!$D1405)</f>
        <v>2013</v>
      </c>
      <c r="D1405" s="3">
        <v>41384</v>
      </c>
      <c r="E1405" s="3" t="str">
        <f>TEXT(Table1[[#This Row],[Order Date]],"mmm")</f>
        <v>Apr</v>
      </c>
      <c r="F1405" s="3">
        <v>41390</v>
      </c>
      <c r="G1405" s="8">
        <f>Table1[[#This Row],[Ship Date]]-Table1[[#This Row],[Order Date]]</f>
        <v>6</v>
      </c>
      <c r="H1405" s="2" t="s">
        <v>50</v>
      </c>
      <c r="I1405" s="2" t="s">
        <v>395</v>
      </c>
      <c r="J1405" s="2" t="s">
        <v>396</v>
      </c>
      <c r="K1405" s="2" t="s">
        <v>102</v>
      </c>
      <c r="L1405" s="2" t="s">
        <v>27</v>
      </c>
      <c r="M1405" s="2" t="s">
        <v>497</v>
      </c>
      <c r="N1405" s="2" t="s">
        <v>498</v>
      </c>
      <c r="O1405" s="2">
        <v>43229</v>
      </c>
      <c r="P1405" s="2" t="s">
        <v>148</v>
      </c>
      <c r="Q1405" s="2" t="s">
        <v>3819</v>
      </c>
      <c r="R1405" s="2" t="s">
        <v>46</v>
      </c>
      <c r="S1405" s="2" t="s">
        <v>90</v>
      </c>
      <c r="T1405" s="2" t="s">
        <v>3820</v>
      </c>
      <c r="U1405" s="2">
        <v>419.4</v>
      </c>
      <c r="V1405" s="2">
        <v>5</v>
      </c>
      <c r="W1405" s="2">
        <v>0.2</v>
      </c>
      <c r="X1405" s="20">
        <v>5</v>
      </c>
      <c r="Y1405" s="18">
        <v>25102.772959183199</v>
      </c>
      <c r="Z1405" s="2">
        <v>146.79</v>
      </c>
    </row>
    <row r="1406" spans="1:26" x14ac:dyDescent="0.3">
      <c r="A1406" s="2">
        <v>1405</v>
      </c>
      <c r="B1406" s="2" t="s">
        <v>3821</v>
      </c>
      <c r="C1406" s="2">
        <f>YEAR([1]Data!$D1406)</f>
        <v>2011</v>
      </c>
      <c r="D1406" s="3">
        <v>40639</v>
      </c>
      <c r="E1406" s="3" t="str">
        <f>TEXT(Table1[[#This Row],[Order Date]],"mmm")</f>
        <v>Apr</v>
      </c>
      <c r="F1406" s="3">
        <v>40641</v>
      </c>
      <c r="G1406" s="8">
        <f>Table1[[#This Row],[Ship Date]]-Table1[[#This Row],[Order Date]]</f>
        <v>2</v>
      </c>
      <c r="H1406" s="2" t="s">
        <v>188</v>
      </c>
      <c r="I1406" s="2" t="s">
        <v>1497</v>
      </c>
      <c r="J1406" s="2" t="s">
        <v>1498</v>
      </c>
      <c r="K1406" s="2" t="s">
        <v>102</v>
      </c>
      <c r="L1406" s="2" t="s">
        <v>27</v>
      </c>
      <c r="M1406" s="2" t="s">
        <v>146</v>
      </c>
      <c r="N1406" s="2" t="s">
        <v>147</v>
      </c>
      <c r="O1406" s="2">
        <v>19143</v>
      </c>
      <c r="P1406" s="2" t="s">
        <v>148</v>
      </c>
      <c r="Q1406" s="2" t="s">
        <v>1959</v>
      </c>
      <c r="R1406" s="2" t="s">
        <v>46</v>
      </c>
      <c r="S1406" s="2" t="s">
        <v>578</v>
      </c>
      <c r="T1406" s="2" t="s">
        <v>1960</v>
      </c>
      <c r="U1406" s="2">
        <v>10.304000000000002</v>
      </c>
      <c r="V1406" s="2">
        <v>1</v>
      </c>
      <c r="W1406" s="2">
        <v>0.2</v>
      </c>
      <c r="X1406" s="20">
        <v>5</v>
      </c>
      <c r="Y1406" s="18">
        <v>25140.918367346501</v>
      </c>
      <c r="Z1406" s="2">
        <v>-2.1896000000000004</v>
      </c>
    </row>
    <row r="1407" spans="1:26" x14ac:dyDescent="0.3">
      <c r="A1407" s="2">
        <v>1406</v>
      </c>
      <c r="B1407" s="2" t="s">
        <v>3821</v>
      </c>
      <c r="C1407" s="2">
        <f>YEAR([1]Data!$D1407)</f>
        <v>2011</v>
      </c>
      <c r="D1407" s="3">
        <v>40639</v>
      </c>
      <c r="E1407" s="3" t="str">
        <f>TEXT(Table1[[#This Row],[Order Date]],"mmm")</f>
        <v>Apr</v>
      </c>
      <c r="F1407" s="3">
        <v>40641</v>
      </c>
      <c r="G1407" s="8">
        <f>Table1[[#This Row],[Ship Date]]-Table1[[#This Row],[Order Date]]</f>
        <v>2</v>
      </c>
      <c r="H1407" s="2" t="s">
        <v>188</v>
      </c>
      <c r="I1407" s="2" t="s">
        <v>1497</v>
      </c>
      <c r="J1407" s="2" t="s">
        <v>1498</v>
      </c>
      <c r="K1407" s="2" t="s">
        <v>102</v>
      </c>
      <c r="L1407" s="2" t="s">
        <v>27</v>
      </c>
      <c r="M1407" s="2" t="s">
        <v>146</v>
      </c>
      <c r="N1407" s="2" t="s">
        <v>147</v>
      </c>
      <c r="O1407" s="2">
        <v>19143</v>
      </c>
      <c r="P1407" s="2" t="s">
        <v>148</v>
      </c>
      <c r="Q1407" s="2" t="s">
        <v>3822</v>
      </c>
      <c r="R1407" s="2" t="s">
        <v>32</v>
      </c>
      <c r="S1407" s="2" t="s">
        <v>56</v>
      </c>
      <c r="T1407" s="2" t="s">
        <v>3274</v>
      </c>
      <c r="U1407" s="2">
        <v>154.76400000000001</v>
      </c>
      <c r="V1407" s="2">
        <v>3</v>
      </c>
      <c r="W1407" s="2">
        <v>0.4</v>
      </c>
      <c r="X1407" s="20">
        <v>5</v>
      </c>
      <c r="Y1407" s="18">
        <v>25179.0637755098</v>
      </c>
      <c r="Z1407" s="2">
        <v>-36.11160000000001</v>
      </c>
    </row>
    <row r="1408" spans="1:26" x14ac:dyDescent="0.3">
      <c r="A1408" s="2">
        <v>1407</v>
      </c>
      <c r="B1408" s="2" t="s">
        <v>3821</v>
      </c>
      <c r="C1408" s="2">
        <f>YEAR([1]Data!$D1408)</f>
        <v>2011</v>
      </c>
      <c r="D1408" s="3">
        <v>40639</v>
      </c>
      <c r="E1408" s="3" t="str">
        <f>TEXT(Table1[[#This Row],[Order Date]],"mmm")</f>
        <v>Apr</v>
      </c>
      <c r="F1408" s="3">
        <v>40641</v>
      </c>
      <c r="G1408" s="8">
        <f>Table1[[#This Row],[Ship Date]]-Table1[[#This Row],[Order Date]]</f>
        <v>2</v>
      </c>
      <c r="H1408" s="2" t="s">
        <v>188</v>
      </c>
      <c r="I1408" s="2" t="s">
        <v>1497</v>
      </c>
      <c r="J1408" s="2" t="s">
        <v>1498</v>
      </c>
      <c r="K1408" s="2" t="s">
        <v>102</v>
      </c>
      <c r="L1408" s="2" t="s">
        <v>27</v>
      </c>
      <c r="M1408" s="2" t="s">
        <v>146</v>
      </c>
      <c r="N1408" s="2" t="s">
        <v>147</v>
      </c>
      <c r="O1408" s="2">
        <v>19143</v>
      </c>
      <c r="P1408" s="2" t="s">
        <v>148</v>
      </c>
      <c r="Q1408" s="2" t="s">
        <v>730</v>
      </c>
      <c r="R1408" s="2" t="s">
        <v>71</v>
      </c>
      <c r="S1408" s="2" t="s">
        <v>161</v>
      </c>
      <c r="T1408" s="2" t="s">
        <v>731</v>
      </c>
      <c r="U1408" s="2">
        <v>116.78399999999999</v>
      </c>
      <c r="V1408" s="2">
        <v>2</v>
      </c>
      <c r="W1408" s="2">
        <v>0.2</v>
      </c>
      <c r="X1408" s="20">
        <v>5</v>
      </c>
      <c r="Y1408" s="18">
        <v>25217.209183673</v>
      </c>
      <c r="Z1408" s="2">
        <v>21.896999999999991</v>
      </c>
    </row>
    <row r="1409" spans="1:26" x14ac:dyDescent="0.3">
      <c r="A1409" s="2">
        <v>1408</v>
      </c>
      <c r="B1409" s="2" t="s">
        <v>3823</v>
      </c>
      <c r="C1409" s="2">
        <f>YEAR([1]Data!$D1409)</f>
        <v>2013</v>
      </c>
      <c r="D1409" s="3">
        <v>41520</v>
      </c>
      <c r="E1409" s="3" t="str">
        <f>TEXT(Table1[[#This Row],[Order Date]],"mmm")</f>
        <v>Sep</v>
      </c>
      <c r="F1409" s="3">
        <v>41524</v>
      </c>
      <c r="G1409" s="8">
        <f>Table1[[#This Row],[Ship Date]]-Table1[[#This Row],[Order Date]]</f>
        <v>4</v>
      </c>
      <c r="H1409" s="2" t="s">
        <v>50</v>
      </c>
      <c r="I1409" s="2" t="s">
        <v>316</v>
      </c>
      <c r="J1409" s="2" t="s">
        <v>317</v>
      </c>
      <c r="K1409" s="2" t="s">
        <v>26</v>
      </c>
      <c r="L1409" s="2" t="s">
        <v>27</v>
      </c>
      <c r="M1409" s="2" t="s">
        <v>266</v>
      </c>
      <c r="N1409" s="2" t="s">
        <v>267</v>
      </c>
      <c r="O1409" s="2">
        <v>10024</v>
      </c>
      <c r="P1409" s="2" t="s">
        <v>148</v>
      </c>
      <c r="Q1409" s="2" t="s">
        <v>3824</v>
      </c>
      <c r="R1409" s="2" t="s">
        <v>46</v>
      </c>
      <c r="S1409" s="2" t="s">
        <v>68</v>
      </c>
      <c r="T1409" s="2" t="s">
        <v>3825</v>
      </c>
      <c r="U1409" s="2">
        <v>75.48</v>
      </c>
      <c r="V1409" s="2">
        <v>2</v>
      </c>
      <c r="W1409" s="2">
        <v>0</v>
      </c>
      <c r="X1409" s="20">
        <v>5</v>
      </c>
      <c r="Y1409" s="18">
        <v>25255.354591836302</v>
      </c>
      <c r="Z1409" s="2">
        <v>19.6248</v>
      </c>
    </row>
    <row r="1410" spans="1:26" x14ac:dyDescent="0.3">
      <c r="A1410" s="2">
        <v>1409</v>
      </c>
      <c r="B1410" s="2" t="s">
        <v>3823</v>
      </c>
      <c r="C1410" s="2">
        <f>YEAR([1]Data!$D1410)</f>
        <v>2013</v>
      </c>
      <c r="D1410" s="3">
        <v>41520</v>
      </c>
      <c r="E1410" s="3" t="str">
        <f>TEXT(Table1[[#This Row],[Order Date]],"mmm")</f>
        <v>Sep</v>
      </c>
      <c r="F1410" s="3">
        <v>41524</v>
      </c>
      <c r="G1410" s="8">
        <f>Table1[[#This Row],[Ship Date]]-Table1[[#This Row],[Order Date]]</f>
        <v>4</v>
      </c>
      <c r="H1410" s="2" t="s">
        <v>50</v>
      </c>
      <c r="I1410" s="2" t="s">
        <v>316</v>
      </c>
      <c r="J1410" s="2" t="s">
        <v>317</v>
      </c>
      <c r="K1410" s="2" t="s">
        <v>26</v>
      </c>
      <c r="L1410" s="2" t="s">
        <v>27</v>
      </c>
      <c r="M1410" s="2" t="s">
        <v>266</v>
      </c>
      <c r="N1410" s="2" t="s">
        <v>267</v>
      </c>
      <c r="O1410" s="2">
        <v>10024</v>
      </c>
      <c r="P1410" s="2" t="s">
        <v>148</v>
      </c>
      <c r="Q1410" s="2" t="s">
        <v>1186</v>
      </c>
      <c r="R1410" s="2" t="s">
        <v>32</v>
      </c>
      <c r="S1410" s="2" t="s">
        <v>65</v>
      </c>
      <c r="T1410" s="2" t="s">
        <v>1187</v>
      </c>
      <c r="U1410" s="2">
        <v>39.979999999999997</v>
      </c>
      <c r="V1410" s="2">
        <v>2</v>
      </c>
      <c r="W1410" s="2">
        <v>0</v>
      </c>
      <c r="X1410" s="20">
        <v>5</v>
      </c>
      <c r="Y1410" s="18">
        <v>25293.4999999996</v>
      </c>
      <c r="Z1410" s="2">
        <v>9.9949999999999974</v>
      </c>
    </row>
    <row r="1411" spans="1:26" x14ac:dyDescent="0.3">
      <c r="A1411" s="2">
        <v>1410</v>
      </c>
      <c r="B1411" s="2" t="s">
        <v>3826</v>
      </c>
      <c r="C1411" s="2">
        <f>YEAR([1]Data!$D1411)</f>
        <v>2013</v>
      </c>
      <c r="D1411" s="3">
        <v>41543</v>
      </c>
      <c r="E1411" s="3" t="str">
        <f>TEXT(Table1[[#This Row],[Order Date]],"mmm")</f>
        <v>Sep</v>
      </c>
      <c r="F1411" s="3">
        <v>41548</v>
      </c>
      <c r="G1411" s="8">
        <f>Table1[[#This Row],[Ship Date]]-Table1[[#This Row],[Order Date]]</f>
        <v>5</v>
      </c>
      <c r="H1411" s="2" t="s">
        <v>50</v>
      </c>
      <c r="I1411" s="2" t="s">
        <v>3827</v>
      </c>
      <c r="J1411" s="2" t="s">
        <v>3828</v>
      </c>
      <c r="K1411" s="2" t="s">
        <v>26</v>
      </c>
      <c r="L1411" s="2" t="s">
        <v>27</v>
      </c>
      <c r="M1411" s="2" t="s">
        <v>544</v>
      </c>
      <c r="N1411" s="2" t="s">
        <v>310</v>
      </c>
      <c r="O1411" s="2">
        <v>85023</v>
      </c>
      <c r="P1411" s="2" t="s">
        <v>44</v>
      </c>
      <c r="Q1411" s="2" t="s">
        <v>2875</v>
      </c>
      <c r="R1411" s="2" t="s">
        <v>32</v>
      </c>
      <c r="S1411" s="2" t="s">
        <v>56</v>
      </c>
      <c r="T1411" s="2" t="s">
        <v>2876</v>
      </c>
      <c r="U1411" s="2">
        <v>393.16500000000002</v>
      </c>
      <c r="V1411" s="2">
        <v>3</v>
      </c>
      <c r="W1411" s="2">
        <v>0.5</v>
      </c>
      <c r="X1411" s="20">
        <v>5</v>
      </c>
      <c r="Y1411" s="18">
        <v>25331.6454081628</v>
      </c>
      <c r="Z1411" s="2">
        <v>-204.44580000000005</v>
      </c>
    </row>
    <row r="1412" spans="1:26" x14ac:dyDescent="0.3">
      <c r="A1412" s="2">
        <v>1411</v>
      </c>
      <c r="B1412" s="2" t="s">
        <v>3829</v>
      </c>
      <c r="C1412" s="2">
        <f>YEAR([1]Data!$D1412)</f>
        <v>2014</v>
      </c>
      <c r="D1412" s="3">
        <v>41948</v>
      </c>
      <c r="E1412" s="3" t="str">
        <f>TEXT(Table1[[#This Row],[Order Date]],"mmm")</f>
        <v>Nov</v>
      </c>
      <c r="F1412" s="3">
        <v>41955</v>
      </c>
      <c r="G1412" s="8">
        <f>Table1[[#This Row],[Ship Date]]-Table1[[#This Row],[Order Date]]</f>
        <v>7</v>
      </c>
      <c r="H1412" s="2" t="s">
        <v>50</v>
      </c>
      <c r="I1412" s="2" t="s">
        <v>3758</v>
      </c>
      <c r="J1412" s="2" t="s">
        <v>3759</v>
      </c>
      <c r="K1412" s="2" t="s">
        <v>102</v>
      </c>
      <c r="L1412" s="2" t="s">
        <v>27</v>
      </c>
      <c r="M1412" s="2" t="s">
        <v>758</v>
      </c>
      <c r="N1412" s="2" t="s">
        <v>104</v>
      </c>
      <c r="O1412" s="2">
        <v>75051</v>
      </c>
      <c r="P1412" s="2" t="s">
        <v>105</v>
      </c>
      <c r="Q1412" s="2" t="s">
        <v>1667</v>
      </c>
      <c r="R1412" s="2" t="s">
        <v>46</v>
      </c>
      <c r="S1412" s="2" t="s">
        <v>47</v>
      </c>
      <c r="T1412" s="2" t="s">
        <v>1668</v>
      </c>
      <c r="U1412" s="2">
        <v>23.680000000000003</v>
      </c>
      <c r="V1412" s="2">
        <v>2</v>
      </c>
      <c r="W1412" s="2">
        <v>0.2</v>
      </c>
      <c r="X1412" s="20">
        <v>5</v>
      </c>
      <c r="Y1412" s="18">
        <v>25369.790816326102</v>
      </c>
      <c r="Z1412" s="2">
        <v>8.879999999999999</v>
      </c>
    </row>
    <row r="1413" spans="1:26" x14ac:dyDescent="0.3">
      <c r="A1413" s="2">
        <v>1412</v>
      </c>
      <c r="B1413" s="2" t="s">
        <v>3830</v>
      </c>
      <c r="C1413" s="2">
        <f>YEAR([1]Data!$D1413)</f>
        <v>2013</v>
      </c>
      <c r="D1413" s="3">
        <v>41465</v>
      </c>
      <c r="E1413" s="3" t="str">
        <f>TEXT(Table1[[#This Row],[Order Date]],"mmm")</f>
        <v>Jul</v>
      </c>
      <c r="F1413" s="3">
        <v>41469</v>
      </c>
      <c r="G1413" s="8">
        <f>Table1[[#This Row],[Ship Date]]-Table1[[#This Row],[Order Date]]</f>
        <v>4</v>
      </c>
      <c r="H1413" s="2" t="s">
        <v>50</v>
      </c>
      <c r="I1413" s="2" t="s">
        <v>581</v>
      </c>
      <c r="J1413" s="2" t="s">
        <v>582</v>
      </c>
      <c r="K1413" s="2" t="s">
        <v>41</v>
      </c>
      <c r="L1413" s="2" t="s">
        <v>27</v>
      </c>
      <c r="M1413" s="2" t="s">
        <v>266</v>
      </c>
      <c r="N1413" s="2" t="s">
        <v>267</v>
      </c>
      <c r="O1413" s="2">
        <v>10035</v>
      </c>
      <c r="P1413" s="2" t="s">
        <v>148</v>
      </c>
      <c r="Q1413" s="2" t="s">
        <v>2455</v>
      </c>
      <c r="R1413" s="2" t="s">
        <v>32</v>
      </c>
      <c r="S1413" s="2" t="s">
        <v>36</v>
      </c>
      <c r="T1413" s="2" t="s">
        <v>2456</v>
      </c>
      <c r="U1413" s="2">
        <v>408.00599999999997</v>
      </c>
      <c r="V1413" s="2">
        <v>2</v>
      </c>
      <c r="W1413" s="2">
        <v>0.1</v>
      </c>
      <c r="X1413" s="20">
        <v>5</v>
      </c>
      <c r="Y1413" s="18">
        <v>25407.936224489298</v>
      </c>
      <c r="Z1413" s="2">
        <v>72.534400000000005</v>
      </c>
    </row>
    <row r="1414" spans="1:26" x14ac:dyDescent="0.3">
      <c r="A1414" s="2">
        <v>1413</v>
      </c>
      <c r="B1414" s="2" t="s">
        <v>3830</v>
      </c>
      <c r="C1414" s="2">
        <f>YEAR([1]Data!$D1414)</f>
        <v>2013</v>
      </c>
      <c r="D1414" s="3">
        <v>41465</v>
      </c>
      <c r="E1414" s="3" t="str">
        <f>TEXT(Table1[[#This Row],[Order Date]],"mmm")</f>
        <v>Jul</v>
      </c>
      <c r="F1414" s="3">
        <v>41469</v>
      </c>
      <c r="G1414" s="8">
        <f>Table1[[#This Row],[Ship Date]]-Table1[[#This Row],[Order Date]]</f>
        <v>4</v>
      </c>
      <c r="H1414" s="2" t="s">
        <v>50</v>
      </c>
      <c r="I1414" s="2" t="s">
        <v>581</v>
      </c>
      <c r="J1414" s="2" t="s">
        <v>582</v>
      </c>
      <c r="K1414" s="2" t="s">
        <v>41</v>
      </c>
      <c r="L1414" s="2" t="s">
        <v>27</v>
      </c>
      <c r="M1414" s="2" t="s">
        <v>266</v>
      </c>
      <c r="N1414" s="2" t="s">
        <v>267</v>
      </c>
      <c r="O1414" s="2">
        <v>10035</v>
      </c>
      <c r="P1414" s="2" t="s">
        <v>148</v>
      </c>
      <c r="Q1414" s="2" t="s">
        <v>1858</v>
      </c>
      <c r="R1414" s="2" t="s">
        <v>32</v>
      </c>
      <c r="S1414" s="2" t="s">
        <v>65</v>
      </c>
      <c r="T1414" s="2" t="s">
        <v>1859</v>
      </c>
      <c r="U1414" s="2">
        <v>165.28</v>
      </c>
      <c r="V1414" s="2">
        <v>4</v>
      </c>
      <c r="W1414" s="2">
        <v>0</v>
      </c>
      <c r="X1414" s="20">
        <v>5</v>
      </c>
      <c r="Y1414" s="18">
        <v>25446.0816326526</v>
      </c>
      <c r="Z1414" s="2">
        <v>14.875200000000007</v>
      </c>
    </row>
    <row r="1415" spans="1:26" x14ac:dyDescent="0.3">
      <c r="A1415" s="2">
        <v>1414</v>
      </c>
      <c r="B1415" s="2" t="s">
        <v>3831</v>
      </c>
      <c r="C1415" s="2">
        <f>YEAR([1]Data!$D1415)</f>
        <v>2011</v>
      </c>
      <c r="D1415" s="3">
        <v>40724</v>
      </c>
      <c r="E1415" s="3" t="str">
        <f>TEXT(Table1[[#This Row],[Order Date]],"mmm")</f>
        <v>Jun</v>
      </c>
      <c r="F1415" s="3">
        <v>40729</v>
      </c>
      <c r="G1415" s="8">
        <f>Table1[[#This Row],[Ship Date]]-Table1[[#This Row],[Order Date]]</f>
        <v>5</v>
      </c>
      <c r="H1415" s="2" t="s">
        <v>50</v>
      </c>
      <c r="I1415" s="2" t="s">
        <v>3832</v>
      </c>
      <c r="J1415" s="2" t="s">
        <v>3833</v>
      </c>
      <c r="K1415" s="2" t="s">
        <v>26</v>
      </c>
      <c r="L1415" s="2" t="s">
        <v>27</v>
      </c>
      <c r="M1415" s="2" t="s">
        <v>266</v>
      </c>
      <c r="N1415" s="2" t="s">
        <v>267</v>
      </c>
      <c r="O1415" s="2">
        <v>10024</v>
      </c>
      <c r="P1415" s="2" t="s">
        <v>148</v>
      </c>
      <c r="Q1415" s="2" t="s">
        <v>3834</v>
      </c>
      <c r="R1415" s="2" t="s">
        <v>46</v>
      </c>
      <c r="S1415" s="2" t="s">
        <v>75</v>
      </c>
      <c r="T1415" s="2" t="s">
        <v>3835</v>
      </c>
      <c r="U1415" s="2">
        <v>334.76800000000003</v>
      </c>
      <c r="V1415" s="2">
        <v>7</v>
      </c>
      <c r="W1415" s="2">
        <v>0.2</v>
      </c>
      <c r="X1415" s="20">
        <v>5</v>
      </c>
      <c r="Y1415" s="18">
        <v>25484.227040815898</v>
      </c>
      <c r="Z1415" s="2">
        <v>108.79959999999997</v>
      </c>
    </row>
    <row r="1416" spans="1:26" x14ac:dyDescent="0.3">
      <c r="A1416" s="2">
        <v>1415</v>
      </c>
      <c r="B1416" s="2" t="s">
        <v>3836</v>
      </c>
      <c r="C1416" s="2">
        <f>YEAR([1]Data!$D1416)</f>
        <v>2014</v>
      </c>
      <c r="D1416" s="3">
        <v>41668</v>
      </c>
      <c r="E1416" s="3" t="str">
        <f>TEXT(Table1[[#This Row],[Order Date]],"mmm")</f>
        <v>Jan</v>
      </c>
      <c r="F1416" s="3">
        <v>41671</v>
      </c>
      <c r="G1416" s="8">
        <f>Table1[[#This Row],[Ship Date]]-Table1[[#This Row],[Order Date]]</f>
        <v>3</v>
      </c>
      <c r="H1416" s="2" t="s">
        <v>23</v>
      </c>
      <c r="I1416" s="2" t="s">
        <v>3837</v>
      </c>
      <c r="J1416" s="2" t="s">
        <v>3838</v>
      </c>
      <c r="K1416" s="2" t="s">
        <v>102</v>
      </c>
      <c r="L1416" s="2" t="s">
        <v>27</v>
      </c>
      <c r="M1416" s="2" t="s">
        <v>1711</v>
      </c>
      <c r="N1416" s="2" t="s">
        <v>43</v>
      </c>
      <c r="O1416" s="2">
        <v>92627</v>
      </c>
      <c r="P1416" s="2" t="s">
        <v>44</v>
      </c>
      <c r="Q1416" s="2" t="s">
        <v>3547</v>
      </c>
      <c r="R1416" s="2" t="s">
        <v>71</v>
      </c>
      <c r="S1416" s="2" t="s">
        <v>161</v>
      </c>
      <c r="T1416" s="2" t="s">
        <v>3548</v>
      </c>
      <c r="U1416" s="2">
        <v>239.96999999999997</v>
      </c>
      <c r="V1416" s="2">
        <v>3</v>
      </c>
      <c r="W1416" s="2">
        <v>0</v>
      </c>
      <c r="X1416" s="20">
        <v>5</v>
      </c>
      <c r="Y1416" s="18">
        <v>25522.372448979098</v>
      </c>
      <c r="Z1416" s="2">
        <v>26.39670000000001</v>
      </c>
    </row>
    <row r="1417" spans="1:26" x14ac:dyDescent="0.3">
      <c r="A1417" s="2">
        <v>1416</v>
      </c>
      <c r="B1417" s="2" t="s">
        <v>3836</v>
      </c>
      <c r="C1417" s="2">
        <f>YEAR([1]Data!$D1417)</f>
        <v>2014</v>
      </c>
      <c r="D1417" s="3">
        <v>41668</v>
      </c>
      <c r="E1417" s="3" t="str">
        <f>TEXT(Table1[[#This Row],[Order Date]],"mmm")</f>
        <v>Jan</v>
      </c>
      <c r="F1417" s="3">
        <v>41671</v>
      </c>
      <c r="G1417" s="8">
        <f>Table1[[#This Row],[Ship Date]]-Table1[[#This Row],[Order Date]]</f>
        <v>3</v>
      </c>
      <c r="H1417" s="2" t="s">
        <v>23</v>
      </c>
      <c r="I1417" s="2" t="s">
        <v>3837</v>
      </c>
      <c r="J1417" s="2" t="s">
        <v>3838</v>
      </c>
      <c r="K1417" s="2" t="s">
        <v>102</v>
      </c>
      <c r="L1417" s="2" t="s">
        <v>27</v>
      </c>
      <c r="M1417" s="2" t="s">
        <v>1711</v>
      </c>
      <c r="N1417" s="2" t="s">
        <v>43</v>
      </c>
      <c r="O1417" s="2">
        <v>92627</v>
      </c>
      <c r="P1417" s="2" t="s">
        <v>44</v>
      </c>
      <c r="Q1417" s="2" t="s">
        <v>3839</v>
      </c>
      <c r="R1417" s="2" t="s">
        <v>32</v>
      </c>
      <c r="S1417" s="2" t="s">
        <v>65</v>
      </c>
      <c r="T1417" s="2" t="s">
        <v>3840</v>
      </c>
      <c r="U1417" s="2">
        <v>37.74</v>
      </c>
      <c r="V1417" s="2">
        <v>3</v>
      </c>
      <c r="W1417" s="2">
        <v>0</v>
      </c>
      <c r="X1417" s="20">
        <v>5</v>
      </c>
      <c r="Y1417" s="18">
        <v>25560.5178571424</v>
      </c>
      <c r="Z1417" s="2">
        <v>12.831599999999996</v>
      </c>
    </row>
    <row r="1418" spans="1:26" x14ac:dyDescent="0.3">
      <c r="A1418" s="2">
        <v>1417</v>
      </c>
      <c r="B1418" s="2" t="s">
        <v>3841</v>
      </c>
      <c r="C1418" s="2">
        <f>YEAR([1]Data!$D1418)</f>
        <v>2012</v>
      </c>
      <c r="D1418" s="3">
        <v>41173</v>
      </c>
      <c r="E1418" s="3" t="str">
        <f>TEXT(Table1[[#This Row],[Order Date]],"mmm")</f>
        <v>Sep</v>
      </c>
      <c r="F1418" s="3">
        <v>41176</v>
      </c>
      <c r="G1418" s="8">
        <f>Table1[[#This Row],[Ship Date]]-Table1[[#This Row],[Order Date]]</f>
        <v>3</v>
      </c>
      <c r="H1418" s="2" t="s">
        <v>188</v>
      </c>
      <c r="I1418" s="2" t="s">
        <v>3842</v>
      </c>
      <c r="J1418" s="2" t="s">
        <v>3843</v>
      </c>
      <c r="K1418" s="2" t="s">
        <v>41</v>
      </c>
      <c r="L1418" s="2" t="s">
        <v>27</v>
      </c>
      <c r="M1418" s="2" t="s">
        <v>184</v>
      </c>
      <c r="N1418" s="2" t="s">
        <v>104</v>
      </c>
      <c r="O1418" s="2">
        <v>77041</v>
      </c>
      <c r="P1418" s="2" t="s">
        <v>105</v>
      </c>
      <c r="Q1418" s="2" t="s">
        <v>3844</v>
      </c>
      <c r="R1418" s="2" t="s">
        <v>71</v>
      </c>
      <c r="S1418" s="2" t="s">
        <v>72</v>
      </c>
      <c r="T1418" s="2" t="s">
        <v>3845</v>
      </c>
      <c r="U1418" s="2">
        <v>946.34400000000005</v>
      </c>
      <c r="V1418" s="2">
        <v>7</v>
      </c>
      <c r="W1418" s="2">
        <v>0.2</v>
      </c>
      <c r="X1418" s="20">
        <v>5</v>
      </c>
      <c r="Y1418" s="18">
        <v>25598.663265305699</v>
      </c>
      <c r="Z1418" s="2">
        <v>118.29299999999989</v>
      </c>
    </row>
    <row r="1419" spans="1:26" x14ac:dyDescent="0.3">
      <c r="A1419" s="2">
        <v>1418</v>
      </c>
      <c r="B1419" s="2" t="s">
        <v>3841</v>
      </c>
      <c r="C1419" s="2">
        <f>YEAR([1]Data!$D1419)</f>
        <v>2012</v>
      </c>
      <c r="D1419" s="3">
        <v>41173</v>
      </c>
      <c r="E1419" s="3" t="str">
        <f>TEXT(Table1[[#This Row],[Order Date]],"mmm")</f>
        <v>Sep</v>
      </c>
      <c r="F1419" s="3">
        <v>41176</v>
      </c>
      <c r="G1419" s="8">
        <f>Table1[[#This Row],[Ship Date]]-Table1[[#This Row],[Order Date]]</f>
        <v>3</v>
      </c>
      <c r="H1419" s="2" t="s">
        <v>188</v>
      </c>
      <c r="I1419" s="2" t="s">
        <v>3842</v>
      </c>
      <c r="J1419" s="2" t="s">
        <v>3843</v>
      </c>
      <c r="K1419" s="2" t="s">
        <v>41</v>
      </c>
      <c r="L1419" s="2" t="s">
        <v>27</v>
      </c>
      <c r="M1419" s="2" t="s">
        <v>184</v>
      </c>
      <c r="N1419" s="2" t="s">
        <v>104</v>
      </c>
      <c r="O1419" s="2">
        <v>77041</v>
      </c>
      <c r="P1419" s="2" t="s">
        <v>105</v>
      </c>
      <c r="Q1419" s="2" t="s">
        <v>2829</v>
      </c>
      <c r="R1419" s="2" t="s">
        <v>71</v>
      </c>
      <c r="S1419" s="2" t="s">
        <v>161</v>
      </c>
      <c r="T1419" s="2" t="s">
        <v>2830</v>
      </c>
      <c r="U1419" s="2">
        <v>151.20000000000002</v>
      </c>
      <c r="V1419" s="2">
        <v>3</v>
      </c>
      <c r="W1419" s="2">
        <v>0.2</v>
      </c>
      <c r="X1419" s="20">
        <v>5</v>
      </c>
      <c r="Y1419" s="18">
        <v>25636.808673468899</v>
      </c>
      <c r="Z1419" s="2">
        <v>32.130000000000003</v>
      </c>
    </row>
    <row r="1420" spans="1:26" x14ac:dyDescent="0.3">
      <c r="A1420" s="2">
        <v>1419</v>
      </c>
      <c r="B1420" s="2" t="s">
        <v>3841</v>
      </c>
      <c r="C1420" s="2">
        <f>YEAR([1]Data!$D1420)</f>
        <v>2012</v>
      </c>
      <c r="D1420" s="3">
        <v>41173</v>
      </c>
      <c r="E1420" s="3" t="str">
        <f>TEXT(Table1[[#This Row],[Order Date]],"mmm")</f>
        <v>Sep</v>
      </c>
      <c r="F1420" s="3">
        <v>41176</v>
      </c>
      <c r="G1420" s="8">
        <f>Table1[[#This Row],[Ship Date]]-Table1[[#This Row],[Order Date]]</f>
        <v>3</v>
      </c>
      <c r="H1420" s="2" t="s">
        <v>188</v>
      </c>
      <c r="I1420" s="2" t="s">
        <v>3842</v>
      </c>
      <c r="J1420" s="2" t="s">
        <v>3843</v>
      </c>
      <c r="K1420" s="2" t="s">
        <v>41</v>
      </c>
      <c r="L1420" s="2" t="s">
        <v>27</v>
      </c>
      <c r="M1420" s="2" t="s">
        <v>184</v>
      </c>
      <c r="N1420" s="2" t="s">
        <v>104</v>
      </c>
      <c r="O1420" s="2">
        <v>77041</v>
      </c>
      <c r="P1420" s="2" t="s">
        <v>105</v>
      </c>
      <c r="Q1420" s="2" t="s">
        <v>259</v>
      </c>
      <c r="R1420" s="2" t="s">
        <v>32</v>
      </c>
      <c r="S1420" s="2" t="s">
        <v>65</v>
      </c>
      <c r="T1420" s="2" t="s">
        <v>260</v>
      </c>
      <c r="U1420" s="2">
        <v>4.9280000000000008</v>
      </c>
      <c r="V1420" s="2">
        <v>4</v>
      </c>
      <c r="W1420" s="2">
        <v>0.6</v>
      </c>
      <c r="X1420" s="20">
        <v>5</v>
      </c>
      <c r="Y1420" s="18">
        <v>25674.954081632201</v>
      </c>
      <c r="Z1420" s="2">
        <v>-1.4783999999999997</v>
      </c>
    </row>
    <row r="1421" spans="1:26" x14ac:dyDescent="0.3">
      <c r="A1421" s="2">
        <v>1420</v>
      </c>
      <c r="B1421" s="2" t="s">
        <v>3846</v>
      </c>
      <c r="C1421" s="2">
        <f>YEAR([1]Data!$D1421)</f>
        <v>2012</v>
      </c>
      <c r="D1421" s="3">
        <v>41178</v>
      </c>
      <c r="E1421" s="3" t="str">
        <f>TEXT(Table1[[#This Row],[Order Date]],"mmm")</f>
        <v>Sep</v>
      </c>
      <c r="F1421" s="3">
        <v>41182</v>
      </c>
      <c r="G1421" s="8">
        <f>Table1[[#This Row],[Ship Date]]-Table1[[#This Row],[Order Date]]</f>
        <v>4</v>
      </c>
      <c r="H1421" s="2" t="s">
        <v>50</v>
      </c>
      <c r="I1421" s="2" t="s">
        <v>3847</v>
      </c>
      <c r="J1421" s="2" t="s">
        <v>3848</v>
      </c>
      <c r="K1421" s="2" t="s">
        <v>41</v>
      </c>
      <c r="L1421" s="2" t="s">
        <v>27</v>
      </c>
      <c r="M1421" s="2" t="s">
        <v>1823</v>
      </c>
      <c r="N1421" s="2" t="s">
        <v>310</v>
      </c>
      <c r="O1421" s="2">
        <v>85204</v>
      </c>
      <c r="P1421" s="2" t="s">
        <v>44</v>
      </c>
      <c r="Q1421" s="2" t="s">
        <v>3849</v>
      </c>
      <c r="R1421" s="2" t="s">
        <v>46</v>
      </c>
      <c r="S1421" s="2" t="s">
        <v>90</v>
      </c>
      <c r="T1421" s="2" t="s">
        <v>3850</v>
      </c>
      <c r="U1421" s="2">
        <v>86.272000000000006</v>
      </c>
      <c r="V1421" s="2">
        <v>4</v>
      </c>
      <c r="W1421" s="2">
        <v>0.2</v>
      </c>
      <c r="X1421" s="20">
        <v>5</v>
      </c>
      <c r="Y1421" s="18">
        <v>25713.099489795499</v>
      </c>
      <c r="Z1421" s="2">
        <v>31.273599999999998</v>
      </c>
    </row>
    <row r="1422" spans="1:26" x14ac:dyDescent="0.3">
      <c r="A1422" s="2">
        <v>1421</v>
      </c>
      <c r="B1422" s="2" t="s">
        <v>3846</v>
      </c>
      <c r="C1422" s="2">
        <f>YEAR([1]Data!$D1422)</f>
        <v>2012</v>
      </c>
      <c r="D1422" s="3">
        <v>41178</v>
      </c>
      <c r="E1422" s="3" t="str">
        <f>TEXT(Table1[[#This Row],[Order Date]],"mmm")</f>
        <v>Sep</v>
      </c>
      <c r="F1422" s="3">
        <v>41182</v>
      </c>
      <c r="G1422" s="8">
        <f>Table1[[#This Row],[Ship Date]]-Table1[[#This Row],[Order Date]]</f>
        <v>4</v>
      </c>
      <c r="H1422" s="2" t="s">
        <v>50</v>
      </c>
      <c r="I1422" s="2" t="s">
        <v>3847</v>
      </c>
      <c r="J1422" s="2" t="s">
        <v>3848</v>
      </c>
      <c r="K1422" s="2" t="s">
        <v>41</v>
      </c>
      <c r="L1422" s="2" t="s">
        <v>27</v>
      </c>
      <c r="M1422" s="2" t="s">
        <v>1823</v>
      </c>
      <c r="N1422" s="2" t="s">
        <v>310</v>
      </c>
      <c r="O1422" s="2">
        <v>85204</v>
      </c>
      <c r="P1422" s="2" t="s">
        <v>44</v>
      </c>
      <c r="Q1422" s="2" t="s">
        <v>1063</v>
      </c>
      <c r="R1422" s="2" t="s">
        <v>46</v>
      </c>
      <c r="S1422" s="2" t="s">
        <v>75</v>
      </c>
      <c r="T1422" s="2" t="s">
        <v>1064</v>
      </c>
      <c r="U1422" s="2">
        <v>72.588000000000008</v>
      </c>
      <c r="V1422" s="2">
        <v>2</v>
      </c>
      <c r="W1422" s="2">
        <v>0.7</v>
      </c>
      <c r="X1422" s="20">
        <v>5</v>
      </c>
      <c r="Y1422" s="18">
        <v>25751.244897958699</v>
      </c>
      <c r="Z1422" s="2">
        <v>-48.391999999999982</v>
      </c>
    </row>
    <row r="1423" spans="1:26" x14ac:dyDescent="0.3">
      <c r="A1423" s="2">
        <v>1422</v>
      </c>
      <c r="B1423" s="2" t="s">
        <v>3846</v>
      </c>
      <c r="C1423" s="2">
        <f>YEAR([1]Data!$D1423)</f>
        <v>2012</v>
      </c>
      <c r="D1423" s="3">
        <v>41178</v>
      </c>
      <c r="E1423" s="3" t="str">
        <f>TEXT(Table1[[#This Row],[Order Date]],"mmm")</f>
        <v>Sep</v>
      </c>
      <c r="F1423" s="3">
        <v>41182</v>
      </c>
      <c r="G1423" s="8">
        <f>Table1[[#This Row],[Ship Date]]-Table1[[#This Row],[Order Date]]</f>
        <v>4</v>
      </c>
      <c r="H1423" s="2" t="s">
        <v>50</v>
      </c>
      <c r="I1423" s="2" t="s">
        <v>3847</v>
      </c>
      <c r="J1423" s="2" t="s">
        <v>3848</v>
      </c>
      <c r="K1423" s="2" t="s">
        <v>41</v>
      </c>
      <c r="L1423" s="2" t="s">
        <v>27</v>
      </c>
      <c r="M1423" s="2" t="s">
        <v>1823</v>
      </c>
      <c r="N1423" s="2" t="s">
        <v>310</v>
      </c>
      <c r="O1423" s="2">
        <v>85204</v>
      </c>
      <c r="P1423" s="2" t="s">
        <v>44</v>
      </c>
      <c r="Q1423" s="2" t="s">
        <v>3851</v>
      </c>
      <c r="R1423" s="2" t="s">
        <v>46</v>
      </c>
      <c r="S1423" s="2" t="s">
        <v>78</v>
      </c>
      <c r="T1423" s="2" t="s">
        <v>3852</v>
      </c>
      <c r="U1423" s="2">
        <v>60.672000000000004</v>
      </c>
      <c r="V1423" s="2">
        <v>2</v>
      </c>
      <c r="W1423" s="2">
        <v>0.2</v>
      </c>
      <c r="X1423" s="20">
        <v>5</v>
      </c>
      <c r="Y1423" s="18">
        <v>25789.390306122001</v>
      </c>
      <c r="Z1423" s="2">
        <v>14.409600000000003</v>
      </c>
    </row>
    <row r="1424" spans="1:26" x14ac:dyDescent="0.3">
      <c r="A1424" s="2">
        <v>1423</v>
      </c>
      <c r="B1424" s="2" t="s">
        <v>3846</v>
      </c>
      <c r="C1424" s="2">
        <f>YEAR([1]Data!$D1424)</f>
        <v>2012</v>
      </c>
      <c r="D1424" s="3">
        <v>41178</v>
      </c>
      <c r="E1424" s="3" t="str">
        <f>TEXT(Table1[[#This Row],[Order Date]],"mmm")</f>
        <v>Sep</v>
      </c>
      <c r="F1424" s="3">
        <v>41182</v>
      </c>
      <c r="G1424" s="8">
        <f>Table1[[#This Row],[Ship Date]]-Table1[[#This Row],[Order Date]]</f>
        <v>4</v>
      </c>
      <c r="H1424" s="2" t="s">
        <v>50</v>
      </c>
      <c r="I1424" s="2" t="s">
        <v>3847</v>
      </c>
      <c r="J1424" s="2" t="s">
        <v>3848</v>
      </c>
      <c r="K1424" s="2" t="s">
        <v>41</v>
      </c>
      <c r="L1424" s="2" t="s">
        <v>27</v>
      </c>
      <c r="M1424" s="2" t="s">
        <v>1823</v>
      </c>
      <c r="N1424" s="2" t="s">
        <v>310</v>
      </c>
      <c r="O1424" s="2">
        <v>85204</v>
      </c>
      <c r="P1424" s="2" t="s">
        <v>44</v>
      </c>
      <c r="Q1424" s="2" t="s">
        <v>2712</v>
      </c>
      <c r="R1424" s="2" t="s">
        <v>46</v>
      </c>
      <c r="S1424" s="2" t="s">
        <v>75</v>
      </c>
      <c r="T1424" s="2" t="s">
        <v>2713</v>
      </c>
      <c r="U1424" s="2">
        <v>77.031000000000006</v>
      </c>
      <c r="V1424" s="2">
        <v>9</v>
      </c>
      <c r="W1424" s="2">
        <v>0.7</v>
      </c>
      <c r="X1424" s="20">
        <v>5</v>
      </c>
      <c r="Y1424" s="18">
        <v>25827.535714285299</v>
      </c>
      <c r="Z1424" s="2">
        <v>-59.057100000000005</v>
      </c>
    </row>
    <row r="1425" spans="1:26" x14ac:dyDescent="0.3">
      <c r="A1425" s="2">
        <v>1424</v>
      </c>
      <c r="B1425" s="2" t="s">
        <v>3846</v>
      </c>
      <c r="C1425" s="2">
        <f>YEAR([1]Data!$D1425)</f>
        <v>2012</v>
      </c>
      <c r="D1425" s="3">
        <v>41178</v>
      </c>
      <c r="E1425" s="3" t="str">
        <f>TEXT(Table1[[#This Row],[Order Date]],"mmm")</f>
        <v>Sep</v>
      </c>
      <c r="F1425" s="3">
        <v>41182</v>
      </c>
      <c r="G1425" s="8">
        <f>Table1[[#This Row],[Ship Date]]-Table1[[#This Row],[Order Date]]</f>
        <v>4</v>
      </c>
      <c r="H1425" s="2" t="s">
        <v>50</v>
      </c>
      <c r="I1425" s="2" t="s">
        <v>3847</v>
      </c>
      <c r="J1425" s="2" t="s">
        <v>3848</v>
      </c>
      <c r="K1425" s="2" t="s">
        <v>41</v>
      </c>
      <c r="L1425" s="2" t="s">
        <v>27</v>
      </c>
      <c r="M1425" s="2" t="s">
        <v>1823</v>
      </c>
      <c r="N1425" s="2" t="s">
        <v>310</v>
      </c>
      <c r="O1425" s="2">
        <v>85204</v>
      </c>
      <c r="P1425" s="2" t="s">
        <v>44</v>
      </c>
      <c r="Q1425" s="2" t="s">
        <v>1400</v>
      </c>
      <c r="R1425" s="2" t="s">
        <v>46</v>
      </c>
      <c r="S1425" s="2" t="s">
        <v>59</v>
      </c>
      <c r="T1425" s="2" t="s">
        <v>1401</v>
      </c>
      <c r="U1425" s="2">
        <v>119.90400000000001</v>
      </c>
      <c r="V1425" s="2">
        <v>6</v>
      </c>
      <c r="W1425" s="2">
        <v>0.2</v>
      </c>
      <c r="X1425" s="20">
        <v>5</v>
      </c>
      <c r="Y1425" s="18">
        <v>25865.681122448499</v>
      </c>
      <c r="Z1425" s="2">
        <v>-1.4988000000000135</v>
      </c>
    </row>
    <row r="1426" spans="1:26" x14ac:dyDescent="0.3">
      <c r="A1426" s="2">
        <v>1425</v>
      </c>
      <c r="B1426" s="2" t="s">
        <v>3846</v>
      </c>
      <c r="C1426" s="2">
        <f>YEAR([1]Data!$D1426)</f>
        <v>2012</v>
      </c>
      <c r="D1426" s="3">
        <v>41178</v>
      </c>
      <c r="E1426" s="3" t="str">
        <f>TEXT(Table1[[#This Row],[Order Date]],"mmm")</f>
        <v>Sep</v>
      </c>
      <c r="F1426" s="3">
        <v>41182</v>
      </c>
      <c r="G1426" s="8">
        <f>Table1[[#This Row],[Ship Date]]-Table1[[#This Row],[Order Date]]</f>
        <v>4</v>
      </c>
      <c r="H1426" s="2" t="s">
        <v>50</v>
      </c>
      <c r="I1426" s="2" t="s">
        <v>3847</v>
      </c>
      <c r="J1426" s="2" t="s">
        <v>3848</v>
      </c>
      <c r="K1426" s="2" t="s">
        <v>41</v>
      </c>
      <c r="L1426" s="2" t="s">
        <v>27</v>
      </c>
      <c r="M1426" s="2" t="s">
        <v>1823</v>
      </c>
      <c r="N1426" s="2" t="s">
        <v>310</v>
      </c>
      <c r="O1426" s="2">
        <v>85204</v>
      </c>
      <c r="P1426" s="2" t="s">
        <v>44</v>
      </c>
      <c r="Q1426" s="2" t="s">
        <v>3853</v>
      </c>
      <c r="R1426" s="2" t="s">
        <v>71</v>
      </c>
      <c r="S1426" s="2" t="s">
        <v>72</v>
      </c>
      <c r="T1426" s="2" t="s">
        <v>3854</v>
      </c>
      <c r="U1426" s="2">
        <v>263.96000000000004</v>
      </c>
      <c r="V1426" s="2">
        <v>5</v>
      </c>
      <c r="W1426" s="2">
        <v>0.2</v>
      </c>
      <c r="X1426" s="20">
        <v>5</v>
      </c>
      <c r="Y1426" s="18">
        <v>25903.826530611801</v>
      </c>
      <c r="Z1426" s="2">
        <v>23.096500000000006</v>
      </c>
    </row>
    <row r="1427" spans="1:26" x14ac:dyDescent="0.3">
      <c r="A1427" s="2">
        <v>1426</v>
      </c>
      <c r="B1427" s="2" t="s">
        <v>3846</v>
      </c>
      <c r="C1427" s="2">
        <f>YEAR([1]Data!$D1427)</f>
        <v>2012</v>
      </c>
      <c r="D1427" s="3">
        <v>41178</v>
      </c>
      <c r="E1427" s="3" t="str">
        <f>TEXT(Table1[[#This Row],[Order Date]],"mmm")</f>
        <v>Sep</v>
      </c>
      <c r="F1427" s="3">
        <v>41182</v>
      </c>
      <c r="G1427" s="8">
        <f>Table1[[#This Row],[Ship Date]]-Table1[[#This Row],[Order Date]]</f>
        <v>4</v>
      </c>
      <c r="H1427" s="2" t="s">
        <v>50</v>
      </c>
      <c r="I1427" s="2" t="s">
        <v>3847</v>
      </c>
      <c r="J1427" s="2" t="s">
        <v>3848</v>
      </c>
      <c r="K1427" s="2" t="s">
        <v>41</v>
      </c>
      <c r="L1427" s="2" t="s">
        <v>27</v>
      </c>
      <c r="M1427" s="2" t="s">
        <v>1823</v>
      </c>
      <c r="N1427" s="2" t="s">
        <v>310</v>
      </c>
      <c r="O1427" s="2">
        <v>85204</v>
      </c>
      <c r="P1427" s="2" t="s">
        <v>44</v>
      </c>
      <c r="Q1427" s="2" t="s">
        <v>1629</v>
      </c>
      <c r="R1427" s="2" t="s">
        <v>46</v>
      </c>
      <c r="S1427" s="2" t="s">
        <v>59</v>
      </c>
      <c r="T1427" s="2" t="s">
        <v>1630</v>
      </c>
      <c r="U1427" s="2">
        <v>363.64800000000002</v>
      </c>
      <c r="V1427" s="2">
        <v>4</v>
      </c>
      <c r="W1427" s="2">
        <v>0.2</v>
      </c>
      <c r="X1427" s="20">
        <v>5</v>
      </c>
      <c r="Y1427" s="18">
        <v>25941.971938775099</v>
      </c>
      <c r="Z1427" s="2">
        <v>-86.366400000000027</v>
      </c>
    </row>
    <row r="1428" spans="1:26" x14ac:dyDescent="0.3">
      <c r="A1428" s="2">
        <v>1427</v>
      </c>
      <c r="B1428" s="2" t="s">
        <v>3855</v>
      </c>
      <c r="C1428" s="2">
        <f>YEAR([1]Data!$D1428)</f>
        <v>2012</v>
      </c>
      <c r="D1428" s="3">
        <v>41213</v>
      </c>
      <c r="E1428" s="3" t="str">
        <f>TEXT(Table1[[#This Row],[Order Date]],"mmm")</f>
        <v>Oct</v>
      </c>
      <c r="F1428" s="3">
        <v>41217</v>
      </c>
      <c r="G1428" s="8">
        <f>Table1[[#This Row],[Ship Date]]-Table1[[#This Row],[Order Date]]</f>
        <v>4</v>
      </c>
      <c r="H1428" s="2" t="s">
        <v>23</v>
      </c>
      <c r="I1428" s="2" t="s">
        <v>3856</v>
      </c>
      <c r="J1428" s="2" t="s">
        <v>3857</v>
      </c>
      <c r="K1428" s="2" t="s">
        <v>41</v>
      </c>
      <c r="L1428" s="2" t="s">
        <v>27</v>
      </c>
      <c r="M1428" s="2" t="s">
        <v>2640</v>
      </c>
      <c r="N1428" s="2" t="s">
        <v>43</v>
      </c>
      <c r="O1428" s="2">
        <v>93905</v>
      </c>
      <c r="P1428" s="2" t="s">
        <v>44</v>
      </c>
      <c r="Q1428" s="2" t="s">
        <v>2038</v>
      </c>
      <c r="R1428" s="2" t="s">
        <v>46</v>
      </c>
      <c r="S1428" s="2" t="s">
        <v>75</v>
      </c>
      <c r="T1428" s="2" t="s">
        <v>2039</v>
      </c>
      <c r="U1428" s="2">
        <v>9.7280000000000015</v>
      </c>
      <c r="V1428" s="2">
        <v>2</v>
      </c>
      <c r="W1428" s="2">
        <v>0.2</v>
      </c>
      <c r="X1428" s="20">
        <v>5</v>
      </c>
      <c r="Y1428" s="18">
        <v>25980.117346938299</v>
      </c>
      <c r="Z1428" s="2">
        <v>3.283199999999999</v>
      </c>
    </row>
    <row r="1429" spans="1:26" x14ac:dyDescent="0.3">
      <c r="A1429" s="2">
        <v>1428</v>
      </c>
      <c r="B1429" s="2" t="s">
        <v>3855</v>
      </c>
      <c r="C1429" s="2">
        <f>YEAR([1]Data!$D1429)</f>
        <v>2012</v>
      </c>
      <c r="D1429" s="3">
        <v>41213</v>
      </c>
      <c r="E1429" s="3" t="str">
        <f>TEXT(Table1[[#This Row],[Order Date]],"mmm")</f>
        <v>Oct</v>
      </c>
      <c r="F1429" s="3">
        <v>41217</v>
      </c>
      <c r="G1429" s="8">
        <f>Table1[[#This Row],[Ship Date]]-Table1[[#This Row],[Order Date]]</f>
        <v>4</v>
      </c>
      <c r="H1429" s="2" t="s">
        <v>23</v>
      </c>
      <c r="I1429" s="2" t="s">
        <v>3856</v>
      </c>
      <c r="J1429" s="2" t="s">
        <v>3857</v>
      </c>
      <c r="K1429" s="2" t="s">
        <v>41</v>
      </c>
      <c r="L1429" s="2" t="s">
        <v>27</v>
      </c>
      <c r="M1429" s="2" t="s">
        <v>2640</v>
      </c>
      <c r="N1429" s="2" t="s">
        <v>43</v>
      </c>
      <c r="O1429" s="2">
        <v>93905</v>
      </c>
      <c r="P1429" s="2" t="s">
        <v>44</v>
      </c>
      <c r="Q1429" s="2" t="s">
        <v>501</v>
      </c>
      <c r="R1429" s="2" t="s">
        <v>46</v>
      </c>
      <c r="S1429" s="2" t="s">
        <v>173</v>
      </c>
      <c r="T1429" s="2" t="s">
        <v>502</v>
      </c>
      <c r="U1429" s="2">
        <v>14.75</v>
      </c>
      <c r="V1429" s="2">
        <v>5</v>
      </c>
      <c r="W1429" s="2">
        <v>0</v>
      </c>
      <c r="X1429" s="20">
        <v>5</v>
      </c>
      <c r="Y1429" s="18">
        <v>26018.262755101601</v>
      </c>
      <c r="Z1429" s="2">
        <v>7.08</v>
      </c>
    </row>
    <row r="1430" spans="1:26" x14ac:dyDescent="0.3">
      <c r="A1430" s="2">
        <v>1429</v>
      </c>
      <c r="B1430" s="2" t="s">
        <v>3855</v>
      </c>
      <c r="C1430" s="2">
        <f>YEAR([1]Data!$D1430)</f>
        <v>2012</v>
      </c>
      <c r="D1430" s="3">
        <v>41213</v>
      </c>
      <c r="E1430" s="3" t="str">
        <f>TEXT(Table1[[#This Row],[Order Date]],"mmm")</f>
        <v>Oct</v>
      </c>
      <c r="F1430" s="3">
        <v>41217</v>
      </c>
      <c r="G1430" s="8">
        <f>Table1[[#This Row],[Ship Date]]-Table1[[#This Row],[Order Date]]</f>
        <v>4</v>
      </c>
      <c r="H1430" s="2" t="s">
        <v>23</v>
      </c>
      <c r="I1430" s="2" t="s">
        <v>3856</v>
      </c>
      <c r="J1430" s="2" t="s">
        <v>3857</v>
      </c>
      <c r="K1430" s="2" t="s">
        <v>41</v>
      </c>
      <c r="L1430" s="2" t="s">
        <v>27</v>
      </c>
      <c r="M1430" s="2" t="s">
        <v>2640</v>
      </c>
      <c r="N1430" s="2" t="s">
        <v>43</v>
      </c>
      <c r="O1430" s="2">
        <v>93905</v>
      </c>
      <c r="P1430" s="2" t="s">
        <v>44</v>
      </c>
      <c r="Q1430" s="2" t="s">
        <v>3858</v>
      </c>
      <c r="R1430" s="2" t="s">
        <v>46</v>
      </c>
      <c r="S1430" s="2" t="s">
        <v>75</v>
      </c>
      <c r="T1430" s="2" t="s">
        <v>3859</v>
      </c>
      <c r="U1430" s="2">
        <v>29.800000000000004</v>
      </c>
      <c r="V1430" s="2">
        <v>5</v>
      </c>
      <c r="W1430" s="2">
        <v>0.2</v>
      </c>
      <c r="X1430" s="20">
        <v>5</v>
      </c>
      <c r="Y1430" s="18">
        <v>26056.408163264801</v>
      </c>
      <c r="Z1430" s="2">
        <v>9.3124999999999982</v>
      </c>
    </row>
    <row r="1431" spans="1:26" x14ac:dyDescent="0.3">
      <c r="A1431" s="2">
        <v>1430</v>
      </c>
      <c r="B1431" s="2" t="s">
        <v>3855</v>
      </c>
      <c r="C1431" s="2">
        <f>YEAR([1]Data!$D1431)</f>
        <v>2012</v>
      </c>
      <c r="D1431" s="3">
        <v>41213</v>
      </c>
      <c r="E1431" s="3" t="str">
        <f>TEXT(Table1[[#This Row],[Order Date]],"mmm")</f>
        <v>Oct</v>
      </c>
      <c r="F1431" s="3">
        <v>41217</v>
      </c>
      <c r="G1431" s="8">
        <f>Table1[[#This Row],[Ship Date]]-Table1[[#This Row],[Order Date]]</f>
        <v>4</v>
      </c>
      <c r="H1431" s="2" t="s">
        <v>23</v>
      </c>
      <c r="I1431" s="2" t="s">
        <v>3856</v>
      </c>
      <c r="J1431" s="2" t="s">
        <v>3857</v>
      </c>
      <c r="K1431" s="2" t="s">
        <v>41</v>
      </c>
      <c r="L1431" s="2" t="s">
        <v>27</v>
      </c>
      <c r="M1431" s="2" t="s">
        <v>2640</v>
      </c>
      <c r="N1431" s="2" t="s">
        <v>43</v>
      </c>
      <c r="O1431" s="2">
        <v>93905</v>
      </c>
      <c r="P1431" s="2" t="s">
        <v>44</v>
      </c>
      <c r="Q1431" s="2" t="s">
        <v>2255</v>
      </c>
      <c r="R1431" s="2" t="s">
        <v>46</v>
      </c>
      <c r="S1431" s="2" t="s">
        <v>47</v>
      </c>
      <c r="T1431" s="2" t="s">
        <v>2256</v>
      </c>
      <c r="U1431" s="2">
        <v>427.42</v>
      </c>
      <c r="V1431" s="2">
        <v>14</v>
      </c>
      <c r="W1431" s="2">
        <v>0</v>
      </c>
      <c r="X1431" s="20">
        <v>5</v>
      </c>
      <c r="Y1431" s="18">
        <v>26094.5535714281</v>
      </c>
      <c r="Z1431" s="2">
        <v>196.61320000000001</v>
      </c>
    </row>
    <row r="1432" spans="1:26" x14ac:dyDescent="0.3">
      <c r="A1432" s="2">
        <v>1431</v>
      </c>
      <c r="B1432" s="2" t="s">
        <v>3860</v>
      </c>
      <c r="C1432" s="2">
        <f>YEAR([1]Data!$D1432)</f>
        <v>2014</v>
      </c>
      <c r="D1432" s="3">
        <v>41970</v>
      </c>
      <c r="E1432" s="3" t="str">
        <f>TEXT(Table1[[#This Row],[Order Date]],"mmm")</f>
        <v>Nov</v>
      </c>
      <c r="F1432" s="3">
        <v>41974</v>
      </c>
      <c r="G1432" s="8">
        <f>Table1[[#This Row],[Ship Date]]-Table1[[#This Row],[Order Date]]</f>
        <v>4</v>
      </c>
      <c r="H1432" s="2" t="s">
        <v>50</v>
      </c>
      <c r="I1432" s="2" t="s">
        <v>2474</v>
      </c>
      <c r="J1432" s="2" t="s">
        <v>2475</v>
      </c>
      <c r="K1432" s="2" t="s">
        <v>26</v>
      </c>
      <c r="L1432" s="2" t="s">
        <v>27</v>
      </c>
      <c r="M1432" s="2" t="s">
        <v>497</v>
      </c>
      <c r="N1432" s="2" t="s">
        <v>498</v>
      </c>
      <c r="O1432" s="2">
        <v>43229</v>
      </c>
      <c r="P1432" s="2" t="s">
        <v>148</v>
      </c>
      <c r="Q1432" s="2" t="s">
        <v>2020</v>
      </c>
      <c r="R1432" s="2" t="s">
        <v>71</v>
      </c>
      <c r="S1432" s="2" t="s">
        <v>72</v>
      </c>
      <c r="T1432" s="2" t="s">
        <v>2021</v>
      </c>
      <c r="U1432" s="2">
        <v>220.75200000000001</v>
      </c>
      <c r="V1432" s="2">
        <v>8</v>
      </c>
      <c r="W1432" s="2">
        <v>0.4</v>
      </c>
      <c r="X1432" s="20">
        <v>5</v>
      </c>
      <c r="Y1432" s="18">
        <v>26132.698979591401</v>
      </c>
      <c r="Z1432" s="2">
        <v>-40.47120000000001</v>
      </c>
    </row>
    <row r="1433" spans="1:26" x14ac:dyDescent="0.3">
      <c r="A1433" s="2">
        <v>1432</v>
      </c>
      <c r="B1433" s="2" t="s">
        <v>3861</v>
      </c>
      <c r="C1433" s="2">
        <f>YEAR([1]Data!$D1433)</f>
        <v>2011</v>
      </c>
      <c r="D1433" s="3">
        <v>40896</v>
      </c>
      <c r="E1433" s="3" t="str">
        <f>TEXT(Table1[[#This Row],[Order Date]],"mmm")</f>
        <v>Dec</v>
      </c>
      <c r="F1433" s="3">
        <v>40898</v>
      </c>
      <c r="G1433" s="8">
        <f>Table1[[#This Row],[Ship Date]]-Table1[[#This Row],[Order Date]]</f>
        <v>2</v>
      </c>
      <c r="H1433" s="2" t="s">
        <v>23</v>
      </c>
      <c r="I1433" s="2" t="s">
        <v>93</v>
      </c>
      <c r="J1433" s="2" t="s">
        <v>94</v>
      </c>
      <c r="K1433" s="2" t="s">
        <v>26</v>
      </c>
      <c r="L1433" s="2" t="s">
        <v>27</v>
      </c>
      <c r="M1433" s="2" t="s">
        <v>2579</v>
      </c>
      <c r="N1433" s="2" t="s">
        <v>358</v>
      </c>
      <c r="O1433" s="2">
        <v>35630</v>
      </c>
      <c r="P1433" s="2" t="s">
        <v>30</v>
      </c>
      <c r="Q1433" s="2" t="s">
        <v>3862</v>
      </c>
      <c r="R1433" s="2" t="s">
        <v>46</v>
      </c>
      <c r="S1433" s="2" t="s">
        <v>75</v>
      </c>
      <c r="T1433" s="2" t="s">
        <v>3863</v>
      </c>
      <c r="U1433" s="2">
        <v>152.76</v>
      </c>
      <c r="V1433" s="2">
        <v>6</v>
      </c>
      <c r="W1433" s="2">
        <v>0</v>
      </c>
      <c r="X1433" s="20">
        <v>5</v>
      </c>
      <c r="Y1433" s="18">
        <v>26170.844387754601</v>
      </c>
      <c r="Z1433" s="2">
        <v>74.852400000000003</v>
      </c>
    </row>
    <row r="1434" spans="1:26" x14ac:dyDescent="0.3">
      <c r="A1434" s="2">
        <v>1433</v>
      </c>
      <c r="B1434" s="2" t="s">
        <v>3861</v>
      </c>
      <c r="C1434" s="2">
        <f>YEAR([1]Data!$D1434)</f>
        <v>2011</v>
      </c>
      <c r="D1434" s="3">
        <v>40896</v>
      </c>
      <c r="E1434" s="3" t="str">
        <f>TEXT(Table1[[#This Row],[Order Date]],"mmm")</f>
        <v>Dec</v>
      </c>
      <c r="F1434" s="3">
        <v>40898</v>
      </c>
      <c r="G1434" s="8">
        <f>Table1[[#This Row],[Ship Date]]-Table1[[#This Row],[Order Date]]</f>
        <v>2</v>
      </c>
      <c r="H1434" s="2" t="s">
        <v>23</v>
      </c>
      <c r="I1434" s="2" t="s">
        <v>93</v>
      </c>
      <c r="J1434" s="2" t="s">
        <v>94</v>
      </c>
      <c r="K1434" s="2" t="s">
        <v>26</v>
      </c>
      <c r="L1434" s="2" t="s">
        <v>27</v>
      </c>
      <c r="M1434" s="2" t="s">
        <v>2579</v>
      </c>
      <c r="N1434" s="2" t="s">
        <v>358</v>
      </c>
      <c r="O1434" s="2">
        <v>35630</v>
      </c>
      <c r="P1434" s="2" t="s">
        <v>30</v>
      </c>
      <c r="Q1434" s="2" t="s">
        <v>1999</v>
      </c>
      <c r="R1434" s="2" t="s">
        <v>46</v>
      </c>
      <c r="S1434" s="2" t="s">
        <v>578</v>
      </c>
      <c r="T1434" s="2" t="s">
        <v>2000</v>
      </c>
      <c r="U1434" s="2">
        <v>7.27</v>
      </c>
      <c r="V1434" s="2">
        <v>1</v>
      </c>
      <c r="W1434" s="2">
        <v>0</v>
      </c>
      <c r="X1434" s="20">
        <v>5</v>
      </c>
      <c r="Y1434" s="18">
        <v>26208.9897959179</v>
      </c>
      <c r="Z1434" s="2">
        <v>1.9629000000000003</v>
      </c>
    </row>
    <row r="1435" spans="1:26" x14ac:dyDescent="0.3">
      <c r="A1435" s="2">
        <v>1434</v>
      </c>
      <c r="B1435" s="2" t="s">
        <v>3861</v>
      </c>
      <c r="C1435" s="2">
        <f>YEAR([1]Data!$D1435)</f>
        <v>2011</v>
      </c>
      <c r="D1435" s="3">
        <v>40896</v>
      </c>
      <c r="E1435" s="3" t="str">
        <f>TEXT(Table1[[#This Row],[Order Date]],"mmm")</f>
        <v>Dec</v>
      </c>
      <c r="F1435" s="3">
        <v>40898</v>
      </c>
      <c r="G1435" s="8">
        <f>Table1[[#This Row],[Ship Date]]-Table1[[#This Row],[Order Date]]</f>
        <v>2</v>
      </c>
      <c r="H1435" s="2" t="s">
        <v>23</v>
      </c>
      <c r="I1435" s="2" t="s">
        <v>93</v>
      </c>
      <c r="J1435" s="2" t="s">
        <v>94</v>
      </c>
      <c r="K1435" s="2" t="s">
        <v>26</v>
      </c>
      <c r="L1435" s="2" t="s">
        <v>27</v>
      </c>
      <c r="M1435" s="2" t="s">
        <v>2579</v>
      </c>
      <c r="N1435" s="2" t="s">
        <v>358</v>
      </c>
      <c r="O1435" s="2">
        <v>35630</v>
      </c>
      <c r="P1435" s="2" t="s">
        <v>30</v>
      </c>
      <c r="Q1435" s="2" t="s">
        <v>336</v>
      </c>
      <c r="R1435" s="2" t="s">
        <v>32</v>
      </c>
      <c r="S1435" s="2" t="s">
        <v>36</v>
      </c>
      <c r="T1435" s="2" t="s">
        <v>337</v>
      </c>
      <c r="U1435" s="2">
        <v>1819.8600000000001</v>
      </c>
      <c r="V1435" s="2">
        <v>14</v>
      </c>
      <c r="W1435" s="2">
        <v>0</v>
      </c>
      <c r="X1435" s="20">
        <v>5</v>
      </c>
      <c r="Y1435" s="18">
        <v>26247.135204081202</v>
      </c>
      <c r="Z1435" s="2">
        <v>163.78740000000002</v>
      </c>
    </row>
    <row r="1436" spans="1:26" x14ac:dyDescent="0.3">
      <c r="A1436" s="2">
        <v>1435</v>
      </c>
      <c r="B1436" s="2" t="s">
        <v>3864</v>
      </c>
      <c r="C1436" s="2">
        <f>YEAR([1]Data!$D1436)</f>
        <v>2013</v>
      </c>
      <c r="D1436" s="3">
        <v>41635</v>
      </c>
      <c r="E1436" s="3" t="str">
        <f>TEXT(Table1[[#This Row],[Order Date]],"mmm")</f>
        <v>Dec</v>
      </c>
      <c r="F1436" s="3">
        <v>41639</v>
      </c>
      <c r="G1436" s="8">
        <f>Table1[[#This Row],[Ship Date]]-Table1[[#This Row],[Order Date]]</f>
        <v>4</v>
      </c>
      <c r="H1436" s="2" t="s">
        <v>50</v>
      </c>
      <c r="I1436" s="2" t="s">
        <v>1918</v>
      </c>
      <c r="J1436" s="2" t="s">
        <v>1919</v>
      </c>
      <c r="K1436" s="2" t="s">
        <v>26</v>
      </c>
      <c r="L1436" s="2" t="s">
        <v>27</v>
      </c>
      <c r="M1436" s="2" t="s">
        <v>95</v>
      </c>
      <c r="N1436" s="2" t="s">
        <v>96</v>
      </c>
      <c r="O1436" s="2">
        <v>98105</v>
      </c>
      <c r="P1436" s="2" t="s">
        <v>44</v>
      </c>
      <c r="Q1436" s="2" t="s">
        <v>3865</v>
      </c>
      <c r="R1436" s="2" t="s">
        <v>46</v>
      </c>
      <c r="S1436" s="2" t="s">
        <v>90</v>
      </c>
      <c r="T1436" s="2" t="s">
        <v>3866</v>
      </c>
      <c r="U1436" s="2">
        <v>33.9</v>
      </c>
      <c r="V1436" s="2">
        <v>5</v>
      </c>
      <c r="W1436" s="2">
        <v>0</v>
      </c>
      <c r="X1436" s="20">
        <v>5</v>
      </c>
      <c r="Y1436" s="18">
        <v>26285.280612244402</v>
      </c>
      <c r="Z1436" s="2">
        <v>15.593999999999999</v>
      </c>
    </row>
    <row r="1437" spans="1:26" x14ac:dyDescent="0.3">
      <c r="A1437" s="2">
        <v>1436</v>
      </c>
      <c r="B1437" s="2" t="s">
        <v>3867</v>
      </c>
      <c r="C1437" s="2">
        <f>YEAR([1]Data!$D1437)</f>
        <v>2014</v>
      </c>
      <c r="D1437" s="3">
        <v>41811</v>
      </c>
      <c r="E1437" s="3" t="str">
        <f>TEXT(Table1[[#This Row],[Order Date]],"mmm")</f>
        <v>Jun</v>
      </c>
      <c r="F1437" s="3">
        <v>41818</v>
      </c>
      <c r="G1437" s="8">
        <f>Table1[[#This Row],[Ship Date]]-Table1[[#This Row],[Order Date]]</f>
        <v>7</v>
      </c>
      <c r="H1437" s="2" t="s">
        <v>50</v>
      </c>
      <c r="I1437" s="2" t="s">
        <v>3868</v>
      </c>
      <c r="J1437" s="2" t="s">
        <v>3869</v>
      </c>
      <c r="K1437" s="2" t="s">
        <v>26</v>
      </c>
      <c r="L1437" s="2" t="s">
        <v>27</v>
      </c>
      <c r="M1437" s="2" t="s">
        <v>3870</v>
      </c>
      <c r="N1437" s="2" t="s">
        <v>498</v>
      </c>
      <c r="O1437" s="2">
        <v>44134</v>
      </c>
      <c r="P1437" s="2" t="s">
        <v>148</v>
      </c>
      <c r="Q1437" s="2" t="s">
        <v>3871</v>
      </c>
      <c r="R1437" s="2" t="s">
        <v>46</v>
      </c>
      <c r="S1437" s="2" t="s">
        <v>90</v>
      </c>
      <c r="T1437" s="2" t="s">
        <v>3872</v>
      </c>
      <c r="U1437" s="2">
        <v>31.104000000000006</v>
      </c>
      <c r="V1437" s="2">
        <v>6</v>
      </c>
      <c r="W1437" s="2">
        <v>0.2</v>
      </c>
      <c r="X1437" s="20">
        <v>5</v>
      </c>
      <c r="Y1437" s="18">
        <v>26323.4260204077</v>
      </c>
      <c r="Z1437" s="2">
        <v>10.8864</v>
      </c>
    </row>
    <row r="1438" spans="1:26" x14ac:dyDescent="0.3">
      <c r="A1438" s="2">
        <v>1437</v>
      </c>
      <c r="B1438" s="2" t="s">
        <v>3867</v>
      </c>
      <c r="C1438" s="2">
        <f>YEAR([1]Data!$D1438)</f>
        <v>2014</v>
      </c>
      <c r="D1438" s="3">
        <v>41811</v>
      </c>
      <c r="E1438" s="3" t="str">
        <f>TEXT(Table1[[#This Row],[Order Date]],"mmm")</f>
        <v>Jun</v>
      </c>
      <c r="F1438" s="3">
        <v>41818</v>
      </c>
      <c r="G1438" s="8">
        <f>Table1[[#This Row],[Ship Date]]-Table1[[#This Row],[Order Date]]</f>
        <v>7</v>
      </c>
      <c r="H1438" s="2" t="s">
        <v>50</v>
      </c>
      <c r="I1438" s="2" t="s">
        <v>3868</v>
      </c>
      <c r="J1438" s="2" t="s">
        <v>3869</v>
      </c>
      <c r="K1438" s="2" t="s">
        <v>26</v>
      </c>
      <c r="L1438" s="2" t="s">
        <v>27</v>
      </c>
      <c r="M1438" s="2" t="s">
        <v>3870</v>
      </c>
      <c r="N1438" s="2" t="s">
        <v>498</v>
      </c>
      <c r="O1438" s="2">
        <v>44134</v>
      </c>
      <c r="P1438" s="2" t="s">
        <v>148</v>
      </c>
      <c r="Q1438" s="2" t="s">
        <v>3716</v>
      </c>
      <c r="R1438" s="2" t="s">
        <v>46</v>
      </c>
      <c r="S1438" s="2" t="s">
        <v>68</v>
      </c>
      <c r="T1438" s="2" t="s">
        <v>3717</v>
      </c>
      <c r="U1438" s="2">
        <v>5.2480000000000002</v>
      </c>
      <c r="V1438" s="2">
        <v>2</v>
      </c>
      <c r="W1438" s="2">
        <v>0.2</v>
      </c>
      <c r="X1438" s="20">
        <v>5</v>
      </c>
      <c r="Y1438" s="18">
        <v>26361.571428570998</v>
      </c>
      <c r="Z1438" s="2">
        <v>0.59039999999999915</v>
      </c>
    </row>
    <row r="1439" spans="1:26" x14ac:dyDescent="0.3">
      <c r="A1439" s="2">
        <v>1438</v>
      </c>
      <c r="B1439" s="2" t="s">
        <v>3873</v>
      </c>
      <c r="C1439" s="2">
        <f>YEAR([1]Data!$D1439)</f>
        <v>2012</v>
      </c>
      <c r="D1439" s="3">
        <v>41197</v>
      </c>
      <c r="E1439" s="3" t="str">
        <f>TEXT(Table1[[#This Row],[Order Date]],"mmm")</f>
        <v>Oct</v>
      </c>
      <c r="F1439" s="3">
        <v>41197</v>
      </c>
      <c r="G1439" s="8">
        <f>Table1[[#This Row],[Ship Date]]-Table1[[#This Row],[Order Date]]</f>
        <v>0</v>
      </c>
      <c r="H1439" s="2" t="s">
        <v>1290</v>
      </c>
      <c r="I1439" s="2" t="s">
        <v>332</v>
      </c>
      <c r="J1439" s="2" t="s">
        <v>333</v>
      </c>
      <c r="K1439" s="2" t="s">
        <v>26</v>
      </c>
      <c r="L1439" s="2" t="s">
        <v>27</v>
      </c>
      <c r="M1439" s="2" t="s">
        <v>1614</v>
      </c>
      <c r="N1439" s="2" t="s">
        <v>104</v>
      </c>
      <c r="O1439" s="2">
        <v>79109</v>
      </c>
      <c r="P1439" s="2" t="s">
        <v>105</v>
      </c>
      <c r="Q1439" s="2" t="s">
        <v>3874</v>
      </c>
      <c r="R1439" s="2" t="s">
        <v>71</v>
      </c>
      <c r="S1439" s="2" t="s">
        <v>161</v>
      </c>
      <c r="T1439" s="2" t="s">
        <v>3875</v>
      </c>
      <c r="U1439" s="2">
        <v>263.88</v>
      </c>
      <c r="V1439" s="2">
        <v>3</v>
      </c>
      <c r="W1439" s="2">
        <v>0.2</v>
      </c>
      <c r="X1439" s="20">
        <v>5</v>
      </c>
      <c r="Y1439" s="18">
        <v>26399.716836734198</v>
      </c>
      <c r="Z1439" s="2">
        <v>42.880500000000012</v>
      </c>
    </row>
    <row r="1440" spans="1:26" x14ac:dyDescent="0.3">
      <c r="A1440" s="2">
        <v>1439</v>
      </c>
      <c r="B1440" s="2" t="s">
        <v>3873</v>
      </c>
      <c r="C1440" s="2">
        <f>YEAR([1]Data!$D1440)</f>
        <v>2012</v>
      </c>
      <c r="D1440" s="3">
        <v>41197</v>
      </c>
      <c r="E1440" s="3" t="str">
        <f>TEXT(Table1[[#This Row],[Order Date]],"mmm")</f>
        <v>Oct</v>
      </c>
      <c r="F1440" s="3">
        <v>41197</v>
      </c>
      <c r="G1440" s="8">
        <f>Table1[[#This Row],[Ship Date]]-Table1[[#This Row],[Order Date]]</f>
        <v>0</v>
      </c>
      <c r="H1440" s="2" t="s">
        <v>1290</v>
      </c>
      <c r="I1440" s="2" t="s">
        <v>332</v>
      </c>
      <c r="J1440" s="2" t="s">
        <v>333</v>
      </c>
      <c r="K1440" s="2" t="s">
        <v>26</v>
      </c>
      <c r="L1440" s="2" t="s">
        <v>27</v>
      </c>
      <c r="M1440" s="2" t="s">
        <v>1614</v>
      </c>
      <c r="N1440" s="2" t="s">
        <v>104</v>
      </c>
      <c r="O1440" s="2">
        <v>79109</v>
      </c>
      <c r="P1440" s="2" t="s">
        <v>105</v>
      </c>
      <c r="Q1440" s="2" t="s">
        <v>1872</v>
      </c>
      <c r="R1440" s="2" t="s">
        <v>32</v>
      </c>
      <c r="S1440" s="2" t="s">
        <v>36</v>
      </c>
      <c r="T1440" s="2" t="s">
        <v>1873</v>
      </c>
      <c r="U1440" s="2">
        <v>2453.4299999999998</v>
      </c>
      <c r="V1440" s="2">
        <v>5</v>
      </c>
      <c r="W1440" s="2">
        <v>0.3</v>
      </c>
      <c r="X1440" s="20">
        <v>5</v>
      </c>
      <c r="Y1440" s="18">
        <v>26437.8622448975</v>
      </c>
      <c r="Z1440" s="2">
        <v>-350.4899999999999</v>
      </c>
    </row>
    <row r="1441" spans="1:26" x14ac:dyDescent="0.3">
      <c r="A1441" s="2">
        <v>1440</v>
      </c>
      <c r="B1441" s="2" t="s">
        <v>3876</v>
      </c>
      <c r="C1441" s="2">
        <f>YEAR([1]Data!$D1441)</f>
        <v>2014</v>
      </c>
      <c r="D1441" s="3">
        <v>41742</v>
      </c>
      <c r="E1441" s="3" t="str">
        <f>TEXT(Table1[[#This Row],[Order Date]],"mmm")</f>
        <v>Apr</v>
      </c>
      <c r="F1441" s="3">
        <v>41745</v>
      </c>
      <c r="G1441" s="8">
        <f>Table1[[#This Row],[Ship Date]]-Table1[[#This Row],[Order Date]]</f>
        <v>3</v>
      </c>
      <c r="H1441" s="2" t="s">
        <v>23</v>
      </c>
      <c r="I1441" s="2" t="s">
        <v>1870</v>
      </c>
      <c r="J1441" s="2" t="s">
        <v>1871</v>
      </c>
      <c r="K1441" s="2" t="s">
        <v>26</v>
      </c>
      <c r="L1441" s="2" t="s">
        <v>27</v>
      </c>
      <c r="M1441" s="2" t="s">
        <v>3577</v>
      </c>
      <c r="N1441" s="2" t="s">
        <v>1399</v>
      </c>
      <c r="O1441" s="2">
        <v>2908</v>
      </c>
      <c r="P1441" s="2" t="s">
        <v>148</v>
      </c>
      <c r="Q1441" s="2" t="s">
        <v>3877</v>
      </c>
      <c r="R1441" s="2" t="s">
        <v>46</v>
      </c>
      <c r="S1441" s="2" t="s">
        <v>75</v>
      </c>
      <c r="T1441" s="2" t="s">
        <v>1214</v>
      </c>
      <c r="U1441" s="2">
        <v>29.700000000000003</v>
      </c>
      <c r="V1441" s="2">
        <v>5</v>
      </c>
      <c r="W1441" s="2">
        <v>0</v>
      </c>
      <c r="X1441" s="20">
        <v>5</v>
      </c>
      <c r="Y1441" s="18">
        <v>26476.007653060798</v>
      </c>
      <c r="Z1441" s="2">
        <v>13.365</v>
      </c>
    </row>
    <row r="1442" spans="1:26" x14ac:dyDescent="0.3">
      <c r="A1442" s="2">
        <v>1441</v>
      </c>
      <c r="B1442" s="2" t="s">
        <v>3876</v>
      </c>
      <c r="C1442" s="2">
        <f>YEAR([1]Data!$D1442)</f>
        <v>2014</v>
      </c>
      <c r="D1442" s="3">
        <v>41742</v>
      </c>
      <c r="E1442" s="3" t="str">
        <f>TEXT(Table1[[#This Row],[Order Date]],"mmm")</f>
        <v>Apr</v>
      </c>
      <c r="F1442" s="3">
        <v>41745</v>
      </c>
      <c r="G1442" s="8">
        <f>Table1[[#This Row],[Ship Date]]-Table1[[#This Row],[Order Date]]</f>
        <v>3</v>
      </c>
      <c r="H1442" s="2" t="s">
        <v>23</v>
      </c>
      <c r="I1442" s="2" t="s">
        <v>1870</v>
      </c>
      <c r="J1442" s="2" t="s">
        <v>1871</v>
      </c>
      <c r="K1442" s="2" t="s">
        <v>26</v>
      </c>
      <c r="L1442" s="2" t="s">
        <v>27</v>
      </c>
      <c r="M1442" s="2" t="s">
        <v>3577</v>
      </c>
      <c r="N1442" s="2" t="s">
        <v>1399</v>
      </c>
      <c r="O1442" s="2">
        <v>2908</v>
      </c>
      <c r="P1442" s="2" t="s">
        <v>148</v>
      </c>
      <c r="Q1442" s="2" t="s">
        <v>3878</v>
      </c>
      <c r="R1442" s="2" t="s">
        <v>46</v>
      </c>
      <c r="S1442" s="2" t="s">
        <v>90</v>
      </c>
      <c r="T1442" s="2" t="s">
        <v>3879</v>
      </c>
      <c r="U1442" s="2">
        <v>39.96</v>
      </c>
      <c r="V1442" s="2">
        <v>4</v>
      </c>
      <c r="W1442" s="2">
        <v>0</v>
      </c>
      <c r="X1442" s="20">
        <v>5</v>
      </c>
      <c r="Y1442" s="18">
        <v>26514.153061223999</v>
      </c>
      <c r="Z1442" s="2">
        <v>17.981999999999999</v>
      </c>
    </row>
    <row r="1443" spans="1:26" x14ac:dyDescent="0.3">
      <c r="A1443" s="2">
        <v>1442</v>
      </c>
      <c r="B1443" s="2" t="s">
        <v>3880</v>
      </c>
      <c r="C1443" s="2">
        <f>YEAR([1]Data!$D1443)</f>
        <v>2014</v>
      </c>
      <c r="D1443" s="3">
        <v>41993</v>
      </c>
      <c r="E1443" s="3" t="str">
        <f>TEXT(Table1[[#This Row],[Order Date]],"mmm")</f>
        <v>Dec</v>
      </c>
      <c r="F1443" s="3">
        <v>41998</v>
      </c>
      <c r="G1443" s="8">
        <f>Table1[[#This Row],[Ship Date]]-Table1[[#This Row],[Order Date]]</f>
        <v>5</v>
      </c>
      <c r="H1443" s="2" t="s">
        <v>23</v>
      </c>
      <c r="I1443" s="2" t="s">
        <v>3881</v>
      </c>
      <c r="J1443" s="2" t="s">
        <v>3882</v>
      </c>
      <c r="K1443" s="2" t="s">
        <v>26</v>
      </c>
      <c r="L1443" s="2" t="s">
        <v>27</v>
      </c>
      <c r="M1443" s="2" t="s">
        <v>127</v>
      </c>
      <c r="N1443" s="2" t="s">
        <v>43</v>
      </c>
      <c r="O1443" s="2">
        <v>94110</v>
      </c>
      <c r="P1443" s="2" t="s">
        <v>44</v>
      </c>
      <c r="Q1443" s="2" t="s">
        <v>2773</v>
      </c>
      <c r="R1443" s="2" t="s">
        <v>46</v>
      </c>
      <c r="S1443" s="2" t="s">
        <v>75</v>
      </c>
      <c r="T1443" s="2" t="s">
        <v>2774</v>
      </c>
      <c r="U1443" s="2">
        <v>36.672000000000004</v>
      </c>
      <c r="V1443" s="2">
        <v>2</v>
      </c>
      <c r="W1443" s="2">
        <v>0.2</v>
      </c>
      <c r="X1443" s="20">
        <v>5</v>
      </c>
      <c r="Y1443" s="18">
        <v>26552.2984693873</v>
      </c>
      <c r="Z1443" s="2">
        <v>11.459999999999999</v>
      </c>
    </row>
    <row r="1444" spans="1:26" x14ac:dyDescent="0.3">
      <c r="A1444" s="2">
        <v>1443</v>
      </c>
      <c r="B1444" s="2" t="s">
        <v>3883</v>
      </c>
      <c r="C1444" s="2">
        <f>YEAR([1]Data!$D1444)</f>
        <v>2014</v>
      </c>
      <c r="D1444" s="3">
        <v>41857</v>
      </c>
      <c r="E1444" s="3" t="str">
        <f>TEXT(Table1[[#This Row],[Order Date]],"mmm")</f>
        <v>Aug</v>
      </c>
      <c r="F1444" s="3">
        <v>41860</v>
      </c>
      <c r="G1444" s="8">
        <f>Table1[[#This Row],[Ship Date]]-Table1[[#This Row],[Order Date]]</f>
        <v>3</v>
      </c>
      <c r="H1444" s="2" t="s">
        <v>188</v>
      </c>
      <c r="I1444" s="2" t="s">
        <v>3884</v>
      </c>
      <c r="J1444" s="2" t="s">
        <v>3885</v>
      </c>
      <c r="K1444" s="2" t="s">
        <v>41</v>
      </c>
      <c r="L1444" s="2" t="s">
        <v>27</v>
      </c>
      <c r="M1444" s="2" t="s">
        <v>1464</v>
      </c>
      <c r="N1444" s="2" t="s">
        <v>29</v>
      </c>
      <c r="O1444" s="2">
        <v>40475</v>
      </c>
      <c r="P1444" s="2" t="s">
        <v>30</v>
      </c>
      <c r="Q1444" s="2" t="s">
        <v>1266</v>
      </c>
      <c r="R1444" s="2" t="s">
        <v>46</v>
      </c>
      <c r="S1444" s="2" t="s">
        <v>90</v>
      </c>
      <c r="T1444" s="2" t="s">
        <v>1267</v>
      </c>
      <c r="U1444" s="2">
        <v>13.76</v>
      </c>
      <c r="V1444" s="2">
        <v>2</v>
      </c>
      <c r="W1444" s="2">
        <v>0</v>
      </c>
      <c r="X1444" s="20">
        <v>5</v>
      </c>
      <c r="Y1444" s="18">
        <v>26590.4438775505</v>
      </c>
      <c r="Z1444" s="2">
        <v>6.3295999999999992</v>
      </c>
    </row>
    <row r="1445" spans="1:26" x14ac:dyDescent="0.3">
      <c r="A1445" s="2">
        <v>1444</v>
      </c>
      <c r="B1445" s="2" t="s">
        <v>3886</v>
      </c>
      <c r="C1445" s="2">
        <f>YEAR([1]Data!$D1445)</f>
        <v>2012</v>
      </c>
      <c r="D1445" s="3">
        <v>41183</v>
      </c>
      <c r="E1445" s="3" t="str">
        <f>TEXT(Table1[[#This Row],[Order Date]],"mmm")</f>
        <v>Oct</v>
      </c>
      <c r="F1445" s="3">
        <v>41188</v>
      </c>
      <c r="G1445" s="8">
        <f>Table1[[#This Row],[Ship Date]]-Table1[[#This Row],[Order Date]]</f>
        <v>5</v>
      </c>
      <c r="H1445" s="2" t="s">
        <v>50</v>
      </c>
      <c r="I1445" s="2" t="s">
        <v>3887</v>
      </c>
      <c r="J1445" s="2" t="s">
        <v>3888</v>
      </c>
      <c r="K1445" s="2" t="s">
        <v>41</v>
      </c>
      <c r="L1445" s="2" t="s">
        <v>27</v>
      </c>
      <c r="M1445" s="2" t="s">
        <v>456</v>
      </c>
      <c r="N1445" s="2" t="s">
        <v>457</v>
      </c>
      <c r="O1445" s="2">
        <v>80013</v>
      </c>
      <c r="P1445" s="2" t="s">
        <v>44</v>
      </c>
      <c r="Q1445" s="2" t="s">
        <v>547</v>
      </c>
      <c r="R1445" s="2" t="s">
        <v>46</v>
      </c>
      <c r="S1445" s="2" t="s">
        <v>59</v>
      </c>
      <c r="T1445" s="2" t="s">
        <v>548</v>
      </c>
      <c r="U1445" s="2">
        <v>139.42400000000001</v>
      </c>
      <c r="V1445" s="2">
        <v>4</v>
      </c>
      <c r="W1445" s="2">
        <v>0.2</v>
      </c>
      <c r="X1445" s="20">
        <v>5</v>
      </c>
      <c r="Y1445" s="18">
        <v>26628.589285713799</v>
      </c>
      <c r="Z1445" s="2">
        <v>17.42799999999999</v>
      </c>
    </row>
    <row r="1446" spans="1:26" x14ac:dyDescent="0.3">
      <c r="A1446" s="2">
        <v>1445</v>
      </c>
      <c r="B1446" s="2" t="s">
        <v>3889</v>
      </c>
      <c r="C1446" s="2">
        <f>YEAR([1]Data!$D1446)</f>
        <v>2013</v>
      </c>
      <c r="D1446" s="3">
        <v>41418</v>
      </c>
      <c r="E1446" s="3" t="str">
        <f>TEXT(Table1[[#This Row],[Order Date]],"mmm")</f>
        <v>May</v>
      </c>
      <c r="F1446" s="3">
        <v>41423</v>
      </c>
      <c r="G1446" s="8">
        <f>Table1[[#This Row],[Ship Date]]-Table1[[#This Row],[Order Date]]</f>
        <v>5</v>
      </c>
      <c r="H1446" s="2" t="s">
        <v>50</v>
      </c>
      <c r="I1446" s="2" t="s">
        <v>916</v>
      </c>
      <c r="J1446" s="2" t="s">
        <v>917</v>
      </c>
      <c r="K1446" s="2" t="s">
        <v>26</v>
      </c>
      <c r="L1446" s="2" t="s">
        <v>27</v>
      </c>
      <c r="M1446" s="2" t="s">
        <v>303</v>
      </c>
      <c r="N1446" s="2" t="s">
        <v>211</v>
      </c>
      <c r="O1446" s="2">
        <v>60623</v>
      </c>
      <c r="P1446" s="2" t="s">
        <v>105</v>
      </c>
      <c r="Q1446" s="2" t="s">
        <v>3500</v>
      </c>
      <c r="R1446" s="2" t="s">
        <v>71</v>
      </c>
      <c r="S1446" s="2" t="s">
        <v>72</v>
      </c>
      <c r="T1446" s="2" t="s">
        <v>3501</v>
      </c>
      <c r="U1446" s="2">
        <v>1979.9280000000001</v>
      </c>
      <c r="V1446" s="2">
        <v>9</v>
      </c>
      <c r="W1446" s="2">
        <v>0.2</v>
      </c>
      <c r="X1446" s="20">
        <v>5</v>
      </c>
      <c r="Y1446" s="18">
        <v>26666.734693877101</v>
      </c>
      <c r="Z1446" s="2">
        <v>148.49459999999993</v>
      </c>
    </row>
    <row r="1447" spans="1:26" x14ac:dyDescent="0.3">
      <c r="A1447" s="2">
        <v>1446</v>
      </c>
      <c r="B1447" s="2" t="s">
        <v>3890</v>
      </c>
      <c r="C1447" s="2">
        <f>YEAR([1]Data!$D1447)</f>
        <v>2014</v>
      </c>
      <c r="D1447" s="3">
        <v>41804</v>
      </c>
      <c r="E1447" s="3" t="str">
        <f>TEXT(Table1[[#This Row],[Order Date]],"mmm")</f>
        <v>Jun</v>
      </c>
      <c r="F1447" s="3">
        <v>41807</v>
      </c>
      <c r="G1447" s="8">
        <f>Table1[[#This Row],[Ship Date]]-Table1[[#This Row],[Order Date]]</f>
        <v>3</v>
      </c>
      <c r="H1447" s="2" t="s">
        <v>188</v>
      </c>
      <c r="I1447" s="2" t="s">
        <v>1497</v>
      </c>
      <c r="J1447" s="2" t="s">
        <v>1498</v>
      </c>
      <c r="K1447" s="2" t="s">
        <v>102</v>
      </c>
      <c r="L1447" s="2" t="s">
        <v>27</v>
      </c>
      <c r="M1447" s="2" t="s">
        <v>303</v>
      </c>
      <c r="N1447" s="2" t="s">
        <v>211</v>
      </c>
      <c r="O1447" s="2">
        <v>60653</v>
      </c>
      <c r="P1447" s="2" t="s">
        <v>105</v>
      </c>
      <c r="Q1447" s="2" t="s">
        <v>960</v>
      </c>
      <c r="R1447" s="2" t="s">
        <v>46</v>
      </c>
      <c r="S1447" s="2" t="s">
        <v>59</v>
      </c>
      <c r="T1447" s="2" t="s">
        <v>961</v>
      </c>
      <c r="U1447" s="2">
        <v>164.73599999999999</v>
      </c>
      <c r="V1447" s="2">
        <v>4</v>
      </c>
      <c r="W1447" s="2">
        <v>0.2</v>
      </c>
      <c r="X1447" s="20">
        <v>5</v>
      </c>
      <c r="Y1447" s="18">
        <v>26704.880102040301</v>
      </c>
      <c r="Z1447" s="2">
        <v>-39.124799999999993</v>
      </c>
    </row>
    <row r="1448" spans="1:26" x14ac:dyDescent="0.3">
      <c r="A1448" s="2">
        <v>1447</v>
      </c>
      <c r="B1448" s="2" t="s">
        <v>3890</v>
      </c>
      <c r="C1448" s="2">
        <f>YEAR([1]Data!$D1448)</f>
        <v>2014</v>
      </c>
      <c r="D1448" s="3">
        <v>41804</v>
      </c>
      <c r="E1448" s="3" t="str">
        <f>TEXT(Table1[[#This Row],[Order Date]],"mmm")</f>
        <v>Jun</v>
      </c>
      <c r="F1448" s="3">
        <v>41807</v>
      </c>
      <c r="G1448" s="8">
        <f>Table1[[#This Row],[Ship Date]]-Table1[[#This Row],[Order Date]]</f>
        <v>3</v>
      </c>
      <c r="H1448" s="2" t="s">
        <v>188</v>
      </c>
      <c r="I1448" s="2" t="s">
        <v>1497</v>
      </c>
      <c r="J1448" s="2" t="s">
        <v>1498</v>
      </c>
      <c r="K1448" s="2" t="s">
        <v>102</v>
      </c>
      <c r="L1448" s="2" t="s">
        <v>27</v>
      </c>
      <c r="M1448" s="2" t="s">
        <v>303</v>
      </c>
      <c r="N1448" s="2" t="s">
        <v>211</v>
      </c>
      <c r="O1448" s="2">
        <v>60653</v>
      </c>
      <c r="P1448" s="2" t="s">
        <v>105</v>
      </c>
      <c r="Q1448" s="2" t="s">
        <v>3891</v>
      </c>
      <c r="R1448" s="2" t="s">
        <v>32</v>
      </c>
      <c r="S1448" s="2" t="s">
        <v>36</v>
      </c>
      <c r="T1448" s="2" t="s">
        <v>3892</v>
      </c>
      <c r="U1448" s="2">
        <v>470.30199999999996</v>
      </c>
      <c r="V1448" s="2">
        <v>7</v>
      </c>
      <c r="W1448" s="2">
        <v>0.3</v>
      </c>
      <c r="X1448" s="20">
        <v>5</v>
      </c>
      <c r="Y1448" s="18">
        <v>26743.025510203599</v>
      </c>
      <c r="Z1448" s="2">
        <v>-87.341800000000035</v>
      </c>
    </row>
    <row r="1449" spans="1:26" x14ac:dyDescent="0.3">
      <c r="A1449" s="2">
        <v>1448</v>
      </c>
      <c r="B1449" s="2" t="s">
        <v>3890</v>
      </c>
      <c r="C1449" s="2">
        <f>YEAR([1]Data!$D1449)</f>
        <v>2014</v>
      </c>
      <c r="D1449" s="3">
        <v>41804</v>
      </c>
      <c r="E1449" s="3" t="str">
        <f>TEXT(Table1[[#This Row],[Order Date]],"mmm")</f>
        <v>Jun</v>
      </c>
      <c r="F1449" s="3">
        <v>41807</v>
      </c>
      <c r="G1449" s="8">
        <f>Table1[[#This Row],[Ship Date]]-Table1[[#This Row],[Order Date]]</f>
        <v>3</v>
      </c>
      <c r="H1449" s="2" t="s">
        <v>188</v>
      </c>
      <c r="I1449" s="2" t="s">
        <v>1497</v>
      </c>
      <c r="J1449" s="2" t="s">
        <v>1498</v>
      </c>
      <c r="K1449" s="2" t="s">
        <v>102</v>
      </c>
      <c r="L1449" s="2" t="s">
        <v>27</v>
      </c>
      <c r="M1449" s="2" t="s">
        <v>303</v>
      </c>
      <c r="N1449" s="2" t="s">
        <v>211</v>
      </c>
      <c r="O1449" s="2">
        <v>60653</v>
      </c>
      <c r="P1449" s="2" t="s">
        <v>105</v>
      </c>
      <c r="Q1449" s="2" t="s">
        <v>3893</v>
      </c>
      <c r="R1449" s="2" t="s">
        <v>71</v>
      </c>
      <c r="S1449" s="2" t="s">
        <v>72</v>
      </c>
      <c r="T1449" s="2" t="s">
        <v>3894</v>
      </c>
      <c r="U1449" s="2">
        <v>47.984000000000002</v>
      </c>
      <c r="V1449" s="2">
        <v>2</v>
      </c>
      <c r="W1449" s="2">
        <v>0.2</v>
      </c>
      <c r="X1449" s="20">
        <v>5</v>
      </c>
      <c r="Y1449" s="18">
        <v>26781.170918366901</v>
      </c>
      <c r="Z1449" s="2">
        <v>5.9979999999999922</v>
      </c>
    </row>
    <row r="1450" spans="1:26" x14ac:dyDescent="0.3">
      <c r="A1450" s="2">
        <v>1449</v>
      </c>
      <c r="B1450" s="2" t="s">
        <v>3895</v>
      </c>
      <c r="C1450" s="2">
        <f>YEAR([1]Data!$D1450)</f>
        <v>2011</v>
      </c>
      <c r="D1450" s="3">
        <v>40656</v>
      </c>
      <c r="E1450" s="3" t="str">
        <f>TEXT(Table1[[#This Row],[Order Date]],"mmm")</f>
        <v>Apr</v>
      </c>
      <c r="F1450" s="3">
        <v>40657</v>
      </c>
      <c r="G1450" s="8">
        <f>Table1[[#This Row],[Ship Date]]-Table1[[#This Row],[Order Date]]</f>
        <v>1</v>
      </c>
      <c r="H1450" s="2" t="s">
        <v>188</v>
      </c>
      <c r="I1450" s="2" t="s">
        <v>3136</v>
      </c>
      <c r="J1450" s="2" t="s">
        <v>3137</v>
      </c>
      <c r="K1450" s="2" t="s">
        <v>41</v>
      </c>
      <c r="L1450" s="2" t="s">
        <v>27</v>
      </c>
      <c r="M1450" s="2" t="s">
        <v>146</v>
      </c>
      <c r="N1450" s="2" t="s">
        <v>147</v>
      </c>
      <c r="O1450" s="2">
        <v>19134</v>
      </c>
      <c r="P1450" s="2" t="s">
        <v>148</v>
      </c>
      <c r="Q1450" s="2" t="s">
        <v>3896</v>
      </c>
      <c r="R1450" s="2" t="s">
        <v>46</v>
      </c>
      <c r="S1450" s="2" t="s">
        <v>75</v>
      </c>
      <c r="T1450" s="2" t="s">
        <v>3897</v>
      </c>
      <c r="U1450" s="2">
        <v>2.5020000000000002</v>
      </c>
      <c r="V1450" s="2">
        <v>3</v>
      </c>
      <c r="W1450" s="2">
        <v>0.7</v>
      </c>
      <c r="X1450" s="20">
        <v>5</v>
      </c>
      <c r="Y1450" s="18">
        <v>26819.316326530101</v>
      </c>
      <c r="Z1450" s="2">
        <v>-1.7513999999999994</v>
      </c>
    </row>
    <row r="1451" spans="1:26" x14ac:dyDescent="0.3">
      <c r="A1451" s="2">
        <v>1450</v>
      </c>
      <c r="B1451" s="2" t="s">
        <v>3898</v>
      </c>
      <c r="C1451" s="2">
        <f>YEAR([1]Data!$D1451)</f>
        <v>2012</v>
      </c>
      <c r="D1451" s="3">
        <v>41030</v>
      </c>
      <c r="E1451" s="3" t="str">
        <f>TEXT(Table1[[#This Row],[Order Date]],"mmm")</f>
        <v>May</v>
      </c>
      <c r="F1451" s="3">
        <v>41036</v>
      </c>
      <c r="G1451" s="8">
        <f>Table1[[#This Row],[Ship Date]]-Table1[[#This Row],[Order Date]]</f>
        <v>6</v>
      </c>
      <c r="H1451" s="2" t="s">
        <v>50</v>
      </c>
      <c r="I1451" s="2" t="s">
        <v>704</v>
      </c>
      <c r="J1451" s="2" t="s">
        <v>705</v>
      </c>
      <c r="K1451" s="2" t="s">
        <v>41</v>
      </c>
      <c r="L1451" s="2" t="s">
        <v>27</v>
      </c>
      <c r="M1451" s="2" t="s">
        <v>42</v>
      </c>
      <c r="N1451" s="2" t="s">
        <v>43</v>
      </c>
      <c r="O1451" s="2">
        <v>90008</v>
      </c>
      <c r="P1451" s="2" t="s">
        <v>44</v>
      </c>
      <c r="Q1451" s="2" t="s">
        <v>3899</v>
      </c>
      <c r="R1451" s="2" t="s">
        <v>71</v>
      </c>
      <c r="S1451" s="2" t="s">
        <v>72</v>
      </c>
      <c r="T1451" s="2" t="s">
        <v>3900</v>
      </c>
      <c r="U1451" s="2">
        <v>88.751999999999995</v>
      </c>
      <c r="V1451" s="2">
        <v>3</v>
      </c>
      <c r="W1451" s="2">
        <v>0.2</v>
      </c>
      <c r="X1451" s="20">
        <v>5</v>
      </c>
      <c r="Y1451" s="18">
        <v>26857.461734693399</v>
      </c>
      <c r="Z1451" s="2">
        <v>11.093999999999998</v>
      </c>
    </row>
    <row r="1452" spans="1:26" x14ac:dyDescent="0.3">
      <c r="A1452" s="2">
        <v>1451</v>
      </c>
      <c r="B1452" s="2" t="s">
        <v>3901</v>
      </c>
      <c r="C1452" s="2">
        <f>YEAR([1]Data!$D1452)</f>
        <v>2012</v>
      </c>
      <c r="D1452" s="3">
        <v>41109</v>
      </c>
      <c r="E1452" s="3" t="str">
        <f>TEXT(Table1[[#This Row],[Order Date]],"mmm")</f>
        <v>Jul</v>
      </c>
      <c r="F1452" s="3">
        <v>41110</v>
      </c>
      <c r="G1452" s="8">
        <f>Table1[[#This Row],[Ship Date]]-Table1[[#This Row],[Order Date]]</f>
        <v>1</v>
      </c>
      <c r="H1452" s="2" t="s">
        <v>188</v>
      </c>
      <c r="I1452" s="2" t="s">
        <v>3902</v>
      </c>
      <c r="J1452" s="2" t="s">
        <v>3903</v>
      </c>
      <c r="K1452" s="2" t="s">
        <v>26</v>
      </c>
      <c r="L1452" s="2" t="s">
        <v>27</v>
      </c>
      <c r="M1452" s="2" t="s">
        <v>544</v>
      </c>
      <c r="N1452" s="2" t="s">
        <v>310</v>
      </c>
      <c r="O1452" s="2">
        <v>85023</v>
      </c>
      <c r="P1452" s="2" t="s">
        <v>44</v>
      </c>
      <c r="Q1452" s="2" t="s">
        <v>3904</v>
      </c>
      <c r="R1452" s="2" t="s">
        <v>46</v>
      </c>
      <c r="S1452" s="2" t="s">
        <v>75</v>
      </c>
      <c r="T1452" s="2" t="s">
        <v>3905</v>
      </c>
      <c r="U1452" s="2">
        <v>2.0250000000000004</v>
      </c>
      <c r="V1452" s="2">
        <v>1</v>
      </c>
      <c r="W1452" s="2">
        <v>0.7</v>
      </c>
      <c r="X1452" s="20">
        <v>5</v>
      </c>
      <c r="Y1452" s="18">
        <v>26895.607142856701</v>
      </c>
      <c r="Z1452" s="2">
        <v>-1.3499999999999996</v>
      </c>
    </row>
    <row r="1453" spans="1:26" x14ac:dyDescent="0.3">
      <c r="A1453" s="2">
        <v>1452</v>
      </c>
      <c r="B1453" s="2" t="s">
        <v>3906</v>
      </c>
      <c r="C1453" s="2">
        <f>YEAR([1]Data!$D1453)</f>
        <v>2013</v>
      </c>
      <c r="D1453" s="3">
        <v>41605</v>
      </c>
      <c r="E1453" s="3" t="str">
        <f>TEXT(Table1[[#This Row],[Order Date]],"mmm")</f>
        <v>Nov</v>
      </c>
      <c r="F1453" s="3">
        <v>41608</v>
      </c>
      <c r="G1453" s="8">
        <f>Table1[[#This Row],[Ship Date]]-Table1[[#This Row],[Order Date]]</f>
        <v>3</v>
      </c>
      <c r="H1453" s="2" t="s">
        <v>188</v>
      </c>
      <c r="I1453" s="2" t="s">
        <v>3907</v>
      </c>
      <c r="J1453" s="2" t="s">
        <v>3908</v>
      </c>
      <c r="K1453" s="2" t="s">
        <v>41</v>
      </c>
      <c r="L1453" s="2" t="s">
        <v>27</v>
      </c>
      <c r="M1453" s="2" t="s">
        <v>3909</v>
      </c>
      <c r="N1453" s="2" t="s">
        <v>358</v>
      </c>
      <c r="O1453" s="2">
        <v>36608</v>
      </c>
      <c r="P1453" s="2" t="s">
        <v>30</v>
      </c>
      <c r="Q1453" s="2" t="s">
        <v>3441</v>
      </c>
      <c r="R1453" s="2" t="s">
        <v>46</v>
      </c>
      <c r="S1453" s="2" t="s">
        <v>90</v>
      </c>
      <c r="T1453" s="2" t="s">
        <v>186</v>
      </c>
      <c r="U1453" s="2">
        <v>70.98</v>
      </c>
      <c r="V1453" s="2">
        <v>7</v>
      </c>
      <c r="W1453" s="2">
        <v>0</v>
      </c>
      <c r="X1453" s="20">
        <v>5</v>
      </c>
      <c r="Y1453" s="18">
        <v>26933.752551019901</v>
      </c>
      <c r="Z1453" s="2">
        <v>34.780200000000001</v>
      </c>
    </row>
    <row r="1454" spans="1:26" x14ac:dyDescent="0.3">
      <c r="A1454" s="2">
        <v>1453</v>
      </c>
      <c r="B1454" s="2" t="s">
        <v>3906</v>
      </c>
      <c r="C1454" s="2">
        <f>YEAR([1]Data!$D1454)</f>
        <v>2013</v>
      </c>
      <c r="D1454" s="3">
        <v>41605</v>
      </c>
      <c r="E1454" s="3" t="str">
        <f>TEXT(Table1[[#This Row],[Order Date]],"mmm")</f>
        <v>Nov</v>
      </c>
      <c r="F1454" s="3">
        <v>41608</v>
      </c>
      <c r="G1454" s="8">
        <f>Table1[[#This Row],[Ship Date]]-Table1[[#This Row],[Order Date]]</f>
        <v>3</v>
      </c>
      <c r="H1454" s="2" t="s">
        <v>188</v>
      </c>
      <c r="I1454" s="2" t="s">
        <v>3907</v>
      </c>
      <c r="J1454" s="2" t="s">
        <v>3908</v>
      </c>
      <c r="K1454" s="2" t="s">
        <v>41</v>
      </c>
      <c r="L1454" s="2" t="s">
        <v>27</v>
      </c>
      <c r="M1454" s="2" t="s">
        <v>3909</v>
      </c>
      <c r="N1454" s="2" t="s">
        <v>358</v>
      </c>
      <c r="O1454" s="2">
        <v>36608</v>
      </c>
      <c r="P1454" s="2" t="s">
        <v>30</v>
      </c>
      <c r="Q1454" s="2" t="s">
        <v>3910</v>
      </c>
      <c r="R1454" s="2" t="s">
        <v>46</v>
      </c>
      <c r="S1454" s="2" t="s">
        <v>75</v>
      </c>
      <c r="T1454" s="2" t="s">
        <v>3911</v>
      </c>
      <c r="U1454" s="2">
        <v>91.679999999999993</v>
      </c>
      <c r="V1454" s="2">
        <v>3</v>
      </c>
      <c r="W1454" s="2">
        <v>0</v>
      </c>
      <c r="X1454" s="20">
        <v>5</v>
      </c>
      <c r="Y1454" s="18">
        <v>26971.897959183199</v>
      </c>
      <c r="Z1454" s="2">
        <v>45.839999999999996</v>
      </c>
    </row>
    <row r="1455" spans="1:26" x14ac:dyDescent="0.3">
      <c r="A1455" s="2">
        <v>1454</v>
      </c>
      <c r="B1455" s="2" t="s">
        <v>3906</v>
      </c>
      <c r="C1455" s="2">
        <f>YEAR([1]Data!$D1455)</f>
        <v>2013</v>
      </c>
      <c r="D1455" s="3">
        <v>41605</v>
      </c>
      <c r="E1455" s="3" t="str">
        <f>TEXT(Table1[[#This Row],[Order Date]],"mmm")</f>
        <v>Nov</v>
      </c>
      <c r="F1455" s="3">
        <v>41608</v>
      </c>
      <c r="G1455" s="8">
        <f>Table1[[#This Row],[Ship Date]]-Table1[[#This Row],[Order Date]]</f>
        <v>3</v>
      </c>
      <c r="H1455" s="2" t="s">
        <v>188</v>
      </c>
      <c r="I1455" s="2" t="s">
        <v>3907</v>
      </c>
      <c r="J1455" s="2" t="s">
        <v>3908</v>
      </c>
      <c r="K1455" s="2" t="s">
        <v>41</v>
      </c>
      <c r="L1455" s="2" t="s">
        <v>27</v>
      </c>
      <c r="M1455" s="2" t="s">
        <v>3909</v>
      </c>
      <c r="N1455" s="2" t="s">
        <v>358</v>
      </c>
      <c r="O1455" s="2">
        <v>36608</v>
      </c>
      <c r="P1455" s="2" t="s">
        <v>30</v>
      </c>
      <c r="Q1455" s="2" t="s">
        <v>3904</v>
      </c>
      <c r="R1455" s="2" t="s">
        <v>46</v>
      </c>
      <c r="S1455" s="2" t="s">
        <v>75</v>
      </c>
      <c r="T1455" s="2" t="s">
        <v>3905</v>
      </c>
      <c r="U1455" s="2">
        <v>33.75</v>
      </c>
      <c r="V1455" s="2">
        <v>5</v>
      </c>
      <c r="W1455" s="2">
        <v>0</v>
      </c>
      <c r="X1455" s="20">
        <v>5</v>
      </c>
      <c r="Y1455" s="18">
        <v>27010.043367346501</v>
      </c>
      <c r="Z1455" s="2">
        <v>16.875</v>
      </c>
    </row>
    <row r="1456" spans="1:26" x14ac:dyDescent="0.3">
      <c r="A1456" s="2">
        <v>1455</v>
      </c>
      <c r="B1456" s="2" t="s">
        <v>3906</v>
      </c>
      <c r="C1456" s="2">
        <f>YEAR([1]Data!$D1456)</f>
        <v>2013</v>
      </c>
      <c r="D1456" s="3">
        <v>41605</v>
      </c>
      <c r="E1456" s="3" t="str">
        <f>TEXT(Table1[[#This Row],[Order Date]],"mmm")</f>
        <v>Nov</v>
      </c>
      <c r="F1456" s="3">
        <v>41608</v>
      </c>
      <c r="G1456" s="8">
        <f>Table1[[#This Row],[Ship Date]]-Table1[[#This Row],[Order Date]]</f>
        <v>3</v>
      </c>
      <c r="H1456" s="2" t="s">
        <v>188</v>
      </c>
      <c r="I1456" s="2" t="s">
        <v>3907</v>
      </c>
      <c r="J1456" s="2" t="s">
        <v>3908</v>
      </c>
      <c r="K1456" s="2" t="s">
        <v>41</v>
      </c>
      <c r="L1456" s="2" t="s">
        <v>27</v>
      </c>
      <c r="M1456" s="2" t="s">
        <v>3909</v>
      </c>
      <c r="N1456" s="2" t="s">
        <v>358</v>
      </c>
      <c r="O1456" s="2">
        <v>36608</v>
      </c>
      <c r="P1456" s="2" t="s">
        <v>30</v>
      </c>
      <c r="Q1456" s="2" t="s">
        <v>3912</v>
      </c>
      <c r="R1456" s="2" t="s">
        <v>71</v>
      </c>
      <c r="S1456" s="2" t="s">
        <v>682</v>
      </c>
      <c r="T1456" s="2" t="s">
        <v>3913</v>
      </c>
      <c r="U1456" s="2">
        <v>3040</v>
      </c>
      <c r="V1456" s="2">
        <v>8</v>
      </c>
      <c r="W1456" s="2">
        <v>0</v>
      </c>
      <c r="X1456" s="20">
        <v>5</v>
      </c>
      <c r="Y1456" s="18">
        <v>27048.188775509701</v>
      </c>
      <c r="Z1456" s="2">
        <v>1459.2</v>
      </c>
    </row>
    <row r="1457" spans="1:26" x14ac:dyDescent="0.3">
      <c r="A1457" s="2">
        <v>1456</v>
      </c>
      <c r="B1457" s="2" t="s">
        <v>3914</v>
      </c>
      <c r="C1457" s="2">
        <f>YEAR([1]Data!$D1457)</f>
        <v>2014</v>
      </c>
      <c r="D1457" s="3">
        <v>41803</v>
      </c>
      <c r="E1457" s="3" t="str">
        <f>TEXT(Table1[[#This Row],[Order Date]],"mmm")</f>
        <v>Jun</v>
      </c>
      <c r="F1457" s="3">
        <v>41810</v>
      </c>
      <c r="G1457" s="8">
        <f>Table1[[#This Row],[Ship Date]]-Table1[[#This Row],[Order Date]]</f>
        <v>7</v>
      </c>
      <c r="H1457" s="2" t="s">
        <v>50</v>
      </c>
      <c r="I1457" s="2" t="s">
        <v>3915</v>
      </c>
      <c r="J1457" s="2" t="s">
        <v>3916</v>
      </c>
      <c r="K1457" s="2" t="s">
        <v>102</v>
      </c>
      <c r="L1457" s="2" t="s">
        <v>27</v>
      </c>
      <c r="M1457" s="2" t="s">
        <v>497</v>
      </c>
      <c r="N1457" s="2" t="s">
        <v>1272</v>
      </c>
      <c r="O1457" s="2">
        <v>31907</v>
      </c>
      <c r="P1457" s="2" t="s">
        <v>30</v>
      </c>
      <c r="Q1457" s="2" t="s">
        <v>3917</v>
      </c>
      <c r="R1457" s="2" t="s">
        <v>46</v>
      </c>
      <c r="S1457" s="2" t="s">
        <v>75</v>
      </c>
      <c r="T1457" s="2" t="s">
        <v>3918</v>
      </c>
      <c r="U1457" s="2">
        <v>91.199999999999989</v>
      </c>
      <c r="V1457" s="2">
        <v>3</v>
      </c>
      <c r="W1457" s="2">
        <v>0</v>
      </c>
      <c r="X1457" s="20">
        <v>5</v>
      </c>
      <c r="Y1457" s="18">
        <v>27086.334183673</v>
      </c>
      <c r="Z1457" s="2">
        <v>41.951999999999998</v>
      </c>
    </row>
    <row r="1458" spans="1:26" x14ac:dyDescent="0.3">
      <c r="A1458" s="2">
        <v>1457</v>
      </c>
      <c r="B1458" s="2" t="s">
        <v>3914</v>
      </c>
      <c r="C1458" s="2">
        <f>YEAR([1]Data!$D1458)</f>
        <v>2014</v>
      </c>
      <c r="D1458" s="3">
        <v>41803</v>
      </c>
      <c r="E1458" s="3" t="str">
        <f>TEXT(Table1[[#This Row],[Order Date]],"mmm")</f>
        <v>Jun</v>
      </c>
      <c r="F1458" s="3">
        <v>41810</v>
      </c>
      <c r="G1458" s="8">
        <f>Table1[[#This Row],[Ship Date]]-Table1[[#This Row],[Order Date]]</f>
        <v>7</v>
      </c>
      <c r="H1458" s="2" t="s">
        <v>50</v>
      </c>
      <c r="I1458" s="2" t="s">
        <v>3915</v>
      </c>
      <c r="J1458" s="2" t="s">
        <v>3916</v>
      </c>
      <c r="K1458" s="2" t="s">
        <v>102</v>
      </c>
      <c r="L1458" s="2" t="s">
        <v>27</v>
      </c>
      <c r="M1458" s="2" t="s">
        <v>497</v>
      </c>
      <c r="N1458" s="2" t="s">
        <v>1272</v>
      </c>
      <c r="O1458" s="2">
        <v>31907</v>
      </c>
      <c r="P1458" s="2" t="s">
        <v>30</v>
      </c>
      <c r="Q1458" s="2" t="s">
        <v>3919</v>
      </c>
      <c r="R1458" s="2" t="s">
        <v>32</v>
      </c>
      <c r="S1458" s="2" t="s">
        <v>56</v>
      </c>
      <c r="T1458" s="2" t="s">
        <v>3920</v>
      </c>
      <c r="U1458" s="2">
        <v>452.93999999999994</v>
      </c>
      <c r="V1458" s="2">
        <v>3</v>
      </c>
      <c r="W1458" s="2">
        <v>0</v>
      </c>
      <c r="X1458" s="20">
        <v>5</v>
      </c>
      <c r="Y1458" s="18">
        <v>27124.479591836302</v>
      </c>
      <c r="Z1458" s="2">
        <v>67.940999999999974</v>
      </c>
    </row>
    <row r="1459" spans="1:26" x14ac:dyDescent="0.3">
      <c r="A1459" s="2">
        <v>1458</v>
      </c>
      <c r="B1459" s="2" t="s">
        <v>3921</v>
      </c>
      <c r="C1459" s="2">
        <f>YEAR([1]Data!$D1459)</f>
        <v>2012</v>
      </c>
      <c r="D1459" s="3">
        <v>41138</v>
      </c>
      <c r="E1459" s="3" t="str">
        <f>TEXT(Table1[[#This Row],[Order Date]],"mmm")</f>
        <v>Aug</v>
      </c>
      <c r="F1459" s="3">
        <v>41142</v>
      </c>
      <c r="G1459" s="8">
        <f>Table1[[#This Row],[Ship Date]]-Table1[[#This Row],[Order Date]]</f>
        <v>4</v>
      </c>
      <c r="H1459" s="2" t="s">
        <v>50</v>
      </c>
      <c r="I1459" s="2" t="s">
        <v>3887</v>
      </c>
      <c r="J1459" s="2" t="s">
        <v>3888</v>
      </c>
      <c r="K1459" s="2" t="s">
        <v>41</v>
      </c>
      <c r="L1459" s="2" t="s">
        <v>27</v>
      </c>
      <c r="M1459" s="2" t="s">
        <v>3922</v>
      </c>
      <c r="N1459" s="2" t="s">
        <v>1245</v>
      </c>
      <c r="O1459" s="2">
        <v>2740</v>
      </c>
      <c r="P1459" s="2" t="s">
        <v>148</v>
      </c>
      <c r="Q1459" s="2" t="s">
        <v>1294</v>
      </c>
      <c r="R1459" s="2" t="s">
        <v>46</v>
      </c>
      <c r="S1459" s="2" t="s">
        <v>75</v>
      </c>
      <c r="T1459" s="2" t="s">
        <v>1295</v>
      </c>
      <c r="U1459" s="2">
        <v>52.199999999999996</v>
      </c>
      <c r="V1459" s="2">
        <v>9</v>
      </c>
      <c r="W1459" s="2">
        <v>0</v>
      </c>
      <c r="X1459" s="20">
        <v>5</v>
      </c>
      <c r="Y1459" s="18">
        <v>27162.624999999502</v>
      </c>
      <c r="Z1459" s="2">
        <v>23.49</v>
      </c>
    </row>
    <row r="1460" spans="1:26" x14ac:dyDescent="0.3">
      <c r="A1460" s="2">
        <v>1459</v>
      </c>
      <c r="B1460" s="2" t="s">
        <v>3923</v>
      </c>
      <c r="C1460" s="2">
        <f>YEAR([1]Data!$D1460)</f>
        <v>2013</v>
      </c>
      <c r="D1460" s="3">
        <v>41543</v>
      </c>
      <c r="E1460" s="3" t="str">
        <f>TEXT(Table1[[#This Row],[Order Date]],"mmm")</f>
        <v>Sep</v>
      </c>
      <c r="F1460" s="3">
        <v>41549</v>
      </c>
      <c r="G1460" s="8">
        <f>Table1[[#This Row],[Ship Date]]-Table1[[#This Row],[Order Date]]</f>
        <v>6</v>
      </c>
      <c r="H1460" s="2" t="s">
        <v>50</v>
      </c>
      <c r="I1460" s="2" t="s">
        <v>3924</v>
      </c>
      <c r="J1460" s="2" t="s">
        <v>3925</v>
      </c>
      <c r="K1460" s="2" t="s">
        <v>41</v>
      </c>
      <c r="L1460" s="2" t="s">
        <v>27</v>
      </c>
      <c r="M1460" s="2" t="s">
        <v>3926</v>
      </c>
      <c r="N1460" s="2" t="s">
        <v>104</v>
      </c>
      <c r="O1460" s="2">
        <v>75061</v>
      </c>
      <c r="P1460" s="2" t="s">
        <v>105</v>
      </c>
      <c r="Q1460" s="2" t="s">
        <v>2492</v>
      </c>
      <c r="R1460" s="2" t="s">
        <v>46</v>
      </c>
      <c r="S1460" s="2" t="s">
        <v>47</v>
      </c>
      <c r="T1460" s="2" t="s">
        <v>2493</v>
      </c>
      <c r="U1460" s="2">
        <v>15.936000000000002</v>
      </c>
      <c r="V1460" s="2">
        <v>4</v>
      </c>
      <c r="W1460" s="2">
        <v>0.2</v>
      </c>
      <c r="X1460" s="20">
        <v>5</v>
      </c>
      <c r="Y1460" s="18">
        <v>27200.7704081628</v>
      </c>
      <c r="Z1460" s="2">
        <v>5.1791999999999998</v>
      </c>
    </row>
    <row r="1461" spans="1:26" x14ac:dyDescent="0.3">
      <c r="A1461" s="2">
        <v>1460</v>
      </c>
      <c r="B1461" s="2" t="s">
        <v>3927</v>
      </c>
      <c r="C1461" s="2">
        <f>YEAR([1]Data!$D1461)</f>
        <v>2011</v>
      </c>
      <c r="D1461" s="3">
        <v>40667</v>
      </c>
      <c r="E1461" s="3" t="str">
        <f>TEXT(Table1[[#This Row],[Order Date]],"mmm")</f>
        <v>May</v>
      </c>
      <c r="F1461" s="3">
        <v>40667</v>
      </c>
      <c r="G1461" s="8">
        <f>Table1[[#This Row],[Ship Date]]-Table1[[#This Row],[Order Date]]</f>
        <v>0</v>
      </c>
      <c r="H1461" s="2" t="s">
        <v>1290</v>
      </c>
      <c r="I1461" s="2" t="s">
        <v>85</v>
      </c>
      <c r="J1461" s="2" t="s">
        <v>86</v>
      </c>
      <c r="K1461" s="2" t="s">
        <v>26</v>
      </c>
      <c r="L1461" s="2" t="s">
        <v>27</v>
      </c>
      <c r="M1461" s="2" t="s">
        <v>3687</v>
      </c>
      <c r="N1461" s="2" t="s">
        <v>747</v>
      </c>
      <c r="O1461" s="2">
        <v>6457</v>
      </c>
      <c r="P1461" s="2" t="s">
        <v>148</v>
      </c>
      <c r="Q1461" s="2" t="s">
        <v>3928</v>
      </c>
      <c r="R1461" s="2" t="s">
        <v>32</v>
      </c>
      <c r="S1461" s="2" t="s">
        <v>65</v>
      </c>
      <c r="T1461" s="2" t="s">
        <v>3929</v>
      </c>
      <c r="U1461" s="2">
        <v>27.46</v>
      </c>
      <c r="V1461" s="2">
        <v>2</v>
      </c>
      <c r="W1461" s="2">
        <v>0</v>
      </c>
      <c r="X1461" s="20">
        <v>5</v>
      </c>
      <c r="Y1461" s="18">
        <v>27238.915816326</v>
      </c>
      <c r="Z1461" s="2">
        <v>9.8856000000000002</v>
      </c>
    </row>
    <row r="1462" spans="1:26" x14ac:dyDescent="0.3">
      <c r="A1462" s="2">
        <v>1461</v>
      </c>
      <c r="B1462" s="2" t="s">
        <v>3930</v>
      </c>
      <c r="C1462" s="2">
        <f>YEAR([1]Data!$D1462)</f>
        <v>2012</v>
      </c>
      <c r="D1462" s="3">
        <v>41244</v>
      </c>
      <c r="E1462" s="3" t="str">
        <f>TEXT(Table1[[#This Row],[Order Date]],"mmm")</f>
        <v>Dec</v>
      </c>
      <c r="F1462" s="3">
        <v>41251</v>
      </c>
      <c r="G1462" s="8">
        <f>Table1[[#This Row],[Ship Date]]-Table1[[#This Row],[Order Date]]</f>
        <v>7</v>
      </c>
      <c r="H1462" s="2" t="s">
        <v>50</v>
      </c>
      <c r="I1462" s="2" t="s">
        <v>813</v>
      </c>
      <c r="J1462" s="2" t="s">
        <v>814</v>
      </c>
      <c r="K1462" s="2" t="s">
        <v>26</v>
      </c>
      <c r="L1462" s="2" t="s">
        <v>27</v>
      </c>
      <c r="M1462" s="2" t="s">
        <v>95</v>
      </c>
      <c r="N1462" s="2" t="s">
        <v>96</v>
      </c>
      <c r="O1462" s="2">
        <v>98103</v>
      </c>
      <c r="P1462" s="2" t="s">
        <v>44</v>
      </c>
      <c r="Q1462" s="2" t="s">
        <v>3931</v>
      </c>
      <c r="R1462" s="2" t="s">
        <v>46</v>
      </c>
      <c r="S1462" s="2" t="s">
        <v>75</v>
      </c>
      <c r="T1462" s="2" t="s">
        <v>3932</v>
      </c>
      <c r="U1462" s="2">
        <v>55.424000000000007</v>
      </c>
      <c r="V1462" s="2">
        <v>2</v>
      </c>
      <c r="W1462" s="2">
        <v>0.2</v>
      </c>
      <c r="X1462" s="20">
        <v>5</v>
      </c>
      <c r="Y1462" s="18">
        <v>27277.061224489298</v>
      </c>
      <c r="Z1462" s="2">
        <v>19.398399999999995</v>
      </c>
    </row>
    <row r="1463" spans="1:26" x14ac:dyDescent="0.3">
      <c r="A1463" s="2">
        <v>1462</v>
      </c>
      <c r="B1463" s="2" t="s">
        <v>3933</v>
      </c>
      <c r="C1463" s="2">
        <f>YEAR([1]Data!$D1463)</f>
        <v>2013</v>
      </c>
      <c r="D1463" s="3">
        <v>41345</v>
      </c>
      <c r="E1463" s="3" t="str">
        <f>TEXT(Table1[[#This Row],[Order Date]],"mmm")</f>
        <v>Mar</v>
      </c>
      <c r="F1463" s="3">
        <v>41349</v>
      </c>
      <c r="G1463" s="8">
        <f>Table1[[#This Row],[Ship Date]]-Table1[[#This Row],[Order Date]]</f>
        <v>4</v>
      </c>
      <c r="H1463" s="2" t="s">
        <v>50</v>
      </c>
      <c r="I1463" s="2" t="s">
        <v>3934</v>
      </c>
      <c r="J1463" s="2" t="s">
        <v>3935</v>
      </c>
      <c r="K1463" s="2" t="s">
        <v>26</v>
      </c>
      <c r="L1463" s="2" t="s">
        <v>27</v>
      </c>
      <c r="M1463" s="2" t="s">
        <v>3936</v>
      </c>
      <c r="N1463" s="2" t="s">
        <v>788</v>
      </c>
      <c r="O1463" s="2">
        <v>8360</v>
      </c>
      <c r="P1463" s="2" t="s">
        <v>148</v>
      </c>
      <c r="Q1463" s="2" t="s">
        <v>2400</v>
      </c>
      <c r="R1463" s="2" t="s">
        <v>32</v>
      </c>
      <c r="S1463" s="2" t="s">
        <v>56</v>
      </c>
      <c r="T1463" s="2" t="s">
        <v>2401</v>
      </c>
      <c r="U1463" s="2">
        <v>244.00599999999997</v>
      </c>
      <c r="V1463" s="2">
        <v>2</v>
      </c>
      <c r="W1463" s="2">
        <v>0.3</v>
      </c>
      <c r="X1463" s="20">
        <v>5</v>
      </c>
      <c r="Y1463" s="18">
        <v>27315.2066326526</v>
      </c>
      <c r="Z1463" s="2">
        <v>-31.372200000000007</v>
      </c>
    </row>
    <row r="1464" spans="1:26" x14ac:dyDescent="0.3">
      <c r="A1464" s="2">
        <v>1463</v>
      </c>
      <c r="B1464" s="2" t="s">
        <v>3937</v>
      </c>
      <c r="C1464" s="2">
        <f>YEAR([1]Data!$D1464)</f>
        <v>2013</v>
      </c>
      <c r="D1464" s="3">
        <v>41513</v>
      </c>
      <c r="E1464" s="3" t="str">
        <f>TEXT(Table1[[#This Row],[Order Date]],"mmm")</f>
        <v>Aug</v>
      </c>
      <c r="F1464" s="3">
        <v>41515</v>
      </c>
      <c r="G1464" s="8">
        <f>Table1[[#This Row],[Ship Date]]-Table1[[#This Row],[Order Date]]</f>
        <v>2</v>
      </c>
      <c r="H1464" s="2" t="s">
        <v>188</v>
      </c>
      <c r="I1464" s="2" t="s">
        <v>208</v>
      </c>
      <c r="J1464" s="2" t="s">
        <v>209</v>
      </c>
      <c r="K1464" s="2" t="s">
        <v>41</v>
      </c>
      <c r="L1464" s="2" t="s">
        <v>27</v>
      </c>
      <c r="M1464" s="2" t="s">
        <v>602</v>
      </c>
      <c r="N1464" s="2" t="s">
        <v>104</v>
      </c>
      <c r="O1464" s="2">
        <v>77506</v>
      </c>
      <c r="P1464" s="2" t="s">
        <v>105</v>
      </c>
      <c r="Q1464" s="2" t="s">
        <v>1594</v>
      </c>
      <c r="R1464" s="2" t="s">
        <v>71</v>
      </c>
      <c r="S1464" s="2" t="s">
        <v>161</v>
      </c>
      <c r="T1464" s="2" t="s">
        <v>1595</v>
      </c>
      <c r="U1464" s="2">
        <v>159.98400000000001</v>
      </c>
      <c r="V1464" s="2">
        <v>2</v>
      </c>
      <c r="W1464" s="2">
        <v>0.2</v>
      </c>
      <c r="X1464" s="20">
        <v>5</v>
      </c>
      <c r="Y1464" s="18">
        <v>27353.3520408158</v>
      </c>
      <c r="Z1464" s="2">
        <v>43.995600000000003</v>
      </c>
    </row>
    <row r="1465" spans="1:26" x14ac:dyDescent="0.3">
      <c r="A1465" s="2">
        <v>1464</v>
      </c>
      <c r="B1465" s="2" t="s">
        <v>3937</v>
      </c>
      <c r="C1465" s="2">
        <f>YEAR([1]Data!$D1465)</f>
        <v>2013</v>
      </c>
      <c r="D1465" s="3">
        <v>41513</v>
      </c>
      <c r="E1465" s="3" t="str">
        <f>TEXT(Table1[[#This Row],[Order Date]],"mmm")</f>
        <v>Aug</v>
      </c>
      <c r="F1465" s="3">
        <v>41515</v>
      </c>
      <c r="G1465" s="8">
        <f>Table1[[#This Row],[Ship Date]]-Table1[[#This Row],[Order Date]]</f>
        <v>2</v>
      </c>
      <c r="H1465" s="2" t="s">
        <v>188</v>
      </c>
      <c r="I1465" s="2" t="s">
        <v>208</v>
      </c>
      <c r="J1465" s="2" t="s">
        <v>209</v>
      </c>
      <c r="K1465" s="2" t="s">
        <v>41</v>
      </c>
      <c r="L1465" s="2" t="s">
        <v>27</v>
      </c>
      <c r="M1465" s="2" t="s">
        <v>602</v>
      </c>
      <c r="N1465" s="2" t="s">
        <v>104</v>
      </c>
      <c r="O1465" s="2">
        <v>77506</v>
      </c>
      <c r="P1465" s="2" t="s">
        <v>105</v>
      </c>
      <c r="Q1465" s="2" t="s">
        <v>3329</v>
      </c>
      <c r="R1465" s="2" t="s">
        <v>32</v>
      </c>
      <c r="S1465" s="2" t="s">
        <v>36</v>
      </c>
      <c r="T1465" s="2" t="s">
        <v>3330</v>
      </c>
      <c r="U1465" s="2">
        <v>1024.7159999999999</v>
      </c>
      <c r="V1465" s="2">
        <v>6</v>
      </c>
      <c r="W1465" s="2">
        <v>0.3</v>
      </c>
      <c r="X1465" s="20">
        <v>5</v>
      </c>
      <c r="Y1465" s="18">
        <v>27391.497448979098</v>
      </c>
      <c r="Z1465" s="2">
        <v>-29.277599999999893</v>
      </c>
    </row>
    <row r="1466" spans="1:26" x14ac:dyDescent="0.3">
      <c r="A1466" s="2">
        <v>1465</v>
      </c>
      <c r="B1466" s="2" t="s">
        <v>3938</v>
      </c>
      <c r="C1466" s="2">
        <f>YEAR([1]Data!$D1466)</f>
        <v>2013</v>
      </c>
      <c r="D1466" s="3">
        <v>41625</v>
      </c>
      <c r="E1466" s="3" t="str">
        <f>TEXT(Table1[[#This Row],[Order Date]],"mmm")</f>
        <v>Dec</v>
      </c>
      <c r="F1466" s="3">
        <v>41628</v>
      </c>
      <c r="G1466" s="8">
        <f>Table1[[#This Row],[Ship Date]]-Table1[[#This Row],[Order Date]]</f>
        <v>3</v>
      </c>
      <c r="H1466" s="2" t="s">
        <v>188</v>
      </c>
      <c r="I1466" s="2" t="s">
        <v>3939</v>
      </c>
      <c r="J1466" s="2" t="s">
        <v>3940</v>
      </c>
      <c r="K1466" s="2" t="s">
        <v>41</v>
      </c>
      <c r="L1466" s="2" t="s">
        <v>27</v>
      </c>
      <c r="M1466" s="2" t="s">
        <v>266</v>
      </c>
      <c r="N1466" s="2" t="s">
        <v>267</v>
      </c>
      <c r="O1466" s="2">
        <v>10009</v>
      </c>
      <c r="P1466" s="2" t="s">
        <v>148</v>
      </c>
      <c r="Q1466" s="2" t="s">
        <v>3132</v>
      </c>
      <c r="R1466" s="2" t="s">
        <v>46</v>
      </c>
      <c r="S1466" s="2" t="s">
        <v>269</v>
      </c>
      <c r="T1466" s="2" t="s">
        <v>3133</v>
      </c>
      <c r="U1466" s="2">
        <v>3.68</v>
      </c>
      <c r="V1466" s="2">
        <v>2</v>
      </c>
      <c r="W1466" s="2">
        <v>0</v>
      </c>
      <c r="X1466" s="20">
        <v>5</v>
      </c>
      <c r="Y1466" s="18">
        <v>27429.6428571424</v>
      </c>
      <c r="Z1466" s="2">
        <v>1.8032000000000001</v>
      </c>
    </row>
    <row r="1467" spans="1:26" x14ac:dyDescent="0.3">
      <c r="A1467" s="2">
        <v>1466</v>
      </c>
      <c r="B1467" s="2" t="s">
        <v>3941</v>
      </c>
      <c r="C1467" s="2">
        <f>YEAR([1]Data!$D1467)</f>
        <v>2011</v>
      </c>
      <c r="D1467" s="3">
        <v>40763</v>
      </c>
      <c r="E1467" s="3" t="str">
        <f>TEXT(Table1[[#This Row],[Order Date]],"mmm")</f>
        <v>Aug</v>
      </c>
      <c r="F1467" s="3">
        <v>40769</v>
      </c>
      <c r="G1467" s="8">
        <f>Table1[[#This Row],[Ship Date]]-Table1[[#This Row],[Order Date]]</f>
        <v>6</v>
      </c>
      <c r="H1467" s="2" t="s">
        <v>50</v>
      </c>
      <c r="I1467" s="2" t="s">
        <v>799</v>
      </c>
      <c r="J1467" s="2" t="s">
        <v>800</v>
      </c>
      <c r="K1467" s="2" t="s">
        <v>26</v>
      </c>
      <c r="L1467" s="2" t="s">
        <v>27</v>
      </c>
      <c r="M1467" s="2" t="s">
        <v>3942</v>
      </c>
      <c r="N1467" s="2" t="s">
        <v>310</v>
      </c>
      <c r="O1467" s="2">
        <v>85301</v>
      </c>
      <c r="P1467" s="2" t="s">
        <v>44</v>
      </c>
      <c r="Q1467" s="2" t="s">
        <v>3012</v>
      </c>
      <c r="R1467" s="2" t="s">
        <v>32</v>
      </c>
      <c r="S1467" s="2" t="s">
        <v>65</v>
      </c>
      <c r="T1467" s="2" t="s">
        <v>3013</v>
      </c>
      <c r="U1467" s="2">
        <v>121.376</v>
      </c>
      <c r="V1467" s="2">
        <v>4</v>
      </c>
      <c r="W1467" s="2">
        <v>0.2</v>
      </c>
      <c r="X1467" s="20">
        <v>5</v>
      </c>
      <c r="Y1467" s="18">
        <v>27467.7882653056</v>
      </c>
      <c r="Z1467" s="2">
        <v>-3.0344000000000122</v>
      </c>
    </row>
    <row r="1468" spans="1:26" x14ac:dyDescent="0.3">
      <c r="A1468" s="2">
        <v>1467</v>
      </c>
      <c r="B1468" s="2" t="s">
        <v>3941</v>
      </c>
      <c r="C1468" s="2">
        <f>YEAR([1]Data!$D1468)</f>
        <v>2011</v>
      </c>
      <c r="D1468" s="3">
        <v>40763</v>
      </c>
      <c r="E1468" s="3" t="str">
        <f>TEXT(Table1[[#This Row],[Order Date]],"mmm")</f>
        <v>Aug</v>
      </c>
      <c r="F1468" s="3">
        <v>40769</v>
      </c>
      <c r="G1468" s="8">
        <f>Table1[[#This Row],[Ship Date]]-Table1[[#This Row],[Order Date]]</f>
        <v>6</v>
      </c>
      <c r="H1468" s="2" t="s">
        <v>50</v>
      </c>
      <c r="I1468" s="2" t="s">
        <v>799</v>
      </c>
      <c r="J1468" s="2" t="s">
        <v>800</v>
      </c>
      <c r="K1468" s="2" t="s">
        <v>26</v>
      </c>
      <c r="L1468" s="2" t="s">
        <v>27</v>
      </c>
      <c r="M1468" s="2" t="s">
        <v>3942</v>
      </c>
      <c r="N1468" s="2" t="s">
        <v>310</v>
      </c>
      <c r="O1468" s="2">
        <v>85301</v>
      </c>
      <c r="P1468" s="2" t="s">
        <v>44</v>
      </c>
      <c r="Q1468" s="2" t="s">
        <v>444</v>
      </c>
      <c r="R1468" s="2" t="s">
        <v>71</v>
      </c>
      <c r="S1468" s="2" t="s">
        <v>161</v>
      </c>
      <c r="T1468" s="2" t="s">
        <v>445</v>
      </c>
      <c r="U1468" s="2">
        <v>95.976000000000013</v>
      </c>
      <c r="V1468" s="2">
        <v>3</v>
      </c>
      <c r="W1468" s="2">
        <v>0.2</v>
      </c>
      <c r="X1468" s="20">
        <v>5</v>
      </c>
      <c r="Y1468" s="18">
        <v>27505.933673468899</v>
      </c>
      <c r="Z1468" s="2">
        <v>-10.797300000000011</v>
      </c>
    </row>
    <row r="1469" spans="1:26" x14ac:dyDescent="0.3">
      <c r="A1469" s="2">
        <v>1468</v>
      </c>
      <c r="B1469" s="2" t="s">
        <v>3943</v>
      </c>
      <c r="C1469" s="2">
        <f>YEAR([1]Data!$D1469)</f>
        <v>2012</v>
      </c>
      <c r="D1469" s="3">
        <v>41045</v>
      </c>
      <c r="E1469" s="3" t="str">
        <f>TEXT(Table1[[#This Row],[Order Date]],"mmm")</f>
        <v>May</v>
      </c>
      <c r="F1469" s="3">
        <v>41045</v>
      </c>
      <c r="G1469" s="8">
        <f>Table1[[#This Row],[Ship Date]]-Table1[[#This Row],[Order Date]]</f>
        <v>0</v>
      </c>
      <c r="H1469" s="2" t="s">
        <v>1290</v>
      </c>
      <c r="I1469" s="2" t="s">
        <v>2284</v>
      </c>
      <c r="J1469" s="2" t="s">
        <v>2285</v>
      </c>
      <c r="K1469" s="2" t="s">
        <v>102</v>
      </c>
      <c r="L1469" s="2" t="s">
        <v>27</v>
      </c>
      <c r="M1469" s="2" t="s">
        <v>1521</v>
      </c>
      <c r="N1469" s="2" t="s">
        <v>54</v>
      </c>
      <c r="O1469" s="2">
        <v>32216</v>
      </c>
      <c r="P1469" s="2" t="s">
        <v>30</v>
      </c>
      <c r="Q1469" s="2" t="s">
        <v>2564</v>
      </c>
      <c r="R1469" s="2" t="s">
        <v>71</v>
      </c>
      <c r="S1469" s="2" t="s">
        <v>161</v>
      </c>
      <c r="T1469" s="2" t="s">
        <v>2565</v>
      </c>
      <c r="U1469" s="2">
        <v>255.96799999999999</v>
      </c>
      <c r="V1469" s="2">
        <v>4</v>
      </c>
      <c r="W1469" s="2">
        <v>0.2</v>
      </c>
      <c r="X1469" s="20">
        <v>5</v>
      </c>
      <c r="Y1469" s="18">
        <v>27544.079081632201</v>
      </c>
      <c r="Z1469" s="2">
        <v>31.995999999999974</v>
      </c>
    </row>
    <row r="1470" spans="1:26" x14ac:dyDescent="0.3">
      <c r="A1470" s="2">
        <v>1469</v>
      </c>
      <c r="B1470" s="2" t="s">
        <v>3944</v>
      </c>
      <c r="C1470" s="2">
        <f>YEAR([1]Data!$D1470)</f>
        <v>2014</v>
      </c>
      <c r="D1470" s="3">
        <v>41983</v>
      </c>
      <c r="E1470" s="3" t="str">
        <f>TEXT(Table1[[#This Row],[Order Date]],"mmm")</f>
        <v>Dec</v>
      </c>
      <c r="F1470" s="3">
        <v>41987</v>
      </c>
      <c r="G1470" s="8">
        <f>Table1[[#This Row],[Ship Date]]-Table1[[#This Row],[Order Date]]</f>
        <v>4</v>
      </c>
      <c r="H1470" s="2" t="s">
        <v>50</v>
      </c>
      <c r="I1470" s="2" t="s">
        <v>3856</v>
      </c>
      <c r="J1470" s="2" t="s">
        <v>3857</v>
      </c>
      <c r="K1470" s="2" t="s">
        <v>41</v>
      </c>
      <c r="L1470" s="2" t="s">
        <v>27</v>
      </c>
      <c r="M1470" s="2" t="s">
        <v>880</v>
      </c>
      <c r="N1470" s="2" t="s">
        <v>238</v>
      </c>
      <c r="O1470" s="2">
        <v>48234</v>
      </c>
      <c r="P1470" s="2" t="s">
        <v>105</v>
      </c>
      <c r="Q1470" s="2" t="s">
        <v>3945</v>
      </c>
      <c r="R1470" s="2" t="s">
        <v>32</v>
      </c>
      <c r="S1470" s="2" t="s">
        <v>36</v>
      </c>
      <c r="T1470" s="2" t="s">
        <v>3946</v>
      </c>
      <c r="U1470" s="2">
        <v>872.94</v>
      </c>
      <c r="V1470" s="2">
        <v>3</v>
      </c>
      <c r="W1470" s="2">
        <v>0</v>
      </c>
      <c r="X1470" s="20">
        <v>5</v>
      </c>
      <c r="Y1470" s="18">
        <v>27582.224489795401</v>
      </c>
      <c r="Z1470" s="2">
        <v>226.96439999999998</v>
      </c>
    </row>
    <row r="1471" spans="1:26" x14ac:dyDescent="0.3">
      <c r="A1471" s="2">
        <v>1470</v>
      </c>
      <c r="B1471" s="2" t="s">
        <v>3944</v>
      </c>
      <c r="C1471" s="2">
        <f>YEAR([1]Data!$D1471)</f>
        <v>2014</v>
      </c>
      <c r="D1471" s="3">
        <v>41983</v>
      </c>
      <c r="E1471" s="3" t="str">
        <f>TEXT(Table1[[#This Row],[Order Date]],"mmm")</f>
        <v>Dec</v>
      </c>
      <c r="F1471" s="3">
        <v>41987</v>
      </c>
      <c r="G1471" s="8">
        <f>Table1[[#This Row],[Ship Date]]-Table1[[#This Row],[Order Date]]</f>
        <v>4</v>
      </c>
      <c r="H1471" s="2" t="s">
        <v>50</v>
      </c>
      <c r="I1471" s="2" t="s">
        <v>3856</v>
      </c>
      <c r="J1471" s="2" t="s">
        <v>3857</v>
      </c>
      <c r="K1471" s="2" t="s">
        <v>41</v>
      </c>
      <c r="L1471" s="2" t="s">
        <v>27</v>
      </c>
      <c r="M1471" s="2" t="s">
        <v>880</v>
      </c>
      <c r="N1471" s="2" t="s">
        <v>238</v>
      </c>
      <c r="O1471" s="2">
        <v>48234</v>
      </c>
      <c r="P1471" s="2" t="s">
        <v>105</v>
      </c>
      <c r="Q1471" s="2" t="s">
        <v>1386</v>
      </c>
      <c r="R1471" s="2" t="s">
        <v>46</v>
      </c>
      <c r="S1471" s="2" t="s">
        <v>75</v>
      </c>
      <c r="T1471" s="2" t="s">
        <v>1387</v>
      </c>
      <c r="U1471" s="2">
        <v>41.54</v>
      </c>
      <c r="V1471" s="2">
        <v>2</v>
      </c>
      <c r="W1471" s="2">
        <v>0</v>
      </c>
      <c r="X1471" s="20">
        <v>5</v>
      </c>
      <c r="Y1471" s="18">
        <v>27620.369897958699</v>
      </c>
      <c r="Z1471" s="2">
        <v>19.523799999999998</v>
      </c>
    </row>
    <row r="1472" spans="1:26" x14ac:dyDescent="0.3">
      <c r="A1472" s="2">
        <v>1471</v>
      </c>
      <c r="B1472" s="2" t="s">
        <v>3944</v>
      </c>
      <c r="C1472" s="2">
        <f>YEAR([1]Data!$D1472)</f>
        <v>2014</v>
      </c>
      <c r="D1472" s="3">
        <v>41983</v>
      </c>
      <c r="E1472" s="3" t="str">
        <f>TEXT(Table1[[#This Row],[Order Date]],"mmm")</f>
        <v>Dec</v>
      </c>
      <c r="F1472" s="3">
        <v>41987</v>
      </c>
      <c r="G1472" s="8">
        <f>Table1[[#This Row],[Ship Date]]-Table1[[#This Row],[Order Date]]</f>
        <v>4</v>
      </c>
      <c r="H1472" s="2" t="s">
        <v>50</v>
      </c>
      <c r="I1472" s="2" t="s">
        <v>3856</v>
      </c>
      <c r="J1472" s="2" t="s">
        <v>3857</v>
      </c>
      <c r="K1472" s="2" t="s">
        <v>41</v>
      </c>
      <c r="L1472" s="2" t="s">
        <v>27</v>
      </c>
      <c r="M1472" s="2" t="s">
        <v>880</v>
      </c>
      <c r="N1472" s="2" t="s">
        <v>238</v>
      </c>
      <c r="O1472" s="2">
        <v>48234</v>
      </c>
      <c r="P1472" s="2" t="s">
        <v>105</v>
      </c>
      <c r="Q1472" s="2" t="s">
        <v>3947</v>
      </c>
      <c r="R1472" s="2" t="s">
        <v>46</v>
      </c>
      <c r="S1472" s="2" t="s">
        <v>90</v>
      </c>
      <c r="T1472" s="2" t="s">
        <v>3948</v>
      </c>
      <c r="U1472" s="2">
        <v>12.96</v>
      </c>
      <c r="V1472" s="2">
        <v>2</v>
      </c>
      <c r="W1472" s="2">
        <v>0</v>
      </c>
      <c r="X1472" s="20">
        <v>5</v>
      </c>
      <c r="Y1472" s="18">
        <v>27658.515306122001</v>
      </c>
      <c r="Z1472" s="2">
        <v>6.2208000000000006</v>
      </c>
    </row>
    <row r="1473" spans="1:26" x14ac:dyDescent="0.3">
      <c r="A1473" s="2">
        <v>1472</v>
      </c>
      <c r="B1473" s="2" t="s">
        <v>3949</v>
      </c>
      <c r="C1473" s="2">
        <f>YEAR([1]Data!$D1473)</f>
        <v>2012</v>
      </c>
      <c r="D1473" s="3">
        <v>41176</v>
      </c>
      <c r="E1473" s="3" t="str">
        <f>TEXT(Table1[[#This Row],[Order Date]],"mmm")</f>
        <v>Sep</v>
      </c>
      <c r="F1473" s="3">
        <v>41179</v>
      </c>
      <c r="G1473" s="8">
        <f>Table1[[#This Row],[Ship Date]]-Table1[[#This Row],[Order Date]]</f>
        <v>3</v>
      </c>
      <c r="H1473" s="2" t="s">
        <v>23</v>
      </c>
      <c r="I1473" s="2" t="s">
        <v>226</v>
      </c>
      <c r="J1473" s="2" t="s">
        <v>227</v>
      </c>
      <c r="K1473" s="2" t="s">
        <v>41</v>
      </c>
      <c r="L1473" s="2" t="s">
        <v>27</v>
      </c>
      <c r="M1473" s="2" t="s">
        <v>146</v>
      </c>
      <c r="N1473" s="2" t="s">
        <v>147</v>
      </c>
      <c r="O1473" s="2">
        <v>19120</v>
      </c>
      <c r="P1473" s="2" t="s">
        <v>148</v>
      </c>
      <c r="Q1473" s="2" t="s">
        <v>3950</v>
      </c>
      <c r="R1473" s="2" t="s">
        <v>46</v>
      </c>
      <c r="S1473" s="2" t="s">
        <v>68</v>
      </c>
      <c r="T1473" s="2" t="s">
        <v>3951</v>
      </c>
      <c r="U1473" s="2">
        <v>6.8480000000000008</v>
      </c>
      <c r="V1473" s="2">
        <v>2</v>
      </c>
      <c r="W1473" s="2">
        <v>0.2</v>
      </c>
      <c r="X1473" s="20">
        <v>5</v>
      </c>
      <c r="Y1473" s="18">
        <v>27696.660714285201</v>
      </c>
      <c r="Z1473" s="2">
        <v>0.59920000000000018</v>
      </c>
    </row>
    <row r="1474" spans="1:26" x14ac:dyDescent="0.3">
      <c r="A1474" s="2">
        <v>1473</v>
      </c>
      <c r="B1474" s="2" t="s">
        <v>3952</v>
      </c>
      <c r="C1474" s="2">
        <f>YEAR([1]Data!$D1474)</f>
        <v>2014</v>
      </c>
      <c r="D1474" s="3">
        <v>41832</v>
      </c>
      <c r="E1474" s="3" t="str">
        <f>TEXT(Table1[[#This Row],[Order Date]],"mmm")</f>
        <v>Jul</v>
      </c>
      <c r="F1474" s="3">
        <v>41836</v>
      </c>
      <c r="G1474" s="8">
        <f>Table1[[#This Row],[Ship Date]]-Table1[[#This Row],[Order Date]]</f>
        <v>4</v>
      </c>
      <c r="H1474" s="2" t="s">
        <v>50</v>
      </c>
      <c r="I1474" s="2" t="s">
        <v>3953</v>
      </c>
      <c r="J1474" s="2" t="s">
        <v>3954</v>
      </c>
      <c r="K1474" s="2" t="s">
        <v>41</v>
      </c>
      <c r="L1474" s="2" t="s">
        <v>27</v>
      </c>
      <c r="M1474" s="2" t="s">
        <v>42</v>
      </c>
      <c r="N1474" s="2" t="s">
        <v>43</v>
      </c>
      <c r="O1474" s="2">
        <v>90004</v>
      </c>
      <c r="P1474" s="2" t="s">
        <v>44</v>
      </c>
      <c r="Q1474" s="2" t="s">
        <v>2674</v>
      </c>
      <c r="R1474" s="2" t="s">
        <v>46</v>
      </c>
      <c r="S1474" s="2" t="s">
        <v>47</v>
      </c>
      <c r="T1474" s="2" t="s">
        <v>2675</v>
      </c>
      <c r="U1474" s="2">
        <v>8.67</v>
      </c>
      <c r="V1474" s="2">
        <v>3</v>
      </c>
      <c r="W1474" s="2">
        <v>0</v>
      </c>
      <c r="X1474" s="20">
        <v>5</v>
      </c>
      <c r="Y1474" s="18">
        <v>27734.806122448499</v>
      </c>
      <c r="Z1474" s="2">
        <v>4.0749000000000004</v>
      </c>
    </row>
    <row r="1475" spans="1:26" x14ac:dyDescent="0.3">
      <c r="A1475" s="2">
        <v>1474</v>
      </c>
      <c r="B1475" s="2" t="s">
        <v>3955</v>
      </c>
      <c r="C1475" s="2">
        <f>YEAR([1]Data!$D1475)</f>
        <v>2012</v>
      </c>
      <c r="D1475" s="3">
        <v>41244</v>
      </c>
      <c r="E1475" s="3" t="str">
        <f>TEXT(Table1[[#This Row],[Order Date]],"mmm")</f>
        <v>Dec</v>
      </c>
      <c r="F1475" s="3">
        <v>41245</v>
      </c>
      <c r="G1475" s="8">
        <f>Table1[[#This Row],[Ship Date]]-Table1[[#This Row],[Order Date]]</f>
        <v>1</v>
      </c>
      <c r="H1475" s="2" t="s">
        <v>1290</v>
      </c>
      <c r="I1475" s="2" t="s">
        <v>3237</v>
      </c>
      <c r="J1475" s="2" t="s">
        <v>3238</v>
      </c>
      <c r="K1475" s="2" t="s">
        <v>26</v>
      </c>
      <c r="L1475" s="2" t="s">
        <v>27</v>
      </c>
      <c r="M1475" s="2" t="s">
        <v>184</v>
      </c>
      <c r="N1475" s="2" t="s">
        <v>104</v>
      </c>
      <c r="O1475" s="2">
        <v>77036</v>
      </c>
      <c r="P1475" s="2" t="s">
        <v>105</v>
      </c>
      <c r="Q1475" s="2" t="s">
        <v>3956</v>
      </c>
      <c r="R1475" s="2" t="s">
        <v>32</v>
      </c>
      <c r="S1475" s="2" t="s">
        <v>65</v>
      </c>
      <c r="T1475" s="2" t="s">
        <v>3957</v>
      </c>
      <c r="U1475" s="2">
        <v>6.6879999999999997</v>
      </c>
      <c r="V1475" s="2">
        <v>4</v>
      </c>
      <c r="W1475" s="2">
        <v>0.6</v>
      </c>
      <c r="X1475" s="20">
        <v>5</v>
      </c>
      <c r="Y1475" s="18">
        <v>27772.951530611801</v>
      </c>
      <c r="Z1475" s="2">
        <v>-4.0127999999999986</v>
      </c>
    </row>
    <row r="1476" spans="1:26" x14ac:dyDescent="0.3">
      <c r="A1476" s="2">
        <v>1475</v>
      </c>
      <c r="B1476" s="2" t="s">
        <v>3958</v>
      </c>
      <c r="C1476" s="2">
        <f>YEAR([1]Data!$D1476)</f>
        <v>2013</v>
      </c>
      <c r="D1476" s="3">
        <v>41598</v>
      </c>
      <c r="E1476" s="3" t="str">
        <f>TEXT(Table1[[#This Row],[Order Date]],"mmm")</f>
        <v>Nov</v>
      </c>
      <c r="F1476" s="3">
        <v>41604</v>
      </c>
      <c r="G1476" s="8">
        <f>Table1[[#This Row],[Ship Date]]-Table1[[#This Row],[Order Date]]</f>
        <v>6</v>
      </c>
      <c r="H1476" s="2" t="s">
        <v>50</v>
      </c>
      <c r="I1476" s="2" t="s">
        <v>3959</v>
      </c>
      <c r="J1476" s="2" t="s">
        <v>3960</v>
      </c>
      <c r="K1476" s="2" t="s">
        <v>102</v>
      </c>
      <c r="L1476" s="2" t="s">
        <v>27</v>
      </c>
      <c r="M1476" s="2" t="s">
        <v>3961</v>
      </c>
      <c r="N1476" s="2" t="s">
        <v>267</v>
      </c>
      <c r="O1476" s="2">
        <v>14304</v>
      </c>
      <c r="P1476" s="2" t="s">
        <v>148</v>
      </c>
      <c r="Q1476" s="2" t="s">
        <v>3962</v>
      </c>
      <c r="R1476" s="2" t="s">
        <v>46</v>
      </c>
      <c r="S1476" s="2" t="s">
        <v>68</v>
      </c>
      <c r="T1476" s="2" t="s">
        <v>3963</v>
      </c>
      <c r="U1476" s="2">
        <v>17.28</v>
      </c>
      <c r="V1476" s="2">
        <v>6</v>
      </c>
      <c r="W1476" s="2">
        <v>0</v>
      </c>
      <c r="X1476" s="20">
        <v>5</v>
      </c>
      <c r="Y1476" s="18">
        <v>27811.096938775001</v>
      </c>
      <c r="Z1476" s="2">
        <v>5.0111999999999997</v>
      </c>
    </row>
    <row r="1477" spans="1:26" x14ac:dyDescent="0.3">
      <c r="A1477" s="2">
        <v>1476</v>
      </c>
      <c r="B1477" s="2" t="s">
        <v>3958</v>
      </c>
      <c r="C1477" s="2">
        <f>YEAR([1]Data!$D1477)</f>
        <v>2013</v>
      </c>
      <c r="D1477" s="3">
        <v>41598</v>
      </c>
      <c r="E1477" s="3" t="str">
        <f>TEXT(Table1[[#This Row],[Order Date]],"mmm")</f>
        <v>Nov</v>
      </c>
      <c r="F1477" s="3">
        <v>41604</v>
      </c>
      <c r="G1477" s="8">
        <f>Table1[[#This Row],[Ship Date]]-Table1[[#This Row],[Order Date]]</f>
        <v>6</v>
      </c>
      <c r="H1477" s="2" t="s">
        <v>50</v>
      </c>
      <c r="I1477" s="2" t="s">
        <v>3959</v>
      </c>
      <c r="J1477" s="2" t="s">
        <v>3960</v>
      </c>
      <c r="K1477" s="2" t="s">
        <v>102</v>
      </c>
      <c r="L1477" s="2" t="s">
        <v>27</v>
      </c>
      <c r="M1477" s="2" t="s">
        <v>3961</v>
      </c>
      <c r="N1477" s="2" t="s">
        <v>267</v>
      </c>
      <c r="O1477" s="2">
        <v>14304</v>
      </c>
      <c r="P1477" s="2" t="s">
        <v>148</v>
      </c>
      <c r="Q1477" s="2" t="s">
        <v>3046</v>
      </c>
      <c r="R1477" s="2" t="s">
        <v>46</v>
      </c>
      <c r="S1477" s="2" t="s">
        <v>75</v>
      </c>
      <c r="T1477" s="2" t="s">
        <v>3047</v>
      </c>
      <c r="U1477" s="2">
        <v>17.712</v>
      </c>
      <c r="V1477" s="2">
        <v>3</v>
      </c>
      <c r="W1477" s="2">
        <v>0.2</v>
      </c>
      <c r="X1477" s="20">
        <v>5</v>
      </c>
      <c r="Y1477" s="18">
        <v>27849.242346938299</v>
      </c>
      <c r="Z1477" s="2">
        <v>6.4206000000000012</v>
      </c>
    </row>
    <row r="1478" spans="1:26" x14ac:dyDescent="0.3">
      <c r="A1478" s="2">
        <v>1477</v>
      </c>
      <c r="B1478" s="2" t="s">
        <v>3964</v>
      </c>
      <c r="C1478" s="2">
        <f>YEAR([1]Data!$D1478)</f>
        <v>2014</v>
      </c>
      <c r="D1478" s="3">
        <v>41718</v>
      </c>
      <c r="E1478" s="3" t="str">
        <f>TEXT(Table1[[#This Row],[Order Date]],"mmm")</f>
        <v>Mar</v>
      </c>
      <c r="F1478" s="3">
        <v>41723</v>
      </c>
      <c r="G1478" s="8">
        <f>Table1[[#This Row],[Ship Date]]-Table1[[#This Row],[Order Date]]</f>
        <v>5</v>
      </c>
      <c r="H1478" s="2" t="s">
        <v>50</v>
      </c>
      <c r="I1478" s="2" t="s">
        <v>2844</v>
      </c>
      <c r="J1478" s="2" t="s">
        <v>2845</v>
      </c>
      <c r="K1478" s="2" t="s">
        <v>102</v>
      </c>
      <c r="L1478" s="2" t="s">
        <v>27</v>
      </c>
      <c r="M1478" s="2" t="s">
        <v>266</v>
      </c>
      <c r="N1478" s="2" t="s">
        <v>267</v>
      </c>
      <c r="O1478" s="2">
        <v>10024</v>
      </c>
      <c r="P1478" s="2" t="s">
        <v>148</v>
      </c>
      <c r="Q1478" s="2" t="s">
        <v>3965</v>
      </c>
      <c r="R1478" s="2" t="s">
        <v>46</v>
      </c>
      <c r="S1478" s="2" t="s">
        <v>47</v>
      </c>
      <c r="T1478" s="2" t="s">
        <v>3966</v>
      </c>
      <c r="U1478" s="2">
        <v>28.91</v>
      </c>
      <c r="V1478" s="2">
        <v>7</v>
      </c>
      <c r="W1478" s="2">
        <v>0</v>
      </c>
      <c r="X1478" s="20">
        <v>5</v>
      </c>
      <c r="Y1478" s="18">
        <v>27887.387755101499</v>
      </c>
      <c r="Z1478" s="2">
        <v>13.2986</v>
      </c>
    </row>
    <row r="1479" spans="1:26" x14ac:dyDescent="0.3">
      <c r="A1479" s="2">
        <v>1478</v>
      </c>
      <c r="B1479" s="2" t="s">
        <v>3967</v>
      </c>
      <c r="C1479" s="2">
        <f>YEAR([1]Data!$D1479)</f>
        <v>2013</v>
      </c>
      <c r="D1479" s="3">
        <v>41592</v>
      </c>
      <c r="E1479" s="3" t="str">
        <f>TEXT(Table1[[#This Row],[Order Date]],"mmm")</f>
        <v>Nov</v>
      </c>
      <c r="F1479" s="3">
        <v>41596</v>
      </c>
      <c r="G1479" s="8">
        <f>Table1[[#This Row],[Ship Date]]-Table1[[#This Row],[Order Date]]</f>
        <v>4</v>
      </c>
      <c r="H1479" s="2" t="s">
        <v>50</v>
      </c>
      <c r="I1479" s="2" t="s">
        <v>3968</v>
      </c>
      <c r="J1479" s="2" t="s">
        <v>3969</v>
      </c>
      <c r="K1479" s="2" t="s">
        <v>26</v>
      </c>
      <c r="L1479" s="2" t="s">
        <v>27</v>
      </c>
      <c r="M1479" s="2" t="s">
        <v>3970</v>
      </c>
      <c r="N1479" s="2" t="s">
        <v>88</v>
      </c>
      <c r="O1479" s="2">
        <v>27360</v>
      </c>
      <c r="P1479" s="2" t="s">
        <v>30</v>
      </c>
      <c r="Q1479" s="2" t="s">
        <v>2574</v>
      </c>
      <c r="R1479" s="2" t="s">
        <v>46</v>
      </c>
      <c r="S1479" s="2" t="s">
        <v>578</v>
      </c>
      <c r="T1479" s="2" t="s">
        <v>2575</v>
      </c>
      <c r="U1479" s="2">
        <v>52.136000000000003</v>
      </c>
      <c r="V1479" s="2">
        <v>7</v>
      </c>
      <c r="W1479" s="2">
        <v>0.2</v>
      </c>
      <c r="X1479" s="20">
        <v>5</v>
      </c>
      <c r="Y1479" s="18">
        <v>27925.533163264801</v>
      </c>
      <c r="Z1479" s="2">
        <v>5.865299999999996</v>
      </c>
    </row>
    <row r="1480" spans="1:26" x14ac:dyDescent="0.3">
      <c r="A1480" s="2">
        <v>1479</v>
      </c>
      <c r="B1480" s="2" t="s">
        <v>3971</v>
      </c>
      <c r="C1480" s="2">
        <f>YEAR([1]Data!$D1480)</f>
        <v>2014</v>
      </c>
      <c r="D1480" s="3">
        <v>41963</v>
      </c>
      <c r="E1480" s="3" t="str">
        <f>TEXT(Table1[[#This Row],[Order Date]],"mmm")</f>
        <v>Nov</v>
      </c>
      <c r="F1480" s="3">
        <v>41964</v>
      </c>
      <c r="G1480" s="8">
        <f>Table1[[#This Row],[Ship Date]]-Table1[[#This Row],[Order Date]]</f>
        <v>1</v>
      </c>
      <c r="H1480" s="2" t="s">
        <v>188</v>
      </c>
      <c r="I1480" s="2" t="s">
        <v>429</v>
      </c>
      <c r="J1480" s="2" t="s">
        <v>430</v>
      </c>
      <c r="K1480" s="2" t="s">
        <v>26</v>
      </c>
      <c r="L1480" s="2" t="s">
        <v>27</v>
      </c>
      <c r="M1480" s="2" t="s">
        <v>3972</v>
      </c>
      <c r="N1480" s="2" t="s">
        <v>43</v>
      </c>
      <c r="O1480" s="2">
        <v>92683</v>
      </c>
      <c r="P1480" s="2" t="s">
        <v>44</v>
      </c>
      <c r="Q1480" s="2" t="s">
        <v>1682</v>
      </c>
      <c r="R1480" s="2" t="s">
        <v>71</v>
      </c>
      <c r="S1480" s="2" t="s">
        <v>72</v>
      </c>
      <c r="T1480" s="2" t="s">
        <v>1683</v>
      </c>
      <c r="U1480" s="2">
        <v>31.968000000000004</v>
      </c>
      <c r="V1480" s="2">
        <v>4</v>
      </c>
      <c r="W1480" s="2">
        <v>0.2</v>
      </c>
      <c r="X1480" s="20">
        <v>5</v>
      </c>
      <c r="Y1480" s="18">
        <v>27963.6785714281</v>
      </c>
      <c r="Z1480" s="2">
        <v>2.3976000000000006</v>
      </c>
    </row>
    <row r="1481" spans="1:26" x14ac:dyDescent="0.3">
      <c r="A1481" s="2">
        <v>1480</v>
      </c>
      <c r="B1481" s="2" t="s">
        <v>3973</v>
      </c>
      <c r="C1481" s="2">
        <f>YEAR([1]Data!$D1481)</f>
        <v>2013</v>
      </c>
      <c r="D1481" s="3">
        <v>41611</v>
      </c>
      <c r="E1481" s="3" t="str">
        <f>TEXT(Table1[[#This Row],[Order Date]],"mmm")</f>
        <v>Dec</v>
      </c>
      <c r="F1481" s="3">
        <v>41617</v>
      </c>
      <c r="G1481" s="8">
        <f>Table1[[#This Row],[Ship Date]]-Table1[[#This Row],[Order Date]]</f>
        <v>6</v>
      </c>
      <c r="H1481" s="2" t="s">
        <v>50</v>
      </c>
      <c r="I1481" s="2" t="s">
        <v>1519</v>
      </c>
      <c r="J1481" s="2" t="s">
        <v>1520</v>
      </c>
      <c r="K1481" s="2" t="s">
        <v>26</v>
      </c>
      <c r="L1481" s="2" t="s">
        <v>27</v>
      </c>
      <c r="M1481" s="2" t="s">
        <v>127</v>
      </c>
      <c r="N1481" s="2" t="s">
        <v>43</v>
      </c>
      <c r="O1481" s="2">
        <v>94122</v>
      </c>
      <c r="P1481" s="2" t="s">
        <v>44</v>
      </c>
      <c r="Q1481" s="2" t="s">
        <v>3974</v>
      </c>
      <c r="R1481" s="2" t="s">
        <v>46</v>
      </c>
      <c r="S1481" s="2" t="s">
        <v>90</v>
      </c>
      <c r="T1481" s="2" t="s">
        <v>3975</v>
      </c>
      <c r="U1481" s="2">
        <v>25.92</v>
      </c>
      <c r="V1481" s="2">
        <v>4</v>
      </c>
      <c r="W1481" s="2">
        <v>0</v>
      </c>
      <c r="X1481" s="20">
        <v>5</v>
      </c>
      <c r="Y1481" s="18">
        <v>28001.8239795913</v>
      </c>
      <c r="Z1481" s="2">
        <v>12.441600000000001</v>
      </c>
    </row>
    <row r="1482" spans="1:26" x14ac:dyDescent="0.3">
      <c r="A1482" s="2">
        <v>1481</v>
      </c>
      <c r="B1482" s="2" t="s">
        <v>3973</v>
      </c>
      <c r="C1482" s="2">
        <f>YEAR([1]Data!$D1482)</f>
        <v>2013</v>
      </c>
      <c r="D1482" s="3">
        <v>41611</v>
      </c>
      <c r="E1482" s="3" t="str">
        <f>TEXT(Table1[[#This Row],[Order Date]],"mmm")</f>
        <v>Dec</v>
      </c>
      <c r="F1482" s="3">
        <v>41617</v>
      </c>
      <c r="G1482" s="8">
        <f>Table1[[#This Row],[Ship Date]]-Table1[[#This Row],[Order Date]]</f>
        <v>6</v>
      </c>
      <c r="H1482" s="2" t="s">
        <v>50</v>
      </c>
      <c r="I1482" s="2" t="s">
        <v>1519</v>
      </c>
      <c r="J1482" s="2" t="s">
        <v>1520</v>
      </c>
      <c r="K1482" s="2" t="s">
        <v>26</v>
      </c>
      <c r="L1482" s="2" t="s">
        <v>27</v>
      </c>
      <c r="M1482" s="2" t="s">
        <v>127</v>
      </c>
      <c r="N1482" s="2" t="s">
        <v>43</v>
      </c>
      <c r="O1482" s="2">
        <v>94122</v>
      </c>
      <c r="P1482" s="2" t="s">
        <v>44</v>
      </c>
      <c r="Q1482" s="2" t="s">
        <v>3976</v>
      </c>
      <c r="R1482" s="2" t="s">
        <v>46</v>
      </c>
      <c r="S1482" s="2" t="s">
        <v>90</v>
      </c>
      <c r="T1482" s="2" t="s">
        <v>3977</v>
      </c>
      <c r="U1482" s="2">
        <v>40.46</v>
      </c>
      <c r="V1482" s="2">
        <v>7</v>
      </c>
      <c r="W1482" s="2">
        <v>0</v>
      </c>
      <c r="X1482" s="20">
        <v>5</v>
      </c>
      <c r="Y1482" s="18">
        <v>28039.969387754601</v>
      </c>
      <c r="Z1482" s="2">
        <v>19.825400000000002</v>
      </c>
    </row>
    <row r="1483" spans="1:26" x14ac:dyDescent="0.3">
      <c r="A1483" s="2">
        <v>1482</v>
      </c>
      <c r="B1483" s="2" t="s">
        <v>3973</v>
      </c>
      <c r="C1483" s="2">
        <f>YEAR([1]Data!$D1483)</f>
        <v>2013</v>
      </c>
      <c r="D1483" s="3">
        <v>41611</v>
      </c>
      <c r="E1483" s="3" t="str">
        <f>TEXT(Table1[[#This Row],[Order Date]],"mmm")</f>
        <v>Dec</v>
      </c>
      <c r="F1483" s="3">
        <v>41617</v>
      </c>
      <c r="G1483" s="8">
        <f>Table1[[#This Row],[Ship Date]]-Table1[[#This Row],[Order Date]]</f>
        <v>6</v>
      </c>
      <c r="H1483" s="2" t="s">
        <v>50</v>
      </c>
      <c r="I1483" s="2" t="s">
        <v>1519</v>
      </c>
      <c r="J1483" s="2" t="s">
        <v>1520</v>
      </c>
      <c r="K1483" s="2" t="s">
        <v>26</v>
      </c>
      <c r="L1483" s="2" t="s">
        <v>27</v>
      </c>
      <c r="M1483" s="2" t="s">
        <v>127</v>
      </c>
      <c r="N1483" s="2" t="s">
        <v>43</v>
      </c>
      <c r="O1483" s="2">
        <v>94122</v>
      </c>
      <c r="P1483" s="2" t="s">
        <v>44</v>
      </c>
      <c r="Q1483" s="2" t="s">
        <v>3978</v>
      </c>
      <c r="R1483" s="2" t="s">
        <v>46</v>
      </c>
      <c r="S1483" s="2" t="s">
        <v>59</v>
      </c>
      <c r="T1483" s="2" t="s">
        <v>3979</v>
      </c>
      <c r="U1483" s="2">
        <v>33.869999999999997</v>
      </c>
      <c r="V1483" s="2">
        <v>3</v>
      </c>
      <c r="W1483" s="2">
        <v>0</v>
      </c>
      <c r="X1483" s="20">
        <v>5</v>
      </c>
      <c r="Y1483" s="18">
        <v>28078.1147959179</v>
      </c>
      <c r="Z1483" s="2">
        <v>8.8061999999999987</v>
      </c>
    </row>
    <row r="1484" spans="1:26" x14ac:dyDescent="0.3">
      <c r="A1484" s="2">
        <v>1483</v>
      </c>
      <c r="B1484" s="2" t="s">
        <v>3980</v>
      </c>
      <c r="C1484" s="2">
        <f>YEAR([1]Data!$D1484)</f>
        <v>2014</v>
      </c>
      <c r="D1484" s="3">
        <v>41877</v>
      </c>
      <c r="E1484" s="3" t="str">
        <f>TEXT(Table1[[#This Row],[Order Date]],"mmm")</f>
        <v>Aug</v>
      </c>
      <c r="F1484" s="3">
        <v>41880</v>
      </c>
      <c r="G1484" s="8">
        <f>Table1[[#This Row],[Ship Date]]-Table1[[#This Row],[Order Date]]</f>
        <v>3</v>
      </c>
      <c r="H1484" s="2" t="s">
        <v>23</v>
      </c>
      <c r="I1484" s="2" t="s">
        <v>3178</v>
      </c>
      <c r="J1484" s="2" t="s">
        <v>3179</v>
      </c>
      <c r="K1484" s="2" t="s">
        <v>26</v>
      </c>
      <c r="L1484" s="2" t="s">
        <v>27</v>
      </c>
      <c r="M1484" s="2" t="s">
        <v>328</v>
      </c>
      <c r="N1484" s="2" t="s">
        <v>335</v>
      </c>
      <c r="O1484" s="2">
        <v>38301</v>
      </c>
      <c r="P1484" s="2" t="s">
        <v>30</v>
      </c>
      <c r="Q1484" s="2" t="s">
        <v>1889</v>
      </c>
      <c r="R1484" s="2" t="s">
        <v>46</v>
      </c>
      <c r="S1484" s="2" t="s">
        <v>68</v>
      </c>
      <c r="T1484" s="2" t="s">
        <v>1890</v>
      </c>
      <c r="U1484" s="2">
        <v>9.7280000000000015</v>
      </c>
      <c r="V1484" s="2">
        <v>2</v>
      </c>
      <c r="W1484" s="2">
        <v>0.2</v>
      </c>
      <c r="X1484" s="20">
        <v>5</v>
      </c>
      <c r="Y1484" s="18">
        <v>28116.2602040811</v>
      </c>
      <c r="Z1484" s="2">
        <v>1.702399999999999</v>
      </c>
    </row>
    <row r="1485" spans="1:26" x14ac:dyDescent="0.3">
      <c r="A1485" s="2">
        <v>1484</v>
      </c>
      <c r="B1485" s="2" t="s">
        <v>3980</v>
      </c>
      <c r="C1485" s="2">
        <f>YEAR([1]Data!$D1485)</f>
        <v>2014</v>
      </c>
      <c r="D1485" s="3">
        <v>41877</v>
      </c>
      <c r="E1485" s="3" t="str">
        <f>TEXT(Table1[[#This Row],[Order Date]],"mmm")</f>
        <v>Aug</v>
      </c>
      <c r="F1485" s="3">
        <v>41880</v>
      </c>
      <c r="G1485" s="8">
        <f>Table1[[#This Row],[Ship Date]]-Table1[[#This Row],[Order Date]]</f>
        <v>3</v>
      </c>
      <c r="H1485" s="2" t="s">
        <v>23</v>
      </c>
      <c r="I1485" s="2" t="s">
        <v>3178</v>
      </c>
      <c r="J1485" s="2" t="s">
        <v>3179</v>
      </c>
      <c r="K1485" s="2" t="s">
        <v>26</v>
      </c>
      <c r="L1485" s="2" t="s">
        <v>27</v>
      </c>
      <c r="M1485" s="2" t="s">
        <v>328</v>
      </c>
      <c r="N1485" s="2" t="s">
        <v>335</v>
      </c>
      <c r="O1485" s="2">
        <v>38301</v>
      </c>
      <c r="P1485" s="2" t="s">
        <v>30</v>
      </c>
      <c r="Q1485" s="2" t="s">
        <v>3981</v>
      </c>
      <c r="R1485" s="2" t="s">
        <v>46</v>
      </c>
      <c r="S1485" s="2" t="s">
        <v>90</v>
      </c>
      <c r="T1485" s="2" t="s">
        <v>3982</v>
      </c>
      <c r="U1485" s="2">
        <v>3.4240000000000004</v>
      </c>
      <c r="V1485" s="2">
        <v>1</v>
      </c>
      <c r="W1485" s="2">
        <v>0.2</v>
      </c>
      <c r="X1485" s="20">
        <v>5</v>
      </c>
      <c r="Y1485" s="18">
        <v>28154.405612244402</v>
      </c>
      <c r="Z1485" s="2">
        <v>1.0699999999999996</v>
      </c>
    </row>
    <row r="1486" spans="1:26" x14ac:dyDescent="0.3">
      <c r="A1486" s="2">
        <v>1485</v>
      </c>
      <c r="B1486" s="2" t="s">
        <v>3983</v>
      </c>
      <c r="C1486" s="2">
        <f>YEAR([1]Data!$D1486)</f>
        <v>2013</v>
      </c>
      <c r="D1486" s="3">
        <v>41562</v>
      </c>
      <c r="E1486" s="3" t="str">
        <f>TEXT(Table1[[#This Row],[Order Date]],"mmm")</f>
        <v>Oct</v>
      </c>
      <c r="F1486" s="3">
        <v>41566</v>
      </c>
      <c r="G1486" s="8">
        <f>Table1[[#This Row],[Ship Date]]-Table1[[#This Row],[Order Date]]</f>
        <v>4</v>
      </c>
      <c r="H1486" s="2" t="s">
        <v>50</v>
      </c>
      <c r="I1486" s="2" t="s">
        <v>2407</v>
      </c>
      <c r="J1486" s="2" t="s">
        <v>2408</v>
      </c>
      <c r="K1486" s="2" t="s">
        <v>41</v>
      </c>
      <c r="L1486" s="2" t="s">
        <v>27</v>
      </c>
      <c r="M1486" s="2" t="s">
        <v>95</v>
      </c>
      <c r="N1486" s="2" t="s">
        <v>96</v>
      </c>
      <c r="O1486" s="2">
        <v>98115</v>
      </c>
      <c r="P1486" s="2" t="s">
        <v>44</v>
      </c>
      <c r="Q1486" s="2" t="s">
        <v>3984</v>
      </c>
      <c r="R1486" s="2" t="s">
        <v>71</v>
      </c>
      <c r="S1486" s="2" t="s">
        <v>161</v>
      </c>
      <c r="T1486" s="2" t="s">
        <v>3985</v>
      </c>
      <c r="U1486" s="2">
        <v>177</v>
      </c>
      <c r="V1486" s="2">
        <v>3</v>
      </c>
      <c r="W1486" s="2">
        <v>0</v>
      </c>
      <c r="X1486" s="20">
        <v>5</v>
      </c>
      <c r="Y1486" s="18">
        <v>28192.5510204077</v>
      </c>
      <c r="Z1486" s="2">
        <v>30.089999999999982</v>
      </c>
    </row>
    <row r="1487" spans="1:26" x14ac:dyDescent="0.3">
      <c r="A1487" s="2">
        <v>1486</v>
      </c>
      <c r="B1487" s="2" t="s">
        <v>3986</v>
      </c>
      <c r="C1487" s="2">
        <f>YEAR([1]Data!$D1487)</f>
        <v>2011</v>
      </c>
      <c r="D1487" s="3">
        <v>40874</v>
      </c>
      <c r="E1487" s="3" t="str">
        <f>TEXT(Table1[[#This Row],[Order Date]],"mmm")</f>
        <v>Nov</v>
      </c>
      <c r="F1487" s="3">
        <v>40880</v>
      </c>
      <c r="G1487" s="8">
        <f>Table1[[#This Row],[Ship Date]]-Table1[[#This Row],[Order Date]]</f>
        <v>6</v>
      </c>
      <c r="H1487" s="2" t="s">
        <v>50</v>
      </c>
      <c r="I1487" s="2" t="s">
        <v>3987</v>
      </c>
      <c r="J1487" s="2" t="s">
        <v>3988</v>
      </c>
      <c r="K1487" s="2" t="s">
        <v>26</v>
      </c>
      <c r="L1487" s="2" t="s">
        <v>27</v>
      </c>
      <c r="M1487" s="2" t="s">
        <v>266</v>
      </c>
      <c r="N1487" s="2" t="s">
        <v>267</v>
      </c>
      <c r="O1487" s="2">
        <v>10035</v>
      </c>
      <c r="P1487" s="2" t="s">
        <v>148</v>
      </c>
      <c r="Q1487" s="2" t="s">
        <v>3989</v>
      </c>
      <c r="R1487" s="2" t="s">
        <v>46</v>
      </c>
      <c r="S1487" s="2" t="s">
        <v>269</v>
      </c>
      <c r="T1487" s="2" t="s">
        <v>186</v>
      </c>
      <c r="U1487" s="2">
        <v>3.76</v>
      </c>
      <c r="V1487" s="2">
        <v>2</v>
      </c>
      <c r="W1487" s="2">
        <v>0</v>
      </c>
      <c r="X1487" s="20">
        <v>5</v>
      </c>
      <c r="Y1487" s="18">
        <v>28230.6964285709</v>
      </c>
      <c r="Z1487" s="2">
        <v>1.3159999999999998</v>
      </c>
    </row>
    <row r="1488" spans="1:26" x14ac:dyDescent="0.3">
      <c r="A1488" s="2">
        <v>1487</v>
      </c>
      <c r="B1488" s="2" t="s">
        <v>3990</v>
      </c>
      <c r="C1488" s="2">
        <f>YEAR([1]Data!$D1488)</f>
        <v>2012</v>
      </c>
      <c r="D1488" s="3">
        <v>41216</v>
      </c>
      <c r="E1488" s="3" t="str">
        <f>TEXT(Table1[[#This Row],[Order Date]],"mmm")</f>
        <v>Nov</v>
      </c>
      <c r="F1488" s="3">
        <v>41220</v>
      </c>
      <c r="G1488" s="8">
        <f>Table1[[#This Row],[Ship Date]]-Table1[[#This Row],[Order Date]]</f>
        <v>4</v>
      </c>
      <c r="H1488" s="2" t="s">
        <v>50</v>
      </c>
      <c r="I1488" s="2" t="s">
        <v>3991</v>
      </c>
      <c r="J1488" s="2" t="s">
        <v>3992</v>
      </c>
      <c r="K1488" s="2" t="s">
        <v>102</v>
      </c>
      <c r="L1488" s="2" t="s">
        <v>27</v>
      </c>
      <c r="M1488" s="2" t="s">
        <v>42</v>
      </c>
      <c r="N1488" s="2" t="s">
        <v>43</v>
      </c>
      <c r="O1488" s="2">
        <v>90008</v>
      </c>
      <c r="P1488" s="2" t="s">
        <v>44</v>
      </c>
      <c r="Q1488" s="2" t="s">
        <v>3993</v>
      </c>
      <c r="R1488" s="2" t="s">
        <v>71</v>
      </c>
      <c r="S1488" s="2" t="s">
        <v>72</v>
      </c>
      <c r="T1488" s="2" t="s">
        <v>3994</v>
      </c>
      <c r="U1488" s="2">
        <v>1212.848</v>
      </c>
      <c r="V1488" s="2">
        <v>7</v>
      </c>
      <c r="W1488" s="2">
        <v>0.2</v>
      </c>
      <c r="X1488" s="20">
        <v>5</v>
      </c>
      <c r="Y1488" s="18">
        <v>28268.841836734198</v>
      </c>
      <c r="Z1488" s="2">
        <v>106.12420000000014</v>
      </c>
    </row>
    <row r="1489" spans="1:26" x14ac:dyDescent="0.3">
      <c r="A1489" s="2">
        <v>1488</v>
      </c>
      <c r="B1489" s="2" t="s">
        <v>3990</v>
      </c>
      <c r="C1489" s="2">
        <f>YEAR([1]Data!$D1489)</f>
        <v>2012</v>
      </c>
      <c r="D1489" s="3">
        <v>41216</v>
      </c>
      <c r="E1489" s="3" t="str">
        <f>TEXT(Table1[[#This Row],[Order Date]],"mmm")</f>
        <v>Nov</v>
      </c>
      <c r="F1489" s="3">
        <v>41220</v>
      </c>
      <c r="G1489" s="8">
        <f>Table1[[#This Row],[Ship Date]]-Table1[[#This Row],[Order Date]]</f>
        <v>4</v>
      </c>
      <c r="H1489" s="2" t="s">
        <v>50</v>
      </c>
      <c r="I1489" s="2" t="s">
        <v>3991</v>
      </c>
      <c r="J1489" s="2" t="s">
        <v>3992</v>
      </c>
      <c r="K1489" s="2" t="s">
        <v>102</v>
      </c>
      <c r="L1489" s="2" t="s">
        <v>27</v>
      </c>
      <c r="M1489" s="2" t="s">
        <v>42</v>
      </c>
      <c r="N1489" s="2" t="s">
        <v>43</v>
      </c>
      <c r="O1489" s="2">
        <v>90008</v>
      </c>
      <c r="P1489" s="2" t="s">
        <v>44</v>
      </c>
      <c r="Q1489" s="2" t="s">
        <v>3995</v>
      </c>
      <c r="R1489" s="2" t="s">
        <v>71</v>
      </c>
      <c r="S1489" s="2" t="s">
        <v>161</v>
      </c>
      <c r="T1489" s="2" t="s">
        <v>3996</v>
      </c>
      <c r="U1489" s="2">
        <v>89.97</v>
      </c>
      <c r="V1489" s="2">
        <v>3</v>
      </c>
      <c r="W1489" s="2">
        <v>0</v>
      </c>
      <c r="X1489" s="20">
        <v>5</v>
      </c>
      <c r="Y1489" s="18">
        <v>28306.9872448975</v>
      </c>
      <c r="Z1489" s="2">
        <v>37.787400000000005</v>
      </c>
    </row>
    <row r="1490" spans="1:26" x14ac:dyDescent="0.3">
      <c r="A1490" s="2">
        <v>1489</v>
      </c>
      <c r="B1490" s="2" t="s">
        <v>3990</v>
      </c>
      <c r="C1490" s="2">
        <f>YEAR([1]Data!$D1490)</f>
        <v>2012</v>
      </c>
      <c r="D1490" s="3">
        <v>41216</v>
      </c>
      <c r="E1490" s="3" t="str">
        <f>TEXT(Table1[[#This Row],[Order Date]],"mmm")</f>
        <v>Nov</v>
      </c>
      <c r="F1490" s="3">
        <v>41220</v>
      </c>
      <c r="G1490" s="8">
        <f>Table1[[#This Row],[Ship Date]]-Table1[[#This Row],[Order Date]]</f>
        <v>4</v>
      </c>
      <c r="H1490" s="2" t="s">
        <v>50</v>
      </c>
      <c r="I1490" s="2" t="s">
        <v>3991</v>
      </c>
      <c r="J1490" s="2" t="s">
        <v>3992</v>
      </c>
      <c r="K1490" s="2" t="s">
        <v>102</v>
      </c>
      <c r="L1490" s="2" t="s">
        <v>27</v>
      </c>
      <c r="M1490" s="2" t="s">
        <v>42</v>
      </c>
      <c r="N1490" s="2" t="s">
        <v>43</v>
      </c>
      <c r="O1490" s="2">
        <v>90008</v>
      </c>
      <c r="P1490" s="2" t="s">
        <v>44</v>
      </c>
      <c r="Q1490" s="2" t="s">
        <v>1492</v>
      </c>
      <c r="R1490" s="2" t="s">
        <v>32</v>
      </c>
      <c r="S1490" s="2" t="s">
        <v>65</v>
      </c>
      <c r="T1490" s="2" t="s">
        <v>1493</v>
      </c>
      <c r="U1490" s="2">
        <v>42.599999999999994</v>
      </c>
      <c r="V1490" s="2">
        <v>3</v>
      </c>
      <c r="W1490" s="2">
        <v>0</v>
      </c>
      <c r="X1490" s="20">
        <v>5</v>
      </c>
      <c r="Y1490" s="18">
        <v>28345.1326530607</v>
      </c>
      <c r="Z1490" s="2">
        <v>16.614000000000001</v>
      </c>
    </row>
    <row r="1491" spans="1:26" x14ac:dyDescent="0.3">
      <c r="A1491" s="2">
        <v>1490</v>
      </c>
      <c r="B1491" s="2" t="s">
        <v>3997</v>
      </c>
      <c r="C1491" s="2">
        <f>YEAR([1]Data!$D1491)</f>
        <v>2011</v>
      </c>
      <c r="D1491" s="3">
        <v>40876</v>
      </c>
      <c r="E1491" s="3" t="str">
        <f>TEXT(Table1[[#This Row],[Order Date]],"mmm")</f>
        <v>Nov</v>
      </c>
      <c r="F1491" s="3">
        <v>40883</v>
      </c>
      <c r="G1491" s="8">
        <f>Table1[[#This Row],[Ship Date]]-Table1[[#This Row],[Order Date]]</f>
        <v>7</v>
      </c>
      <c r="H1491" s="2" t="s">
        <v>50</v>
      </c>
      <c r="I1491" s="2" t="s">
        <v>3998</v>
      </c>
      <c r="J1491" s="2" t="s">
        <v>3999</v>
      </c>
      <c r="K1491" s="2" t="s">
        <v>26</v>
      </c>
      <c r="L1491" s="2" t="s">
        <v>27</v>
      </c>
      <c r="M1491" s="2" t="s">
        <v>146</v>
      </c>
      <c r="N1491" s="2" t="s">
        <v>147</v>
      </c>
      <c r="O1491" s="2">
        <v>19143</v>
      </c>
      <c r="P1491" s="2" t="s">
        <v>148</v>
      </c>
      <c r="Q1491" s="2" t="s">
        <v>3200</v>
      </c>
      <c r="R1491" s="2" t="s">
        <v>46</v>
      </c>
      <c r="S1491" s="2" t="s">
        <v>47</v>
      </c>
      <c r="T1491" s="2" t="s">
        <v>3201</v>
      </c>
      <c r="U1491" s="2">
        <v>5.04</v>
      </c>
      <c r="V1491" s="2">
        <v>2</v>
      </c>
      <c r="W1491" s="2">
        <v>0.2</v>
      </c>
      <c r="X1491" s="20">
        <v>5</v>
      </c>
      <c r="Y1491" s="18">
        <v>28383.278061223999</v>
      </c>
      <c r="Z1491" s="2">
        <v>1.764</v>
      </c>
    </row>
    <row r="1492" spans="1:26" x14ac:dyDescent="0.3">
      <c r="A1492" s="2">
        <v>1491</v>
      </c>
      <c r="B1492" s="2" t="s">
        <v>4000</v>
      </c>
      <c r="C1492" s="2">
        <f>YEAR([1]Data!$D1492)</f>
        <v>2014</v>
      </c>
      <c r="D1492" s="3">
        <v>41760</v>
      </c>
      <c r="E1492" s="3" t="str">
        <f>TEXT(Table1[[#This Row],[Order Date]],"mmm")</f>
        <v>May</v>
      </c>
      <c r="F1492" s="3">
        <v>41765</v>
      </c>
      <c r="G1492" s="8">
        <f>Table1[[#This Row],[Ship Date]]-Table1[[#This Row],[Order Date]]</f>
        <v>5</v>
      </c>
      <c r="H1492" s="2" t="s">
        <v>23</v>
      </c>
      <c r="I1492" s="2" t="s">
        <v>3256</v>
      </c>
      <c r="J1492" s="2" t="s">
        <v>3257</v>
      </c>
      <c r="K1492" s="2" t="s">
        <v>41</v>
      </c>
      <c r="L1492" s="2" t="s">
        <v>27</v>
      </c>
      <c r="M1492" s="2" t="s">
        <v>266</v>
      </c>
      <c r="N1492" s="2" t="s">
        <v>267</v>
      </c>
      <c r="O1492" s="2">
        <v>10024</v>
      </c>
      <c r="P1492" s="2" t="s">
        <v>148</v>
      </c>
      <c r="Q1492" s="2" t="s">
        <v>199</v>
      </c>
      <c r="R1492" s="2" t="s">
        <v>46</v>
      </c>
      <c r="S1492" s="2" t="s">
        <v>173</v>
      </c>
      <c r="T1492" s="2" t="s">
        <v>200</v>
      </c>
      <c r="U1492" s="2">
        <v>62.96</v>
      </c>
      <c r="V1492" s="2">
        <v>4</v>
      </c>
      <c r="W1492" s="2">
        <v>0</v>
      </c>
      <c r="X1492" s="20">
        <v>5</v>
      </c>
      <c r="Y1492" s="18">
        <v>28421.4234693873</v>
      </c>
      <c r="Z1492" s="2">
        <v>28.332000000000001</v>
      </c>
    </row>
    <row r="1493" spans="1:26" x14ac:dyDescent="0.3">
      <c r="A1493" s="2">
        <v>1492</v>
      </c>
      <c r="B1493" s="2" t="s">
        <v>4001</v>
      </c>
      <c r="C1493" s="2">
        <f>YEAR([1]Data!$D1493)</f>
        <v>2014</v>
      </c>
      <c r="D1493" s="3">
        <v>41968</v>
      </c>
      <c r="E1493" s="3" t="str">
        <f>TEXT(Table1[[#This Row],[Order Date]],"mmm")</f>
        <v>Nov</v>
      </c>
      <c r="F1493" s="3">
        <v>41972</v>
      </c>
      <c r="G1493" s="8">
        <f>Table1[[#This Row],[Ship Date]]-Table1[[#This Row],[Order Date]]</f>
        <v>4</v>
      </c>
      <c r="H1493" s="2" t="s">
        <v>50</v>
      </c>
      <c r="I1493" s="2" t="s">
        <v>4002</v>
      </c>
      <c r="J1493" s="2" t="s">
        <v>4003</v>
      </c>
      <c r="K1493" s="2" t="s">
        <v>41</v>
      </c>
      <c r="L1493" s="2" t="s">
        <v>27</v>
      </c>
      <c r="M1493" s="2" t="s">
        <v>266</v>
      </c>
      <c r="N1493" s="2" t="s">
        <v>267</v>
      </c>
      <c r="O1493" s="2">
        <v>10035</v>
      </c>
      <c r="P1493" s="2" t="s">
        <v>148</v>
      </c>
      <c r="Q1493" s="2" t="s">
        <v>4004</v>
      </c>
      <c r="R1493" s="2" t="s">
        <v>46</v>
      </c>
      <c r="S1493" s="2" t="s">
        <v>90</v>
      </c>
      <c r="T1493" s="2" t="s">
        <v>4005</v>
      </c>
      <c r="U1493" s="2">
        <v>5.88</v>
      </c>
      <c r="V1493" s="2">
        <v>1</v>
      </c>
      <c r="W1493" s="2">
        <v>0</v>
      </c>
      <c r="X1493" s="20">
        <v>5</v>
      </c>
      <c r="Y1493" s="18">
        <v>28459.5688775505</v>
      </c>
      <c r="Z1493" s="2">
        <v>2.8811999999999998</v>
      </c>
    </row>
    <row r="1494" spans="1:26" x14ac:dyDescent="0.3">
      <c r="A1494" s="2">
        <v>1493</v>
      </c>
      <c r="B1494" s="2" t="s">
        <v>4001</v>
      </c>
      <c r="C1494" s="2">
        <f>YEAR([1]Data!$D1494)</f>
        <v>2014</v>
      </c>
      <c r="D1494" s="3">
        <v>41968</v>
      </c>
      <c r="E1494" s="3" t="str">
        <f>TEXT(Table1[[#This Row],[Order Date]],"mmm")</f>
        <v>Nov</v>
      </c>
      <c r="F1494" s="3">
        <v>41972</v>
      </c>
      <c r="G1494" s="8">
        <f>Table1[[#This Row],[Ship Date]]-Table1[[#This Row],[Order Date]]</f>
        <v>4</v>
      </c>
      <c r="H1494" s="2" t="s">
        <v>50</v>
      </c>
      <c r="I1494" s="2" t="s">
        <v>4002</v>
      </c>
      <c r="J1494" s="2" t="s">
        <v>4003</v>
      </c>
      <c r="K1494" s="2" t="s">
        <v>41</v>
      </c>
      <c r="L1494" s="2" t="s">
        <v>27</v>
      </c>
      <c r="M1494" s="2" t="s">
        <v>266</v>
      </c>
      <c r="N1494" s="2" t="s">
        <v>267</v>
      </c>
      <c r="O1494" s="2">
        <v>10035</v>
      </c>
      <c r="P1494" s="2" t="s">
        <v>148</v>
      </c>
      <c r="Q1494" s="2" t="s">
        <v>1280</v>
      </c>
      <c r="R1494" s="2" t="s">
        <v>32</v>
      </c>
      <c r="S1494" s="2" t="s">
        <v>36</v>
      </c>
      <c r="T1494" s="2" t="s">
        <v>1281</v>
      </c>
      <c r="U1494" s="2">
        <v>977.29200000000003</v>
      </c>
      <c r="V1494" s="2">
        <v>6</v>
      </c>
      <c r="W1494" s="2">
        <v>0.1</v>
      </c>
      <c r="X1494" s="20">
        <v>5</v>
      </c>
      <c r="Y1494" s="18">
        <v>28497.714285713799</v>
      </c>
      <c r="Z1494" s="2">
        <v>173.74080000000001</v>
      </c>
    </row>
    <row r="1495" spans="1:26" x14ac:dyDescent="0.3">
      <c r="A1495" s="2">
        <v>1494</v>
      </c>
      <c r="B1495" s="2" t="s">
        <v>4006</v>
      </c>
      <c r="C1495" s="2">
        <f>YEAR([1]Data!$D1495)</f>
        <v>2014</v>
      </c>
      <c r="D1495" s="3">
        <v>41943</v>
      </c>
      <c r="E1495" s="3" t="str">
        <f>TEXT(Table1[[#This Row],[Order Date]],"mmm")</f>
        <v>Oct</v>
      </c>
      <c r="F1495" s="3">
        <v>41947</v>
      </c>
      <c r="G1495" s="8">
        <f>Table1[[#This Row],[Ship Date]]-Table1[[#This Row],[Order Date]]</f>
        <v>4</v>
      </c>
      <c r="H1495" s="2" t="s">
        <v>50</v>
      </c>
      <c r="I1495" s="2" t="s">
        <v>4007</v>
      </c>
      <c r="J1495" s="2" t="s">
        <v>4008</v>
      </c>
      <c r="K1495" s="2" t="s">
        <v>41</v>
      </c>
      <c r="L1495" s="2" t="s">
        <v>27</v>
      </c>
      <c r="M1495" s="2" t="s">
        <v>2142</v>
      </c>
      <c r="N1495" s="2" t="s">
        <v>96</v>
      </c>
      <c r="O1495" s="2">
        <v>98661</v>
      </c>
      <c r="P1495" s="2" t="s">
        <v>44</v>
      </c>
      <c r="Q1495" s="2" t="s">
        <v>2989</v>
      </c>
      <c r="R1495" s="2" t="s">
        <v>32</v>
      </c>
      <c r="S1495" s="2" t="s">
        <v>65</v>
      </c>
      <c r="T1495" s="2" t="s">
        <v>2990</v>
      </c>
      <c r="U1495" s="2">
        <v>9.64</v>
      </c>
      <c r="V1495" s="2">
        <v>2</v>
      </c>
      <c r="W1495" s="2">
        <v>0</v>
      </c>
      <c r="X1495" s="20">
        <v>5</v>
      </c>
      <c r="Y1495" s="18">
        <v>28535.859693876999</v>
      </c>
      <c r="Z1495" s="2">
        <v>3.6632000000000007</v>
      </c>
    </row>
    <row r="1496" spans="1:26" x14ac:dyDescent="0.3">
      <c r="A1496" s="2">
        <v>1495</v>
      </c>
      <c r="B1496" s="2" t="s">
        <v>4009</v>
      </c>
      <c r="C1496" s="2">
        <f>YEAR([1]Data!$D1496)</f>
        <v>2011</v>
      </c>
      <c r="D1496" s="3">
        <v>40894</v>
      </c>
      <c r="E1496" s="3" t="str">
        <f>TEXT(Table1[[#This Row],[Order Date]],"mmm")</f>
        <v>Dec</v>
      </c>
      <c r="F1496" s="3">
        <v>40896</v>
      </c>
      <c r="G1496" s="8">
        <f>Table1[[#This Row],[Ship Date]]-Table1[[#This Row],[Order Date]]</f>
        <v>2</v>
      </c>
      <c r="H1496" s="2" t="s">
        <v>23</v>
      </c>
      <c r="I1496" s="2" t="s">
        <v>1426</v>
      </c>
      <c r="J1496" s="2" t="s">
        <v>1427</v>
      </c>
      <c r="K1496" s="2" t="s">
        <v>26</v>
      </c>
      <c r="L1496" s="2" t="s">
        <v>27</v>
      </c>
      <c r="M1496" s="2" t="s">
        <v>497</v>
      </c>
      <c r="N1496" s="2" t="s">
        <v>1272</v>
      </c>
      <c r="O1496" s="2">
        <v>31907</v>
      </c>
      <c r="P1496" s="2" t="s">
        <v>30</v>
      </c>
      <c r="Q1496" s="2" t="s">
        <v>3206</v>
      </c>
      <c r="R1496" s="2" t="s">
        <v>46</v>
      </c>
      <c r="S1496" s="2" t="s">
        <v>68</v>
      </c>
      <c r="T1496" s="2" t="s">
        <v>3207</v>
      </c>
      <c r="U1496" s="2">
        <v>40.049999999999997</v>
      </c>
      <c r="V1496" s="2">
        <v>3</v>
      </c>
      <c r="W1496" s="2">
        <v>0</v>
      </c>
      <c r="X1496" s="20">
        <v>5</v>
      </c>
      <c r="Y1496" s="18">
        <v>28574.005102040301</v>
      </c>
      <c r="Z1496" s="2">
        <v>11.213999999999999</v>
      </c>
    </row>
    <row r="1497" spans="1:26" x14ac:dyDescent="0.3">
      <c r="A1497" s="2">
        <v>1496</v>
      </c>
      <c r="B1497" s="2" t="s">
        <v>4010</v>
      </c>
      <c r="C1497" s="2">
        <f>YEAR([1]Data!$D1497)</f>
        <v>2014</v>
      </c>
      <c r="D1497" s="3">
        <v>41887</v>
      </c>
      <c r="E1497" s="3" t="str">
        <f>TEXT(Table1[[#This Row],[Order Date]],"mmm")</f>
        <v>Sep</v>
      </c>
      <c r="F1497" s="3">
        <v>41891</v>
      </c>
      <c r="G1497" s="8">
        <f>Table1[[#This Row],[Ship Date]]-Table1[[#This Row],[Order Date]]</f>
        <v>4</v>
      </c>
      <c r="H1497" s="2" t="s">
        <v>50</v>
      </c>
      <c r="I1497" s="2" t="s">
        <v>4011</v>
      </c>
      <c r="J1497" s="2" t="s">
        <v>4012</v>
      </c>
      <c r="K1497" s="2" t="s">
        <v>26</v>
      </c>
      <c r="L1497" s="2" t="s">
        <v>27</v>
      </c>
      <c r="M1497" s="2" t="s">
        <v>4013</v>
      </c>
      <c r="N1497" s="2" t="s">
        <v>104</v>
      </c>
      <c r="O1497" s="2">
        <v>75019</v>
      </c>
      <c r="P1497" s="2" t="s">
        <v>105</v>
      </c>
      <c r="Q1497" s="2" t="s">
        <v>3320</v>
      </c>
      <c r="R1497" s="2" t="s">
        <v>46</v>
      </c>
      <c r="S1497" s="2" t="s">
        <v>68</v>
      </c>
      <c r="T1497" s="2" t="s">
        <v>3321</v>
      </c>
      <c r="U1497" s="2">
        <v>10.192000000000002</v>
      </c>
      <c r="V1497" s="2">
        <v>7</v>
      </c>
      <c r="W1497" s="2">
        <v>0.2</v>
      </c>
      <c r="X1497" s="20">
        <v>5</v>
      </c>
      <c r="Y1497" s="18">
        <v>28612.150510203599</v>
      </c>
      <c r="Z1497" s="2">
        <v>3.1849999999999992</v>
      </c>
    </row>
    <row r="1498" spans="1:26" x14ac:dyDescent="0.3">
      <c r="A1498" s="2">
        <v>1497</v>
      </c>
      <c r="B1498" s="2" t="s">
        <v>4010</v>
      </c>
      <c r="C1498" s="2">
        <f>YEAR([1]Data!$D1498)</f>
        <v>2014</v>
      </c>
      <c r="D1498" s="3">
        <v>41887</v>
      </c>
      <c r="E1498" s="3" t="str">
        <f>TEXT(Table1[[#This Row],[Order Date]],"mmm")</f>
        <v>Sep</v>
      </c>
      <c r="F1498" s="3">
        <v>41891</v>
      </c>
      <c r="G1498" s="8">
        <f>Table1[[#This Row],[Ship Date]]-Table1[[#This Row],[Order Date]]</f>
        <v>4</v>
      </c>
      <c r="H1498" s="2" t="s">
        <v>50</v>
      </c>
      <c r="I1498" s="2" t="s">
        <v>4011</v>
      </c>
      <c r="J1498" s="2" t="s">
        <v>4012</v>
      </c>
      <c r="K1498" s="2" t="s">
        <v>26</v>
      </c>
      <c r="L1498" s="2" t="s">
        <v>27</v>
      </c>
      <c r="M1498" s="2" t="s">
        <v>4013</v>
      </c>
      <c r="N1498" s="2" t="s">
        <v>104</v>
      </c>
      <c r="O1498" s="2">
        <v>75019</v>
      </c>
      <c r="P1498" s="2" t="s">
        <v>105</v>
      </c>
      <c r="Q1498" s="2" t="s">
        <v>4014</v>
      </c>
      <c r="R1498" s="2" t="s">
        <v>46</v>
      </c>
      <c r="S1498" s="2" t="s">
        <v>59</v>
      </c>
      <c r="T1498" s="2" t="s">
        <v>4015</v>
      </c>
      <c r="U1498" s="2">
        <v>16.784000000000002</v>
      </c>
      <c r="V1498" s="2">
        <v>1</v>
      </c>
      <c r="W1498" s="2">
        <v>0.2</v>
      </c>
      <c r="X1498" s="20">
        <v>5</v>
      </c>
      <c r="Y1498" s="18">
        <v>28650.295918366799</v>
      </c>
      <c r="Z1498" s="2">
        <v>-0.20980000000000043</v>
      </c>
    </row>
    <row r="1499" spans="1:26" x14ac:dyDescent="0.3">
      <c r="A1499" s="2">
        <v>1498</v>
      </c>
      <c r="B1499" s="2" t="s">
        <v>4010</v>
      </c>
      <c r="C1499" s="2">
        <f>YEAR([1]Data!$D1499)</f>
        <v>2014</v>
      </c>
      <c r="D1499" s="3">
        <v>41887</v>
      </c>
      <c r="E1499" s="3" t="str">
        <f>TEXT(Table1[[#This Row],[Order Date]],"mmm")</f>
        <v>Sep</v>
      </c>
      <c r="F1499" s="3">
        <v>41891</v>
      </c>
      <c r="G1499" s="8">
        <f>Table1[[#This Row],[Ship Date]]-Table1[[#This Row],[Order Date]]</f>
        <v>4</v>
      </c>
      <c r="H1499" s="2" t="s">
        <v>50</v>
      </c>
      <c r="I1499" s="2" t="s">
        <v>4011</v>
      </c>
      <c r="J1499" s="2" t="s">
        <v>4012</v>
      </c>
      <c r="K1499" s="2" t="s">
        <v>26</v>
      </c>
      <c r="L1499" s="2" t="s">
        <v>27</v>
      </c>
      <c r="M1499" s="2" t="s">
        <v>4013</v>
      </c>
      <c r="N1499" s="2" t="s">
        <v>104</v>
      </c>
      <c r="O1499" s="2">
        <v>75019</v>
      </c>
      <c r="P1499" s="2" t="s">
        <v>105</v>
      </c>
      <c r="Q1499" s="2" t="s">
        <v>723</v>
      </c>
      <c r="R1499" s="2" t="s">
        <v>46</v>
      </c>
      <c r="S1499" s="2" t="s">
        <v>68</v>
      </c>
      <c r="T1499" s="2" t="s">
        <v>724</v>
      </c>
      <c r="U1499" s="2">
        <v>13.120000000000001</v>
      </c>
      <c r="V1499" s="2">
        <v>5</v>
      </c>
      <c r="W1499" s="2">
        <v>0.2</v>
      </c>
      <c r="X1499" s="20">
        <v>5</v>
      </c>
      <c r="Y1499" s="18">
        <v>28688.441326530101</v>
      </c>
      <c r="Z1499" s="2">
        <v>3.7720000000000002</v>
      </c>
    </row>
    <row r="1500" spans="1:26" x14ac:dyDescent="0.3">
      <c r="A1500" s="2">
        <v>1499</v>
      </c>
      <c r="B1500" s="2" t="s">
        <v>4016</v>
      </c>
      <c r="C1500" s="2">
        <f>YEAR([1]Data!$D1500)</f>
        <v>2013</v>
      </c>
      <c r="D1500" s="3">
        <v>41565</v>
      </c>
      <c r="E1500" s="3" t="str">
        <f>TEXT(Table1[[#This Row],[Order Date]],"mmm")</f>
        <v>Oct</v>
      </c>
      <c r="F1500" s="3">
        <v>41568</v>
      </c>
      <c r="G1500" s="8">
        <f>Table1[[#This Row],[Ship Date]]-Table1[[#This Row],[Order Date]]</f>
        <v>3</v>
      </c>
      <c r="H1500" s="2" t="s">
        <v>188</v>
      </c>
      <c r="I1500" s="2" t="s">
        <v>638</v>
      </c>
      <c r="J1500" s="2" t="s">
        <v>639</v>
      </c>
      <c r="K1500" s="2" t="s">
        <v>102</v>
      </c>
      <c r="L1500" s="2" t="s">
        <v>27</v>
      </c>
      <c r="M1500" s="2" t="s">
        <v>127</v>
      </c>
      <c r="N1500" s="2" t="s">
        <v>43</v>
      </c>
      <c r="O1500" s="2">
        <v>94122</v>
      </c>
      <c r="P1500" s="2" t="s">
        <v>44</v>
      </c>
      <c r="Q1500" s="2" t="s">
        <v>492</v>
      </c>
      <c r="R1500" s="2" t="s">
        <v>46</v>
      </c>
      <c r="S1500" s="2" t="s">
        <v>75</v>
      </c>
      <c r="T1500" s="2" t="s">
        <v>493</v>
      </c>
      <c r="U1500" s="2">
        <v>18.16</v>
      </c>
      <c r="V1500" s="2">
        <v>5</v>
      </c>
      <c r="W1500" s="2">
        <v>0.2</v>
      </c>
      <c r="X1500" s="20">
        <v>5</v>
      </c>
      <c r="Y1500" s="18">
        <v>28726.586734693399</v>
      </c>
      <c r="Z1500" s="2">
        <v>6.5830000000000011</v>
      </c>
    </row>
    <row r="1501" spans="1:26" x14ac:dyDescent="0.3">
      <c r="A1501" s="2">
        <v>1500</v>
      </c>
      <c r="B1501" s="2" t="s">
        <v>4017</v>
      </c>
      <c r="C1501" s="2">
        <f>YEAR([1]Data!$D1501)</f>
        <v>2014</v>
      </c>
      <c r="D1501" s="3">
        <v>41956</v>
      </c>
      <c r="E1501" s="3" t="str">
        <f>TEXT(Table1[[#This Row],[Order Date]],"mmm")</f>
        <v>Nov</v>
      </c>
      <c r="F1501" s="3">
        <v>41962</v>
      </c>
      <c r="G1501" s="8">
        <f>Table1[[#This Row],[Ship Date]]-Table1[[#This Row],[Order Date]]</f>
        <v>6</v>
      </c>
      <c r="H1501" s="2" t="s">
        <v>50</v>
      </c>
      <c r="I1501" s="2" t="s">
        <v>1365</v>
      </c>
      <c r="J1501" s="2" t="s">
        <v>1366</v>
      </c>
      <c r="K1501" s="2" t="s">
        <v>26</v>
      </c>
      <c r="L1501" s="2" t="s">
        <v>27</v>
      </c>
      <c r="M1501" s="2" t="s">
        <v>1237</v>
      </c>
      <c r="N1501" s="2" t="s">
        <v>104</v>
      </c>
      <c r="O1501" s="2">
        <v>78745</v>
      </c>
      <c r="P1501" s="2" t="s">
        <v>105</v>
      </c>
      <c r="Q1501" s="2" t="s">
        <v>796</v>
      </c>
      <c r="R1501" s="2" t="s">
        <v>46</v>
      </c>
      <c r="S1501" s="2" t="s">
        <v>90</v>
      </c>
      <c r="T1501" s="2" t="s">
        <v>797</v>
      </c>
      <c r="U1501" s="2">
        <v>16.056000000000001</v>
      </c>
      <c r="V1501" s="2">
        <v>3</v>
      </c>
      <c r="W1501" s="2">
        <v>0.2</v>
      </c>
      <c r="X1501" s="20">
        <v>5</v>
      </c>
      <c r="Y1501" s="18">
        <v>28764.732142856599</v>
      </c>
      <c r="Z1501" s="2">
        <v>5.8203000000000005</v>
      </c>
    </row>
    <row r="1502" spans="1:26" x14ac:dyDescent="0.3">
      <c r="A1502" s="2">
        <v>1501</v>
      </c>
      <c r="B1502" s="2" t="s">
        <v>4017</v>
      </c>
      <c r="C1502" s="2">
        <f>YEAR([1]Data!$D1502)</f>
        <v>2014</v>
      </c>
      <c r="D1502" s="3">
        <v>41956</v>
      </c>
      <c r="E1502" s="3" t="str">
        <f>TEXT(Table1[[#This Row],[Order Date]],"mmm")</f>
        <v>Nov</v>
      </c>
      <c r="F1502" s="3">
        <v>41962</v>
      </c>
      <c r="G1502" s="8">
        <f>Table1[[#This Row],[Ship Date]]-Table1[[#This Row],[Order Date]]</f>
        <v>6</v>
      </c>
      <c r="H1502" s="2" t="s">
        <v>50</v>
      </c>
      <c r="I1502" s="2" t="s">
        <v>1365</v>
      </c>
      <c r="J1502" s="2" t="s">
        <v>1366</v>
      </c>
      <c r="K1502" s="2" t="s">
        <v>26</v>
      </c>
      <c r="L1502" s="2" t="s">
        <v>27</v>
      </c>
      <c r="M1502" s="2" t="s">
        <v>1237</v>
      </c>
      <c r="N1502" s="2" t="s">
        <v>104</v>
      </c>
      <c r="O1502" s="2">
        <v>78745</v>
      </c>
      <c r="P1502" s="2" t="s">
        <v>105</v>
      </c>
      <c r="Q1502" s="2" t="s">
        <v>4018</v>
      </c>
      <c r="R1502" s="2" t="s">
        <v>46</v>
      </c>
      <c r="S1502" s="2" t="s">
        <v>90</v>
      </c>
      <c r="T1502" s="2" t="s">
        <v>4019</v>
      </c>
      <c r="U1502" s="2">
        <v>223.05600000000001</v>
      </c>
      <c r="V1502" s="2">
        <v>9</v>
      </c>
      <c r="W1502" s="2">
        <v>0.2</v>
      </c>
      <c r="X1502" s="20">
        <v>5</v>
      </c>
      <c r="Y1502" s="18">
        <v>28802.877551019901</v>
      </c>
      <c r="Z1502" s="2">
        <v>69.704999999999984</v>
      </c>
    </row>
    <row r="1503" spans="1:26" x14ac:dyDescent="0.3">
      <c r="A1503" s="2">
        <v>1502</v>
      </c>
      <c r="B1503" s="2" t="s">
        <v>4017</v>
      </c>
      <c r="C1503" s="2">
        <f>YEAR([1]Data!$D1503)</f>
        <v>2014</v>
      </c>
      <c r="D1503" s="3">
        <v>41956</v>
      </c>
      <c r="E1503" s="3" t="str">
        <f>TEXT(Table1[[#This Row],[Order Date]],"mmm")</f>
        <v>Nov</v>
      </c>
      <c r="F1503" s="3">
        <v>41962</v>
      </c>
      <c r="G1503" s="8">
        <f>Table1[[#This Row],[Ship Date]]-Table1[[#This Row],[Order Date]]</f>
        <v>6</v>
      </c>
      <c r="H1503" s="2" t="s">
        <v>50</v>
      </c>
      <c r="I1503" s="2" t="s">
        <v>1365</v>
      </c>
      <c r="J1503" s="2" t="s">
        <v>1366</v>
      </c>
      <c r="K1503" s="2" t="s">
        <v>26</v>
      </c>
      <c r="L1503" s="2" t="s">
        <v>27</v>
      </c>
      <c r="M1503" s="2" t="s">
        <v>1237</v>
      </c>
      <c r="N1503" s="2" t="s">
        <v>104</v>
      </c>
      <c r="O1503" s="2">
        <v>78745</v>
      </c>
      <c r="P1503" s="2" t="s">
        <v>105</v>
      </c>
      <c r="Q1503" s="2" t="s">
        <v>3510</v>
      </c>
      <c r="R1503" s="2" t="s">
        <v>46</v>
      </c>
      <c r="S1503" s="2" t="s">
        <v>59</v>
      </c>
      <c r="T1503" s="2" t="s">
        <v>3511</v>
      </c>
      <c r="U1503" s="2">
        <v>540.048</v>
      </c>
      <c r="V1503" s="2">
        <v>3</v>
      </c>
      <c r="W1503" s="2">
        <v>0.2</v>
      </c>
      <c r="X1503" s="20">
        <v>5</v>
      </c>
      <c r="Y1503" s="18">
        <v>28841.022959183199</v>
      </c>
      <c r="Z1503" s="2">
        <v>-47.254199999999997</v>
      </c>
    </row>
    <row r="1504" spans="1:26" x14ac:dyDescent="0.3">
      <c r="A1504" s="2">
        <v>1503</v>
      </c>
      <c r="B1504" s="2" t="s">
        <v>4020</v>
      </c>
      <c r="C1504" s="2">
        <f>YEAR([1]Data!$D1504)</f>
        <v>2013</v>
      </c>
      <c r="D1504" s="3">
        <v>41603</v>
      </c>
      <c r="E1504" s="3" t="str">
        <f>TEXT(Table1[[#This Row],[Order Date]],"mmm")</f>
        <v>Nov</v>
      </c>
      <c r="F1504" s="3">
        <v>41610</v>
      </c>
      <c r="G1504" s="8">
        <f>Table1[[#This Row],[Ship Date]]-Table1[[#This Row],[Order Date]]</f>
        <v>7</v>
      </c>
      <c r="H1504" s="2" t="s">
        <v>50</v>
      </c>
      <c r="I1504" s="2" t="s">
        <v>3370</v>
      </c>
      <c r="J1504" s="2" t="s">
        <v>3371</v>
      </c>
      <c r="K1504" s="2" t="s">
        <v>102</v>
      </c>
      <c r="L1504" s="2" t="s">
        <v>27</v>
      </c>
      <c r="M1504" s="2" t="s">
        <v>42</v>
      </c>
      <c r="N1504" s="2" t="s">
        <v>43</v>
      </c>
      <c r="O1504" s="2">
        <v>90045</v>
      </c>
      <c r="P1504" s="2" t="s">
        <v>44</v>
      </c>
      <c r="Q1504" s="2" t="s">
        <v>4021</v>
      </c>
      <c r="R1504" s="2" t="s">
        <v>71</v>
      </c>
      <c r="S1504" s="2" t="s">
        <v>72</v>
      </c>
      <c r="T1504" s="2" t="s">
        <v>4022</v>
      </c>
      <c r="U1504" s="2">
        <v>33.520000000000003</v>
      </c>
      <c r="V1504" s="2">
        <v>2</v>
      </c>
      <c r="W1504" s="2">
        <v>0.2</v>
      </c>
      <c r="X1504" s="20">
        <v>5</v>
      </c>
      <c r="Y1504" s="18">
        <v>28879.168367346399</v>
      </c>
      <c r="Z1504" s="2">
        <v>3.3519999999999985</v>
      </c>
    </row>
    <row r="1505" spans="1:26" x14ac:dyDescent="0.3">
      <c r="A1505" s="2">
        <v>1504</v>
      </c>
      <c r="B1505" s="2" t="s">
        <v>4020</v>
      </c>
      <c r="C1505" s="2">
        <f>YEAR([1]Data!$D1505)</f>
        <v>2013</v>
      </c>
      <c r="D1505" s="3">
        <v>41603</v>
      </c>
      <c r="E1505" s="3" t="str">
        <f>TEXT(Table1[[#This Row],[Order Date]],"mmm")</f>
        <v>Nov</v>
      </c>
      <c r="F1505" s="3">
        <v>41610</v>
      </c>
      <c r="G1505" s="8">
        <f>Table1[[#This Row],[Ship Date]]-Table1[[#This Row],[Order Date]]</f>
        <v>7</v>
      </c>
      <c r="H1505" s="2" t="s">
        <v>50</v>
      </c>
      <c r="I1505" s="2" t="s">
        <v>3370</v>
      </c>
      <c r="J1505" s="2" t="s">
        <v>3371</v>
      </c>
      <c r="K1505" s="2" t="s">
        <v>102</v>
      </c>
      <c r="L1505" s="2" t="s">
        <v>27</v>
      </c>
      <c r="M1505" s="2" t="s">
        <v>42</v>
      </c>
      <c r="N1505" s="2" t="s">
        <v>43</v>
      </c>
      <c r="O1505" s="2">
        <v>90045</v>
      </c>
      <c r="P1505" s="2" t="s">
        <v>44</v>
      </c>
      <c r="Q1505" s="2" t="s">
        <v>2045</v>
      </c>
      <c r="R1505" s="2" t="s">
        <v>32</v>
      </c>
      <c r="S1505" s="2" t="s">
        <v>65</v>
      </c>
      <c r="T1505" s="2" t="s">
        <v>2046</v>
      </c>
      <c r="U1505" s="2">
        <v>9.94</v>
      </c>
      <c r="V1505" s="2">
        <v>2</v>
      </c>
      <c r="W1505" s="2">
        <v>0</v>
      </c>
      <c r="X1505" s="20">
        <v>5</v>
      </c>
      <c r="Y1505" s="18">
        <v>28917.313775509701</v>
      </c>
      <c r="Z1505" s="2">
        <v>3.0813999999999995</v>
      </c>
    </row>
    <row r="1506" spans="1:26" x14ac:dyDescent="0.3">
      <c r="A1506" s="2">
        <v>1505</v>
      </c>
      <c r="B1506" s="2" t="s">
        <v>4023</v>
      </c>
      <c r="C1506" s="2">
        <f>YEAR([1]Data!$D1506)</f>
        <v>2012</v>
      </c>
      <c r="D1506" s="3">
        <v>41122</v>
      </c>
      <c r="E1506" s="3" t="str">
        <f>TEXT(Table1[[#This Row],[Order Date]],"mmm")</f>
        <v>Aug</v>
      </c>
      <c r="F1506" s="3">
        <v>41128</v>
      </c>
      <c r="G1506" s="8">
        <f>Table1[[#This Row],[Ship Date]]-Table1[[#This Row],[Order Date]]</f>
        <v>6</v>
      </c>
      <c r="H1506" s="2" t="s">
        <v>50</v>
      </c>
      <c r="I1506" s="2" t="s">
        <v>4024</v>
      </c>
      <c r="J1506" s="2" t="s">
        <v>4025</v>
      </c>
      <c r="K1506" s="2" t="s">
        <v>102</v>
      </c>
      <c r="L1506" s="2" t="s">
        <v>27</v>
      </c>
      <c r="M1506" s="2" t="s">
        <v>42</v>
      </c>
      <c r="N1506" s="2" t="s">
        <v>43</v>
      </c>
      <c r="O1506" s="2">
        <v>90004</v>
      </c>
      <c r="P1506" s="2" t="s">
        <v>44</v>
      </c>
      <c r="Q1506" s="2" t="s">
        <v>287</v>
      </c>
      <c r="R1506" s="2" t="s">
        <v>46</v>
      </c>
      <c r="S1506" s="2" t="s">
        <v>68</v>
      </c>
      <c r="T1506" s="2" t="s">
        <v>288</v>
      </c>
      <c r="U1506" s="2">
        <v>6.72</v>
      </c>
      <c r="V1506" s="2">
        <v>4</v>
      </c>
      <c r="W1506" s="2">
        <v>0</v>
      </c>
      <c r="X1506" s="20">
        <v>5</v>
      </c>
      <c r="Y1506" s="18">
        <v>28955.459183673</v>
      </c>
      <c r="Z1506" s="2">
        <v>3.36</v>
      </c>
    </row>
    <row r="1507" spans="1:26" x14ac:dyDescent="0.3">
      <c r="A1507" s="2">
        <v>1506</v>
      </c>
      <c r="B1507" s="2" t="s">
        <v>4023</v>
      </c>
      <c r="C1507" s="2">
        <f>YEAR([1]Data!$D1507)</f>
        <v>2012</v>
      </c>
      <c r="D1507" s="3">
        <v>41122</v>
      </c>
      <c r="E1507" s="3" t="str">
        <f>TEXT(Table1[[#This Row],[Order Date]],"mmm")</f>
        <v>Aug</v>
      </c>
      <c r="F1507" s="3">
        <v>41128</v>
      </c>
      <c r="G1507" s="8">
        <f>Table1[[#This Row],[Ship Date]]-Table1[[#This Row],[Order Date]]</f>
        <v>6</v>
      </c>
      <c r="H1507" s="2" t="s">
        <v>50</v>
      </c>
      <c r="I1507" s="2" t="s">
        <v>4024</v>
      </c>
      <c r="J1507" s="2" t="s">
        <v>4025</v>
      </c>
      <c r="K1507" s="2" t="s">
        <v>102</v>
      </c>
      <c r="L1507" s="2" t="s">
        <v>27</v>
      </c>
      <c r="M1507" s="2" t="s">
        <v>42</v>
      </c>
      <c r="N1507" s="2" t="s">
        <v>43</v>
      </c>
      <c r="O1507" s="2">
        <v>90004</v>
      </c>
      <c r="P1507" s="2" t="s">
        <v>44</v>
      </c>
      <c r="Q1507" s="2" t="s">
        <v>4026</v>
      </c>
      <c r="R1507" s="2" t="s">
        <v>32</v>
      </c>
      <c r="S1507" s="2" t="s">
        <v>56</v>
      </c>
      <c r="T1507" s="2" t="s">
        <v>4027</v>
      </c>
      <c r="U1507" s="2">
        <v>1004.9760000000001</v>
      </c>
      <c r="V1507" s="2">
        <v>6</v>
      </c>
      <c r="W1507" s="2">
        <v>0.2</v>
      </c>
      <c r="X1507" s="20">
        <v>5</v>
      </c>
      <c r="Y1507" s="18">
        <v>28993.6045918362</v>
      </c>
      <c r="Z1507" s="2">
        <v>-175.87080000000009</v>
      </c>
    </row>
    <row r="1508" spans="1:26" x14ac:dyDescent="0.3">
      <c r="A1508" s="2">
        <v>1507</v>
      </c>
      <c r="B1508" s="2" t="s">
        <v>4028</v>
      </c>
      <c r="C1508" s="2">
        <f>YEAR([1]Data!$D1508)</f>
        <v>2014</v>
      </c>
      <c r="D1508" s="3">
        <v>41998</v>
      </c>
      <c r="E1508" s="3" t="str">
        <f>TEXT(Table1[[#This Row],[Order Date]],"mmm")</f>
        <v>Dec</v>
      </c>
      <c r="F1508" s="3">
        <v>42003</v>
      </c>
      <c r="G1508" s="8">
        <f>Table1[[#This Row],[Ship Date]]-Table1[[#This Row],[Order Date]]</f>
        <v>5</v>
      </c>
      <c r="H1508" s="2" t="s">
        <v>50</v>
      </c>
      <c r="I1508" s="2" t="s">
        <v>4029</v>
      </c>
      <c r="J1508" s="2" t="s">
        <v>4030</v>
      </c>
      <c r="K1508" s="2" t="s">
        <v>26</v>
      </c>
      <c r="L1508" s="2" t="s">
        <v>27</v>
      </c>
      <c r="M1508" s="2" t="s">
        <v>266</v>
      </c>
      <c r="N1508" s="2" t="s">
        <v>267</v>
      </c>
      <c r="O1508" s="2">
        <v>10024</v>
      </c>
      <c r="P1508" s="2" t="s">
        <v>148</v>
      </c>
      <c r="Q1508" s="2" t="s">
        <v>3858</v>
      </c>
      <c r="R1508" s="2" t="s">
        <v>46</v>
      </c>
      <c r="S1508" s="2" t="s">
        <v>75</v>
      </c>
      <c r="T1508" s="2" t="s">
        <v>3859</v>
      </c>
      <c r="U1508" s="2">
        <v>17.880000000000003</v>
      </c>
      <c r="V1508" s="2">
        <v>3</v>
      </c>
      <c r="W1508" s="2">
        <v>0.2</v>
      </c>
      <c r="X1508" s="20">
        <v>5</v>
      </c>
      <c r="Y1508" s="18">
        <v>29031.749999999502</v>
      </c>
      <c r="Z1508" s="2">
        <v>5.5875000000000004</v>
      </c>
    </row>
    <row r="1509" spans="1:26" x14ac:dyDescent="0.3">
      <c r="A1509" s="2">
        <v>1508</v>
      </c>
      <c r="B1509" s="2" t="s">
        <v>4031</v>
      </c>
      <c r="C1509" s="2">
        <f>YEAR([1]Data!$D1509)</f>
        <v>2013</v>
      </c>
      <c r="D1509" s="3">
        <v>41535</v>
      </c>
      <c r="E1509" s="3" t="str">
        <f>TEXT(Table1[[#This Row],[Order Date]],"mmm")</f>
        <v>Sep</v>
      </c>
      <c r="F1509" s="3">
        <v>41541</v>
      </c>
      <c r="G1509" s="8">
        <f>Table1[[#This Row],[Ship Date]]-Table1[[#This Row],[Order Date]]</f>
        <v>6</v>
      </c>
      <c r="H1509" s="2" t="s">
        <v>50</v>
      </c>
      <c r="I1509" s="2" t="s">
        <v>3968</v>
      </c>
      <c r="J1509" s="2" t="s">
        <v>3969</v>
      </c>
      <c r="K1509" s="2" t="s">
        <v>26</v>
      </c>
      <c r="L1509" s="2" t="s">
        <v>27</v>
      </c>
      <c r="M1509" s="2" t="s">
        <v>497</v>
      </c>
      <c r="N1509" s="2" t="s">
        <v>1272</v>
      </c>
      <c r="O1509" s="2">
        <v>31907</v>
      </c>
      <c r="P1509" s="2" t="s">
        <v>30</v>
      </c>
      <c r="Q1509" s="2" t="s">
        <v>4032</v>
      </c>
      <c r="R1509" s="2" t="s">
        <v>71</v>
      </c>
      <c r="S1509" s="2" t="s">
        <v>682</v>
      </c>
      <c r="T1509" s="2" t="s">
        <v>4033</v>
      </c>
      <c r="U1509" s="2">
        <v>396</v>
      </c>
      <c r="V1509" s="2">
        <v>4</v>
      </c>
      <c r="W1509" s="2">
        <v>0</v>
      </c>
      <c r="X1509" s="20">
        <v>5</v>
      </c>
      <c r="Y1509" s="18">
        <v>29069.8954081628</v>
      </c>
      <c r="Z1509" s="2">
        <v>190.07999999999998</v>
      </c>
    </row>
    <row r="1510" spans="1:26" x14ac:dyDescent="0.3">
      <c r="A1510" s="2">
        <v>1509</v>
      </c>
      <c r="B1510" s="2" t="s">
        <v>4034</v>
      </c>
      <c r="C1510" s="2">
        <f>YEAR([1]Data!$D1510)</f>
        <v>2014</v>
      </c>
      <c r="D1510" s="3">
        <v>41984</v>
      </c>
      <c r="E1510" s="3" t="str">
        <f>TEXT(Table1[[#This Row],[Order Date]],"mmm")</f>
        <v>Dec</v>
      </c>
      <c r="F1510" s="3">
        <v>41984</v>
      </c>
      <c r="G1510" s="8">
        <f>Table1[[#This Row],[Ship Date]]-Table1[[#This Row],[Order Date]]</f>
        <v>0</v>
      </c>
      <c r="H1510" s="2" t="s">
        <v>1290</v>
      </c>
      <c r="I1510" s="2" t="s">
        <v>550</v>
      </c>
      <c r="J1510" s="2" t="s">
        <v>551</v>
      </c>
      <c r="K1510" s="2" t="s">
        <v>102</v>
      </c>
      <c r="L1510" s="2" t="s">
        <v>27</v>
      </c>
      <c r="M1510" s="2" t="s">
        <v>2530</v>
      </c>
      <c r="N1510" s="2" t="s">
        <v>138</v>
      </c>
      <c r="O1510" s="2">
        <v>68104</v>
      </c>
      <c r="P1510" s="2" t="s">
        <v>105</v>
      </c>
      <c r="Q1510" s="2" t="s">
        <v>4035</v>
      </c>
      <c r="R1510" s="2" t="s">
        <v>46</v>
      </c>
      <c r="S1510" s="2" t="s">
        <v>75</v>
      </c>
      <c r="T1510" s="2" t="s">
        <v>4036</v>
      </c>
      <c r="U1510" s="2">
        <v>34.5</v>
      </c>
      <c r="V1510" s="2">
        <v>3</v>
      </c>
      <c r="W1510" s="2">
        <v>0</v>
      </c>
      <c r="X1510" s="20">
        <v>5</v>
      </c>
      <c r="Y1510" s="18">
        <v>29108.040816326</v>
      </c>
      <c r="Z1510" s="2">
        <v>15.524999999999999</v>
      </c>
    </row>
    <row r="1511" spans="1:26" x14ac:dyDescent="0.3">
      <c r="A1511" s="2">
        <v>1510</v>
      </c>
      <c r="B1511" s="2" t="s">
        <v>4037</v>
      </c>
      <c r="C1511" s="2">
        <f>YEAR([1]Data!$D1511)</f>
        <v>2014</v>
      </c>
      <c r="D1511" s="3">
        <v>41895</v>
      </c>
      <c r="E1511" s="3" t="str">
        <f>TEXT(Table1[[#This Row],[Order Date]],"mmm")</f>
        <v>Sep</v>
      </c>
      <c r="F1511" s="3">
        <v>41898</v>
      </c>
      <c r="G1511" s="8">
        <f>Table1[[#This Row],[Ship Date]]-Table1[[#This Row],[Order Date]]</f>
        <v>3</v>
      </c>
      <c r="H1511" s="2" t="s">
        <v>188</v>
      </c>
      <c r="I1511" s="2" t="s">
        <v>2825</v>
      </c>
      <c r="J1511" s="2" t="s">
        <v>2826</v>
      </c>
      <c r="K1511" s="2" t="s">
        <v>26</v>
      </c>
      <c r="L1511" s="2" t="s">
        <v>27</v>
      </c>
      <c r="M1511" s="2" t="s">
        <v>42</v>
      </c>
      <c r="N1511" s="2" t="s">
        <v>43</v>
      </c>
      <c r="O1511" s="2">
        <v>90036</v>
      </c>
      <c r="P1511" s="2" t="s">
        <v>44</v>
      </c>
      <c r="Q1511" s="2" t="s">
        <v>3956</v>
      </c>
      <c r="R1511" s="2" t="s">
        <v>32</v>
      </c>
      <c r="S1511" s="2" t="s">
        <v>65</v>
      </c>
      <c r="T1511" s="2" t="s">
        <v>3957</v>
      </c>
      <c r="U1511" s="2">
        <v>8.36</v>
      </c>
      <c r="V1511" s="2">
        <v>2</v>
      </c>
      <c r="W1511" s="2">
        <v>0</v>
      </c>
      <c r="X1511" s="20">
        <v>5</v>
      </c>
      <c r="Y1511" s="18">
        <v>29146.186224489298</v>
      </c>
      <c r="Z1511" s="2">
        <v>3.0095999999999998</v>
      </c>
    </row>
    <row r="1512" spans="1:26" x14ac:dyDescent="0.3">
      <c r="A1512" s="2">
        <v>1511</v>
      </c>
      <c r="B1512" s="2" t="s">
        <v>4038</v>
      </c>
      <c r="C1512" s="2">
        <f>YEAR([1]Data!$D1512)</f>
        <v>2014</v>
      </c>
      <c r="D1512" s="3">
        <v>41815</v>
      </c>
      <c r="E1512" s="3" t="str">
        <f>TEXT(Table1[[#This Row],[Order Date]],"mmm")</f>
        <v>Jun</v>
      </c>
      <c r="F1512" s="3">
        <v>41822</v>
      </c>
      <c r="G1512" s="8">
        <f>Table1[[#This Row],[Ship Date]]-Table1[[#This Row],[Order Date]]</f>
        <v>7</v>
      </c>
      <c r="H1512" s="2" t="s">
        <v>50</v>
      </c>
      <c r="I1512" s="2" t="s">
        <v>3924</v>
      </c>
      <c r="J1512" s="2" t="s">
        <v>3925</v>
      </c>
      <c r="K1512" s="2" t="s">
        <v>41</v>
      </c>
      <c r="L1512" s="2" t="s">
        <v>27</v>
      </c>
      <c r="M1512" s="2" t="s">
        <v>4039</v>
      </c>
      <c r="N1512" s="2" t="s">
        <v>43</v>
      </c>
      <c r="O1512" s="2">
        <v>91767</v>
      </c>
      <c r="P1512" s="2" t="s">
        <v>44</v>
      </c>
      <c r="Q1512" s="2" t="s">
        <v>1122</v>
      </c>
      <c r="R1512" s="2" t="s">
        <v>46</v>
      </c>
      <c r="S1512" s="2" t="s">
        <v>68</v>
      </c>
      <c r="T1512" s="2" t="s">
        <v>1123</v>
      </c>
      <c r="U1512" s="2">
        <v>385.6</v>
      </c>
      <c r="V1512" s="2">
        <v>8</v>
      </c>
      <c r="W1512" s="2">
        <v>0</v>
      </c>
      <c r="X1512" s="20">
        <v>5</v>
      </c>
      <c r="Y1512" s="18">
        <v>29184.331632652498</v>
      </c>
      <c r="Z1512" s="2">
        <v>111.82399999999996</v>
      </c>
    </row>
    <row r="1513" spans="1:26" x14ac:dyDescent="0.3">
      <c r="A1513" s="2">
        <v>1512</v>
      </c>
      <c r="B1513" s="2" t="s">
        <v>4038</v>
      </c>
      <c r="C1513" s="2">
        <f>YEAR([1]Data!$D1513)</f>
        <v>2014</v>
      </c>
      <c r="D1513" s="3">
        <v>41815</v>
      </c>
      <c r="E1513" s="3" t="str">
        <f>TEXT(Table1[[#This Row],[Order Date]],"mmm")</f>
        <v>Jun</v>
      </c>
      <c r="F1513" s="3">
        <v>41822</v>
      </c>
      <c r="G1513" s="8">
        <f>Table1[[#This Row],[Ship Date]]-Table1[[#This Row],[Order Date]]</f>
        <v>7</v>
      </c>
      <c r="H1513" s="2" t="s">
        <v>50</v>
      </c>
      <c r="I1513" s="2" t="s">
        <v>3924</v>
      </c>
      <c r="J1513" s="2" t="s">
        <v>3925</v>
      </c>
      <c r="K1513" s="2" t="s">
        <v>41</v>
      </c>
      <c r="L1513" s="2" t="s">
        <v>27</v>
      </c>
      <c r="M1513" s="2" t="s">
        <v>4039</v>
      </c>
      <c r="N1513" s="2" t="s">
        <v>43</v>
      </c>
      <c r="O1513" s="2">
        <v>91767</v>
      </c>
      <c r="P1513" s="2" t="s">
        <v>44</v>
      </c>
      <c r="Q1513" s="2" t="s">
        <v>770</v>
      </c>
      <c r="R1513" s="2" t="s">
        <v>46</v>
      </c>
      <c r="S1513" s="2" t="s">
        <v>68</v>
      </c>
      <c r="T1513" s="2" t="s">
        <v>771</v>
      </c>
      <c r="U1513" s="2">
        <v>35.82</v>
      </c>
      <c r="V1513" s="2">
        <v>9</v>
      </c>
      <c r="W1513" s="2">
        <v>0</v>
      </c>
      <c r="X1513" s="20">
        <v>5</v>
      </c>
      <c r="Y1513" s="18">
        <v>29222.4770408158</v>
      </c>
      <c r="Z1513" s="2">
        <v>11.820599999999997</v>
      </c>
    </row>
    <row r="1514" spans="1:26" x14ac:dyDescent="0.3">
      <c r="A1514" s="2">
        <v>1513</v>
      </c>
      <c r="B1514" s="2" t="s">
        <v>4040</v>
      </c>
      <c r="C1514" s="2">
        <f>YEAR([1]Data!$D1514)</f>
        <v>2014</v>
      </c>
      <c r="D1514" s="3">
        <v>41870</v>
      </c>
      <c r="E1514" s="3" t="str">
        <f>TEXT(Table1[[#This Row],[Order Date]],"mmm")</f>
        <v>Aug</v>
      </c>
      <c r="F1514" s="3">
        <v>41874</v>
      </c>
      <c r="G1514" s="8">
        <f>Table1[[#This Row],[Ship Date]]-Table1[[#This Row],[Order Date]]</f>
        <v>4</v>
      </c>
      <c r="H1514" s="2" t="s">
        <v>50</v>
      </c>
      <c r="I1514" s="2" t="s">
        <v>1329</v>
      </c>
      <c r="J1514" s="2" t="s">
        <v>1330</v>
      </c>
      <c r="K1514" s="2" t="s">
        <v>26</v>
      </c>
      <c r="L1514" s="2" t="s">
        <v>27</v>
      </c>
      <c r="M1514" s="2" t="s">
        <v>815</v>
      </c>
      <c r="N1514" s="2" t="s">
        <v>104</v>
      </c>
      <c r="O1514" s="2">
        <v>75220</v>
      </c>
      <c r="P1514" s="2" t="s">
        <v>105</v>
      </c>
      <c r="Q1514" s="2" t="s">
        <v>933</v>
      </c>
      <c r="R1514" s="2" t="s">
        <v>46</v>
      </c>
      <c r="S1514" s="2" t="s">
        <v>59</v>
      </c>
      <c r="T1514" s="2" t="s">
        <v>934</v>
      </c>
      <c r="U1514" s="2">
        <v>200.06400000000002</v>
      </c>
      <c r="V1514" s="2">
        <v>3</v>
      </c>
      <c r="W1514" s="2">
        <v>0.2</v>
      </c>
      <c r="X1514" s="20">
        <v>5</v>
      </c>
      <c r="Y1514" s="18">
        <v>29260.622448979098</v>
      </c>
      <c r="Z1514" s="2">
        <v>12.504000000000005</v>
      </c>
    </row>
    <row r="1515" spans="1:26" x14ac:dyDescent="0.3">
      <c r="A1515" s="2">
        <v>1514</v>
      </c>
      <c r="B1515" s="2" t="s">
        <v>4040</v>
      </c>
      <c r="C1515" s="2">
        <f>YEAR([1]Data!$D1515)</f>
        <v>2014</v>
      </c>
      <c r="D1515" s="3">
        <v>41870</v>
      </c>
      <c r="E1515" s="3" t="str">
        <f>TEXT(Table1[[#This Row],[Order Date]],"mmm")</f>
        <v>Aug</v>
      </c>
      <c r="F1515" s="3">
        <v>41874</v>
      </c>
      <c r="G1515" s="8">
        <f>Table1[[#This Row],[Ship Date]]-Table1[[#This Row],[Order Date]]</f>
        <v>4</v>
      </c>
      <c r="H1515" s="2" t="s">
        <v>50</v>
      </c>
      <c r="I1515" s="2" t="s">
        <v>1329</v>
      </c>
      <c r="J1515" s="2" t="s">
        <v>1330</v>
      </c>
      <c r="K1515" s="2" t="s">
        <v>26</v>
      </c>
      <c r="L1515" s="2" t="s">
        <v>27</v>
      </c>
      <c r="M1515" s="2" t="s">
        <v>815</v>
      </c>
      <c r="N1515" s="2" t="s">
        <v>104</v>
      </c>
      <c r="O1515" s="2">
        <v>75220</v>
      </c>
      <c r="P1515" s="2" t="s">
        <v>105</v>
      </c>
      <c r="Q1515" s="2" t="s">
        <v>1596</v>
      </c>
      <c r="R1515" s="2" t="s">
        <v>46</v>
      </c>
      <c r="S1515" s="2" t="s">
        <v>75</v>
      </c>
      <c r="T1515" s="2" t="s">
        <v>1597</v>
      </c>
      <c r="U1515" s="2">
        <v>21.379999999999995</v>
      </c>
      <c r="V1515" s="2">
        <v>5</v>
      </c>
      <c r="W1515" s="2">
        <v>0.8</v>
      </c>
      <c r="X1515" s="20">
        <v>5</v>
      </c>
      <c r="Y1515" s="18">
        <v>29298.767857142298</v>
      </c>
      <c r="Z1515" s="2">
        <v>-33.139000000000003</v>
      </c>
    </row>
    <row r="1516" spans="1:26" x14ac:dyDescent="0.3">
      <c r="A1516" s="2">
        <v>1515</v>
      </c>
      <c r="B1516" s="2" t="s">
        <v>4040</v>
      </c>
      <c r="C1516" s="2">
        <f>YEAR([1]Data!$D1516)</f>
        <v>2014</v>
      </c>
      <c r="D1516" s="3">
        <v>41870</v>
      </c>
      <c r="E1516" s="3" t="str">
        <f>TEXT(Table1[[#This Row],[Order Date]],"mmm")</f>
        <v>Aug</v>
      </c>
      <c r="F1516" s="3">
        <v>41874</v>
      </c>
      <c r="G1516" s="8">
        <f>Table1[[#This Row],[Ship Date]]-Table1[[#This Row],[Order Date]]</f>
        <v>4</v>
      </c>
      <c r="H1516" s="2" t="s">
        <v>50</v>
      </c>
      <c r="I1516" s="2" t="s">
        <v>1329</v>
      </c>
      <c r="J1516" s="2" t="s">
        <v>1330</v>
      </c>
      <c r="K1516" s="2" t="s">
        <v>26</v>
      </c>
      <c r="L1516" s="2" t="s">
        <v>27</v>
      </c>
      <c r="M1516" s="2" t="s">
        <v>815</v>
      </c>
      <c r="N1516" s="2" t="s">
        <v>104</v>
      </c>
      <c r="O1516" s="2">
        <v>75220</v>
      </c>
      <c r="P1516" s="2" t="s">
        <v>105</v>
      </c>
      <c r="Q1516" s="2" t="s">
        <v>2616</v>
      </c>
      <c r="R1516" s="2" t="s">
        <v>46</v>
      </c>
      <c r="S1516" s="2" t="s">
        <v>75</v>
      </c>
      <c r="T1516" s="2" t="s">
        <v>2617</v>
      </c>
      <c r="U1516" s="2">
        <v>6.743999999999998</v>
      </c>
      <c r="V1516" s="2">
        <v>4</v>
      </c>
      <c r="W1516" s="2">
        <v>0.8</v>
      </c>
      <c r="X1516" s="20">
        <v>5</v>
      </c>
      <c r="Y1516" s="18">
        <v>29336.9132653056</v>
      </c>
      <c r="Z1516" s="2">
        <v>-11.4648</v>
      </c>
    </row>
    <row r="1517" spans="1:26" x14ac:dyDescent="0.3">
      <c r="A1517" s="2">
        <v>1516</v>
      </c>
      <c r="B1517" s="2" t="s">
        <v>4041</v>
      </c>
      <c r="C1517" s="2">
        <f>YEAR([1]Data!$D1517)</f>
        <v>2014</v>
      </c>
      <c r="D1517" s="3">
        <v>41985</v>
      </c>
      <c r="E1517" s="3" t="str">
        <f>TEXT(Table1[[#This Row],[Order Date]],"mmm")</f>
        <v>Dec</v>
      </c>
      <c r="F1517" s="3">
        <v>41991</v>
      </c>
      <c r="G1517" s="8">
        <f>Table1[[#This Row],[Ship Date]]-Table1[[#This Row],[Order Date]]</f>
        <v>6</v>
      </c>
      <c r="H1517" s="2" t="s">
        <v>50</v>
      </c>
      <c r="I1517" s="2" t="s">
        <v>4042</v>
      </c>
      <c r="J1517" s="2" t="s">
        <v>4043</v>
      </c>
      <c r="K1517" s="2" t="s">
        <v>26</v>
      </c>
      <c r="L1517" s="2" t="s">
        <v>27</v>
      </c>
      <c r="M1517" s="2" t="s">
        <v>146</v>
      </c>
      <c r="N1517" s="2" t="s">
        <v>147</v>
      </c>
      <c r="O1517" s="2">
        <v>19120</v>
      </c>
      <c r="P1517" s="2" t="s">
        <v>148</v>
      </c>
      <c r="Q1517" s="2" t="s">
        <v>3741</v>
      </c>
      <c r="R1517" s="2" t="s">
        <v>32</v>
      </c>
      <c r="S1517" s="2" t="s">
        <v>36</v>
      </c>
      <c r="T1517" s="2" t="s">
        <v>3742</v>
      </c>
      <c r="U1517" s="2">
        <v>63.686</v>
      </c>
      <c r="V1517" s="2">
        <v>1</v>
      </c>
      <c r="W1517" s="2">
        <v>0.3</v>
      </c>
      <c r="X1517" s="20">
        <v>5</v>
      </c>
      <c r="Y1517" s="18">
        <v>29375.058673468899</v>
      </c>
      <c r="Z1517" s="2">
        <v>-9.0980000000000025</v>
      </c>
    </row>
    <row r="1518" spans="1:26" x14ac:dyDescent="0.3">
      <c r="A1518" s="2">
        <v>1517</v>
      </c>
      <c r="B1518" s="2" t="s">
        <v>4044</v>
      </c>
      <c r="C1518" s="2">
        <f>YEAR([1]Data!$D1518)</f>
        <v>2014</v>
      </c>
      <c r="D1518" s="3">
        <v>41984</v>
      </c>
      <c r="E1518" s="3" t="str">
        <f>TEXT(Table1[[#This Row],[Order Date]],"mmm")</f>
        <v>Dec</v>
      </c>
      <c r="F1518" s="3">
        <v>41988</v>
      </c>
      <c r="G1518" s="8">
        <f>Table1[[#This Row],[Ship Date]]-Table1[[#This Row],[Order Date]]</f>
        <v>4</v>
      </c>
      <c r="H1518" s="2" t="s">
        <v>23</v>
      </c>
      <c r="I1518" s="2" t="s">
        <v>2225</v>
      </c>
      <c r="J1518" s="2" t="s">
        <v>2226</v>
      </c>
      <c r="K1518" s="2" t="s">
        <v>26</v>
      </c>
      <c r="L1518" s="2" t="s">
        <v>27</v>
      </c>
      <c r="M1518" s="2" t="s">
        <v>4045</v>
      </c>
      <c r="N1518" s="2" t="s">
        <v>1392</v>
      </c>
      <c r="O1518" s="2">
        <v>89031</v>
      </c>
      <c r="P1518" s="2" t="s">
        <v>44</v>
      </c>
      <c r="Q1518" s="2" t="s">
        <v>1896</v>
      </c>
      <c r="R1518" s="2" t="s">
        <v>32</v>
      </c>
      <c r="S1518" s="2" t="s">
        <v>56</v>
      </c>
      <c r="T1518" s="2" t="s">
        <v>1897</v>
      </c>
      <c r="U1518" s="2">
        <v>1669.6</v>
      </c>
      <c r="V1518" s="2">
        <v>4</v>
      </c>
      <c r="W1518" s="2">
        <v>0</v>
      </c>
      <c r="X1518" s="20">
        <v>5</v>
      </c>
      <c r="Y1518" s="18">
        <v>29413.204081632099</v>
      </c>
      <c r="Z1518" s="2">
        <v>116.87199999999984</v>
      </c>
    </row>
    <row r="1519" spans="1:26" x14ac:dyDescent="0.3">
      <c r="A1519" s="2">
        <v>1518</v>
      </c>
      <c r="B1519" s="2" t="s">
        <v>4046</v>
      </c>
      <c r="C1519" s="2">
        <f>YEAR([1]Data!$D1519)</f>
        <v>2011</v>
      </c>
      <c r="D1519" s="3">
        <v>40578</v>
      </c>
      <c r="E1519" s="3" t="str">
        <f>TEXT(Table1[[#This Row],[Order Date]],"mmm")</f>
        <v>Feb</v>
      </c>
      <c r="F1519" s="3">
        <v>40581</v>
      </c>
      <c r="G1519" s="8">
        <f>Table1[[#This Row],[Ship Date]]-Table1[[#This Row],[Order Date]]</f>
        <v>3</v>
      </c>
      <c r="H1519" s="2" t="s">
        <v>23</v>
      </c>
      <c r="I1519" s="2" t="s">
        <v>4047</v>
      </c>
      <c r="J1519" s="2" t="s">
        <v>4048</v>
      </c>
      <c r="K1519" s="2" t="s">
        <v>26</v>
      </c>
      <c r="L1519" s="2" t="s">
        <v>27</v>
      </c>
      <c r="M1519" s="2" t="s">
        <v>95</v>
      </c>
      <c r="N1519" s="2" t="s">
        <v>96</v>
      </c>
      <c r="O1519" s="2">
        <v>98105</v>
      </c>
      <c r="P1519" s="2" t="s">
        <v>44</v>
      </c>
      <c r="Q1519" s="2" t="s">
        <v>1088</v>
      </c>
      <c r="R1519" s="2" t="s">
        <v>46</v>
      </c>
      <c r="S1519" s="2" t="s">
        <v>75</v>
      </c>
      <c r="T1519" s="2" t="s">
        <v>1089</v>
      </c>
      <c r="U1519" s="2">
        <v>83.84</v>
      </c>
      <c r="V1519" s="2">
        <v>2</v>
      </c>
      <c r="W1519" s="2">
        <v>0.2</v>
      </c>
      <c r="X1519" s="20">
        <v>5</v>
      </c>
      <c r="Y1519" s="18">
        <v>29451.349489795401</v>
      </c>
      <c r="Z1519" s="2">
        <v>27.247999999999998</v>
      </c>
    </row>
    <row r="1520" spans="1:26" x14ac:dyDescent="0.3">
      <c r="A1520" s="2">
        <v>1519</v>
      </c>
      <c r="B1520" s="2" t="s">
        <v>4046</v>
      </c>
      <c r="C1520" s="2">
        <f>YEAR([1]Data!$D1520)</f>
        <v>2011</v>
      </c>
      <c r="D1520" s="3">
        <v>40578</v>
      </c>
      <c r="E1520" s="3" t="str">
        <f>TEXT(Table1[[#This Row],[Order Date]],"mmm")</f>
        <v>Feb</v>
      </c>
      <c r="F1520" s="3">
        <v>40581</v>
      </c>
      <c r="G1520" s="8">
        <f>Table1[[#This Row],[Ship Date]]-Table1[[#This Row],[Order Date]]</f>
        <v>3</v>
      </c>
      <c r="H1520" s="2" t="s">
        <v>23</v>
      </c>
      <c r="I1520" s="2" t="s">
        <v>4047</v>
      </c>
      <c r="J1520" s="2" t="s">
        <v>4048</v>
      </c>
      <c r="K1520" s="2" t="s">
        <v>26</v>
      </c>
      <c r="L1520" s="2" t="s">
        <v>27</v>
      </c>
      <c r="M1520" s="2" t="s">
        <v>95</v>
      </c>
      <c r="N1520" s="2" t="s">
        <v>96</v>
      </c>
      <c r="O1520" s="2">
        <v>98105</v>
      </c>
      <c r="P1520" s="2" t="s">
        <v>44</v>
      </c>
      <c r="Q1520" s="2" t="s">
        <v>2156</v>
      </c>
      <c r="R1520" s="2" t="s">
        <v>46</v>
      </c>
      <c r="S1520" s="2" t="s">
        <v>75</v>
      </c>
      <c r="T1520" s="2" t="s">
        <v>2157</v>
      </c>
      <c r="U1520" s="2">
        <v>13.272000000000002</v>
      </c>
      <c r="V1520" s="2">
        <v>3</v>
      </c>
      <c r="W1520" s="2">
        <v>0.2</v>
      </c>
      <c r="X1520" s="20">
        <v>5</v>
      </c>
      <c r="Y1520" s="18">
        <v>29489.494897958699</v>
      </c>
      <c r="Z1520" s="2">
        <v>4.3133999999999997</v>
      </c>
    </row>
    <row r="1521" spans="1:26" x14ac:dyDescent="0.3">
      <c r="A1521" s="2">
        <v>1520</v>
      </c>
      <c r="B1521" s="2" t="s">
        <v>4049</v>
      </c>
      <c r="C1521" s="2">
        <f>YEAR([1]Data!$D1521)</f>
        <v>2014</v>
      </c>
      <c r="D1521" s="3">
        <v>41682</v>
      </c>
      <c r="E1521" s="3" t="str">
        <f>TEXT(Table1[[#This Row],[Order Date]],"mmm")</f>
        <v>Feb</v>
      </c>
      <c r="F1521" s="3">
        <v>41685</v>
      </c>
      <c r="G1521" s="8">
        <f>Table1[[#This Row],[Ship Date]]-Table1[[#This Row],[Order Date]]</f>
        <v>3</v>
      </c>
      <c r="H1521" s="2" t="s">
        <v>23</v>
      </c>
      <c r="I1521" s="2" t="s">
        <v>847</v>
      </c>
      <c r="J1521" s="2" t="s">
        <v>848</v>
      </c>
      <c r="K1521" s="2" t="s">
        <v>41</v>
      </c>
      <c r="L1521" s="2" t="s">
        <v>27</v>
      </c>
      <c r="M1521" s="2" t="s">
        <v>127</v>
      </c>
      <c r="N1521" s="2" t="s">
        <v>43</v>
      </c>
      <c r="O1521" s="2">
        <v>94110</v>
      </c>
      <c r="P1521" s="2" t="s">
        <v>44</v>
      </c>
      <c r="Q1521" s="2" t="s">
        <v>2867</v>
      </c>
      <c r="R1521" s="2" t="s">
        <v>46</v>
      </c>
      <c r="S1521" s="2" t="s">
        <v>75</v>
      </c>
      <c r="T1521" s="2" t="s">
        <v>2868</v>
      </c>
      <c r="U1521" s="2">
        <v>21.335999999999999</v>
      </c>
      <c r="V1521" s="2">
        <v>7</v>
      </c>
      <c r="W1521" s="2">
        <v>0.2</v>
      </c>
      <c r="X1521" s="20">
        <v>5</v>
      </c>
      <c r="Y1521" s="18">
        <v>29527.640306121899</v>
      </c>
      <c r="Z1521" s="2">
        <v>7.7343000000000011</v>
      </c>
    </row>
    <row r="1522" spans="1:26" x14ac:dyDescent="0.3">
      <c r="A1522" s="2">
        <v>1521</v>
      </c>
      <c r="B1522" s="2" t="s">
        <v>4050</v>
      </c>
      <c r="C1522" s="2">
        <f>YEAR([1]Data!$D1522)</f>
        <v>2014</v>
      </c>
      <c r="D1522" s="3">
        <v>41746</v>
      </c>
      <c r="E1522" s="3" t="str">
        <f>TEXT(Table1[[#This Row],[Order Date]],"mmm")</f>
        <v>Apr</v>
      </c>
      <c r="F1522" s="3">
        <v>41751</v>
      </c>
      <c r="G1522" s="8">
        <f>Table1[[#This Row],[Ship Date]]-Table1[[#This Row],[Order Date]]</f>
        <v>5</v>
      </c>
      <c r="H1522" s="2" t="s">
        <v>50</v>
      </c>
      <c r="I1522" s="2" t="s">
        <v>4051</v>
      </c>
      <c r="J1522" s="2" t="s">
        <v>4052</v>
      </c>
      <c r="K1522" s="2" t="s">
        <v>102</v>
      </c>
      <c r="L1522" s="2" t="s">
        <v>27</v>
      </c>
      <c r="M1522" s="2" t="s">
        <v>303</v>
      </c>
      <c r="N1522" s="2" t="s">
        <v>211</v>
      </c>
      <c r="O1522" s="2">
        <v>60610</v>
      </c>
      <c r="P1522" s="2" t="s">
        <v>105</v>
      </c>
      <c r="Q1522" s="2" t="s">
        <v>4053</v>
      </c>
      <c r="R1522" s="2" t="s">
        <v>46</v>
      </c>
      <c r="S1522" s="2" t="s">
        <v>68</v>
      </c>
      <c r="T1522" s="2" t="s">
        <v>4054</v>
      </c>
      <c r="U1522" s="2">
        <v>16.520000000000003</v>
      </c>
      <c r="V1522" s="2">
        <v>5</v>
      </c>
      <c r="W1522" s="2">
        <v>0.2</v>
      </c>
      <c r="X1522" s="20">
        <v>5</v>
      </c>
      <c r="Y1522" s="18">
        <v>29565.785714285201</v>
      </c>
      <c r="Z1522" s="2">
        <v>2.0649999999999986</v>
      </c>
    </row>
    <row r="1523" spans="1:26" x14ac:dyDescent="0.3">
      <c r="A1523" s="2">
        <v>1522</v>
      </c>
      <c r="B1523" s="2" t="s">
        <v>4055</v>
      </c>
      <c r="C1523" s="2">
        <f>YEAR([1]Data!$D1523)</f>
        <v>2012</v>
      </c>
      <c r="D1523" s="3">
        <v>41249</v>
      </c>
      <c r="E1523" s="3" t="str">
        <f>TEXT(Table1[[#This Row],[Order Date]],"mmm")</f>
        <v>Dec</v>
      </c>
      <c r="F1523" s="3">
        <v>41254</v>
      </c>
      <c r="G1523" s="8">
        <f>Table1[[#This Row],[Ship Date]]-Table1[[#This Row],[Order Date]]</f>
        <v>5</v>
      </c>
      <c r="H1523" s="2" t="s">
        <v>50</v>
      </c>
      <c r="I1523" s="2" t="s">
        <v>4056</v>
      </c>
      <c r="J1523" s="2" t="s">
        <v>4057</v>
      </c>
      <c r="K1523" s="2" t="s">
        <v>26</v>
      </c>
      <c r="L1523" s="2" t="s">
        <v>27</v>
      </c>
      <c r="M1523" s="2" t="s">
        <v>1310</v>
      </c>
      <c r="N1523" s="2" t="s">
        <v>310</v>
      </c>
      <c r="O1523" s="2">
        <v>85705</v>
      </c>
      <c r="P1523" s="2" t="s">
        <v>44</v>
      </c>
      <c r="Q1523" s="2" t="s">
        <v>2307</v>
      </c>
      <c r="R1523" s="2" t="s">
        <v>32</v>
      </c>
      <c r="S1523" s="2" t="s">
        <v>65</v>
      </c>
      <c r="T1523" s="2" t="s">
        <v>2308</v>
      </c>
      <c r="U1523" s="2">
        <v>206.11199999999997</v>
      </c>
      <c r="V1523" s="2">
        <v>6</v>
      </c>
      <c r="W1523" s="2">
        <v>0.2</v>
      </c>
      <c r="X1523" s="20">
        <v>5</v>
      </c>
      <c r="Y1523" s="18">
        <v>29603.931122448499</v>
      </c>
      <c r="Z1523" s="2">
        <v>48.951600000000013</v>
      </c>
    </row>
    <row r="1524" spans="1:26" x14ac:dyDescent="0.3">
      <c r="A1524" s="2">
        <v>1523</v>
      </c>
      <c r="B1524" s="2" t="s">
        <v>4055</v>
      </c>
      <c r="C1524" s="2">
        <f>YEAR([1]Data!$D1524)</f>
        <v>2012</v>
      </c>
      <c r="D1524" s="3">
        <v>41249</v>
      </c>
      <c r="E1524" s="3" t="str">
        <f>TEXT(Table1[[#This Row],[Order Date]],"mmm")</f>
        <v>Dec</v>
      </c>
      <c r="F1524" s="3">
        <v>41254</v>
      </c>
      <c r="G1524" s="8">
        <f>Table1[[#This Row],[Ship Date]]-Table1[[#This Row],[Order Date]]</f>
        <v>5</v>
      </c>
      <c r="H1524" s="2" t="s">
        <v>50</v>
      </c>
      <c r="I1524" s="2" t="s">
        <v>4056</v>
      </c>
      <c r="J1524" s="2" t="s">
        <v>4057</v>
      </c>
      <c r="K1524" s="2" t="s">
        <v>26</v>
      </c>
      <c r="L1524" s="2" t="s">
        <v>27</v>
      </c>
      <c r="M1524" s="2" t="s">
        <v>1310</v>
      </c>
      <c r="N1524" s="2" t="s">
        <v>310</v>
      </c>
      <c r="O1524" s="2">
        <v>85705</v>
      </c>
      <c r="P1524" s="2" t="s">
        <v>44</v>
      </c>
      <c r="Q1524" s="2" t="s">
        <v>4058</v>
      </c>
      <c r="R1524" s="2" t="s">
        <v>46</v>
      </c>
      <c r="S1524" s="2" t="s">
        <v>90</v>
      </c>
      <c r="T1524" s="2" t="s">
        <v>4059</v>
      </c>
      <c r="U1524" s="2">
        <v>19.920000000000002</v>
      </c>
      <c r="V1524" s="2">
        <v>5</v>
      </c>
      <c r="W1524" s="2">
        <v>0.2</v>
      </c>
      <c r="X1524" s="20">
        <v>5</v>
      </c>
      <c r="Y1524" s="18">
        <v>29642.076530611699</v>
      </c>
      <c r="Z1524" s="2">
        <v>6.7230000000000008</v>
      </c>
    </row>
    <row r="1525" spans="1:26" x14ac:dyDescent="0.3">
      <c r="A1525" s="2">
        <v>1524</v>
      </c>
      <c r="B1525" s="2" t="s">
        <v>4055</v>
      </c>
      <c r="C1525" s="2">
        <f>YEAR([1]Data!$D1525)</f>
        <v>2012</v>
      </c>
      <c r="D1525" s="3">
        <v>41249</v>
      </c>
      <c r="E1525" s="3" t="str">
        <f>TEXT(Table1[[#This Row],[Order Date]],"mmm")</f>
        <v>Dec</v>
      </c>
      <c r="F1525" s="3">
        <v>41254</v>
      </c>
      <c r="G1525" s="8">
        <f>Table1[[#This Row],[Ship Date]]-Table1[[#This Row],[Order Date]]</f>
        <v>5</v>
      </c>
      <c r="H1525" s="2" t="s">
        <v>50</v>
      </c>
      <c r="I1525" s="2" t="s">
        <v>4056</v>
      </c>
      <c r="J1525" s="2" t="s">
        <v>4057</v>
      </c>
      <c r="K1525" s="2" t="s">
        <v>26</v>
      </c>
      <c r="L1525" s="2" t="s">
        <v>27</v>
      </c>
      <c r="M1525" s="2" t="s">
        <v>1310</v>
      </c>
      <c r="N1525" s="2" t="s">
        <v>310</v>
      </c>
      <c r="O1525" s="2">
        <v>85705</v>
      </c>
      <c r="P1525" s="2" t="s">
        <v>44</v>
      </c>
      <c r="Q1525" s="2" t="s">
        <v>1321</v>
      </c>
      <c r="R1525" s="2" t="s">
        <v>46</v>
      </c>
      <c r="S1525" s="2" t="s">
        <v>90</v>
      </c>
      <c r="T1525" s="2" t="s">
        <v>1322</v>
      </c>
      <c r="U1525" s="2">
        <v>198.27200000000002</v>
      </c>
      <c r="V1525" s="2">
        <v>8</v>
      </c>
      <c r="W1525" s="2">
        <v>0.2</v>
      </c>
      <c r="X1525" s="20">
        <v>5</v>
      </c>
      <c r="Y1525" s="18">
        <v>29680.221938775001</v>
      </c>
      <c r="Z1525" s="2">
        <v>61.959999999999987</v>
      </c>
    </row>
    <row r="1526" spans="1:26" x14ac:dyDescent="0.3">
      <c r="A1526" s="2">
        <v>1525</v>
      </c>
      <c r="B1526" s="2" t="s">
        <v>4055</v>
      </c>
      <c r="C1526" s="2">
        <f>YEAR([1]Data!$D1526)</f>
        <v>2012</v>
      </c>
      <c r="D1526" s="3">
        <v>41249</v>
      </c>
      <c r="E1526" s="3" t="str">
        <f>TEXT(Table1[[#This Row],[Order Date]],"mmm")</f>
        <v>Dec</v>
      </c>
      <c r="F1526" s="3">
        <v>41254</v>
      </c>
      <c r="G1526" s="8">
        <f>Table1[[#This Row],[Ship Date]]-Table1[[#This Row],[Order Date]]</f>
        <v>5</v>
      </c>
      <c r="H1526" s="2" t="s">
        <v>50</v>
      </c>
      <c r="I1526" s="2" t="s">
        <v>4056</v>
      </c>
      <c r="J1526" s="2" t="s">
        <v>4057</v>
      </c>
      <c r="K1526" s="2" t="s">
        <v>26</v>
      </c>
      <c r="L1526" s="2" t="s">
        <v>27</v>
      </c>
      <c r="M1526" s="2" t="s">
        <v>1310</v>
      </c>
      <c r="N1526" s="2" t="s">
        <v>310</v>
      </c>
      <c r="O1526" s="2">
        <v>85705</v>
      </c>
      <c r="P1526" s="2" t="s">
        <v>44</v>
      </c>
      <c r="Q1526" s="2" t="s">
        <v>960</v>
      </c>
      <c r="R1526" s="2" t="s">
        <v>46</v>
      </c>
      <c r="S1526" s="2" t="s">
        <v>59</v>
      </c>
      <c r="T1526" s="2" t="s">
        <v>961</v>
      </c>
      <c r="U1526" s="2">
        <v>247.10399999999998</v>
      </c>
      <c r="V1526" s="2">
        <v>6</v>
      </c>
      <c r="W1526" s="2">
        <v>0.2</v>
      </c>
      <c r="X1526" s="20">
        <v>5</v>
      </c>
      <c r="Y1526" s="18">
        <v>29718.367346938299</v>
      </c>
      <c r="Z1526" s="2">
        <v>-58.68719999999999</v>
      </c>
    </row>
    <row r="1527" spans="1:26" x14ac:dyDescent="0.3">
      <c r="A1527" s="2">
        <v>1526</v>
      </c>
      <c r="B1527" s="2" t="s">
        <v>4055</v>
      </c>
      <c r="C1527" s="2">
        <f>YEAR([1]Data!$D1527)</f>
        <v>2012</v>
      </c>
      <c r="D1527" s="3">
        <v>41249</v>
      </c>
      <c r="E1527" s="3" t="str">
        <f>TEXT(Table1[[#This Row],[Order Date]],"mmm")</f>
        <v>Dec</v>
      </c>
      <c r="F1527" s="3">
        <v>41254</v>
      </c>
      <c r="G1527" s="8">
        <f>Table1[[#This Row],[Ship Date]]-Table1[[#This Row],[Order Date]]</f>
        <v>5</v>
      </c>
      <c r="H1527" s="2" t="s">
        <v>50</v>
      </c>
      <c r="I1527" s="2" t="s">
        <v>4056</v>
      </c>
      <c r="J1527" s="2" t="s">
        <v>4057</v>
      </c>
      <c r="K1527" s="2" t="s">
        <v>26</v>
      </c>
      <c r="L1527" s="2" t="s">
        <v>27</v>
      </c>
      <c r="M1527" s="2" t="s">
        <v>1310</v>
      </c>
      <c r="N1527" s="2" t="s">
        <v>310</v>
      </c>
      <c r="O1527" s="2">
        <v>85705</v>
      </c>
      <c r="P1527" s="2" t="s">
        <v>44</v>
      </c>
      <c r="Q1527" s="2" t="s">
        <v>175</v>
      </c>
      <c r="R1527" s="2" t="s">
        <v>46</v>
      </c>
      <c r="S1527" s="2" t="s">
        <v>68</v>
      </c>
      <c r="T1527" s="2" t="s">
        <v>176</v>
      </c>
      <c r="U1527" s="2">
        <v>86.304000000000002</v>
      </c>
      <c r="V1527" s="2">
        <v>6</v>
      </c>
      <c r="W1527" s="2">
        <v>0.2</v>
      </c>
      <c r="X1527" s="20">
        <v>5</v>
      </c>
      <c r="Y1527" s="18">
        <v>29756.512755101499</v>
      </c>
      <c r="Z1527" s="2">
        <v>9.7091999999999885</v>
      </c>
    </row>
    <row r="1528" spans="1:26" x14ac:dyDescent="0.3">
      <c r="A1528" s="2">
        <v>1527</v>
      </c>
      <c r="B1528" s="2" t="s">
        <v>4060</v>
      </c>
      <c r="C1528" s="2">
        <f>YEAR([1]Data!$D1528)</f>
        <v>2013</v>
      </c>
      <c r="D1528" s="3">
        <v>41478</v>
      </c>
      <c r="E1528" s="3" t="str">
        <f>TEXT(Table1[[#This Row],[Order Date]],"mmm")</f>
        <v>Jul</v>
      </c>
      <c r="F1528" s="3">
        <v>41483</v>
      </c>
      <c r="G1528" s="8">
        <f>Table1[[#This Row],[Ship Date]]-Table1[[#This Row],[Order Date]]</f>
        <v>5</v>
      </c>
      <c r="H1528" s="2" t="s">
        <v>50</v>
      </c>
      <c r="I1528" s="2" t="s">
        <v>1453</v>
      </c>
      <c r="J1528" s="2" t="s">
        <v>1454</v>
      </c>
      <c r="K1528" s="2" t="s">
        <v>26</v>
      </c>
      <c r="L1528" s="2" t="s">
        <v>27</v>
      </c>
      <c r="M1528" s="2" t="s">
        <v>4061</v>
      </c>
      <c r="N1528" s="2" t="s">
        <v>147</v>
      </c>
      <c r="O1528" s="2">
        <v>18103</v>
      </c>
      <c r="P1528" s="2" t="s">
        <v>148</v>
      </c>
      <c r="Q1528" s="2" t="s">
        <v>4062</v>
      </c>
      <c r="R1528" s="2" t="s">
        <v>46</v>
      </c>
      <c r="S1528" s="2" t="s">
        <v>68</v>
      </c>
      <c r="T1528" s="2" t="s">
        <v>4063</v>
      </c>
      <c r="U1528" s="2">
        <v>4.16</v>
      </c>
      <c r="V1528" s="2">
        <v>2</v>
      </c>
      <c r="W1528" s="2">
        <v>0.2</v>
      </c>
      <c r="X1528" s="20">
        <v>5</v>
      </c>
      <c r="Y1528" s="18">
        <v>29794.658163264801</v>
      </c>
      <c r="Z1528" s="2">
        <v>0.36400000000000032</v>
      </c>
    </row>
    <row r="1529" spans="1:26" x14ac:dyDescent="0.3">
      <c r="A1529" s="2">
        <v>1528</v>
      </c>
      <c r="B1529" s="2" t="s">
        <v>4060</v>
      </c>
      <c r="C1529" s="2">
        <f>YEAR([1]Data!$D1529)</f>
        <v>2013</v>
      </c>
      <c r="D1529" s="3">
        <v>41478</v>
      </c>
      <c r="E1529" s="3" t="str">
        <f>TEXT(Table1[[#This Row],[Order Date]],"mmm")</f>
        <v>Jul</v>
      </c>
      <c r="F1529" s="3">
        <v>41483</v>
      </c>
      <c r="G1529" s="8">
        <f>Table1[[#This Row],[Ship Date]]-Table1[[#This Row],[Order Date]]</f>
        <v>5</v>
      </c>
      <c r="H1529" s="2" t="s">
        <v>50</v>
      </c>
      <c r="I1529" s="2" t="s">
        <v>1453</v>
      </c>
      <c r="J1529" s="2" t="s">
        <v>1454</v>
      </c>
      <c r="K1529" s="2" t="s">
        <v>26</v>
      </c>
      <c r="L1529" s="2" t="s">
        <v>27</v>
      </c>
      <c r="M1529" s="2" t="s">
        <v>4061</v>
      </c>
      <c r="N1529" s="2" t="s">
        <v>147</v>
      </c>
      <c r="O1529" s="2">
        <v>18103</v>
      </c>
      <c r="P1529" s="2" t="s">
        <v>148</v>
      </c>
      <c r="Q1529" s="2" t="s">
        <v>4064</v>
      </c>
      <c r="R1529" s="2" t="s">
        <v>32</v>
      </c>
      <c r="S1529" s="2" t="s">
        <v>65</v>
      </c>
      <c r="T1529" s="2" t="s">
        <v>4065</v>
      </c>
      <c r="U1529" s="2">
        <v>11.648000000000001</v>
      </c>
      <c r="V1529" s="2">
        <v>2</v>
      </c>
      <c r="W1529" s="2">
        <v>0.2</v>
      </c>
      <c r="X1529" s="20">
        <v>5</v>
      </c>
      <c r="Y1529" s="18">
        <v>29832.803571428001</v>
      </c>
      <c r="Z1529" s="2">
        <v>3.3488000000000011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16AED-08B5-4495-9D26-C7B01F6F9FEE}">
  <dimension ref="A1:K79"/>
  <sheetViews>
    <sheetView topLeftCell="A15" zoomScale="73" zoomScaleNormal="333" workbookViewId="0">
      <selection activeCell="E27" sqref="E27"/>
    </sheetView>
  </sheetViews>
  <sheetFormatPr defaultRowHeight="14.4" x14ac:dyDescent="0.3"/>
  <cols>
    <col min="1" max="1" width="13.33203125" bestFit="1" customWidth="1"/>
    <col min="2" max="3" width="12.77734375" bestFit="1" customWidth="1"/>
    <col min="4" max="4" width="11.33203125" bestFit="1" customWidth="1"/>
    <col min="5" max="5" width="12.109375" bestFit="1" customWidth="1"/>
    <col min="7" max="7" width="18.109375" bestFit="1" customWidth="1"/>
    <col min="8" max="8" width="13.33203125" bestFit="1" customWidth="1"/>
    <col min="9" max="9" width="11.6640625" bestFit="1" customWidth="1"/>
    <col min="10" max="10" width="17.33203125" bestFit="1" customWidth="1"/>
    <col min="11" max="11" width="11.6640625" bestFit="1" customWidth="1"/>
  </cols>
  <sheetData>
    <row r="1" spans="1:3" x14ac:dyDescent="0.3">
      <c r="A1" s="5"/>
      <c r="B1" s="5"/>
    </row>
    <row r="2" spans="1:3" x14ac:dyDescent="0.3">
      <c r="A2" s="10" t="s">
        <v>4070</v>
      </c>
      <c r="B2" t="s">
        <v>4067</v>
      </c>
      <c r="C2" t="s">
        <v>4066</v>
      </c>
    </row>
    <row r="3" spans="1:3" x14ac:dyDescent="0.3">
      <c r="A3" s="11" t="s">
        <v>4085</v>
      </c>
      <c r="B3" s="4">
        <v>1963.9232999999992</v>
      </c>
      <c r="C3" s="4">
        <v>17501.91599999999</v>
      </c>
    </row>
    <row r="4" spans="1:3" x14ac:dyDescent="0.3">
      <c r="A4" s="11" t="s">
        <v>4087</v>
      </c>
      <c r="B4" s="4">
        <v>1608.1686000000004</v>
      </c>
      <c r="C4" s="4">
        <v>7415.9629999999997</v>
      </c>
    </row>
    <row r="5" spans="1:3" x14ac:dyDescent="0.3">
      <c r="A5" s="11" t="s">
        <v>4086</v>
      </c>
      <c r="B5" s="4">
        <v>4717.1776000000118</v>
      </c>
      <c r="C5" s="4">
        <v>21539.843000000008</v>
      </c>
    </row>
    <row r="6" spans="1:3" x14ac:dyDescent="0.3">
      <c r="A6" s="11" t="s">
        <v>4080</v>
      </c>
      <c r="B6" s="4">
        <v>2227.1272999999974</v>
      </c>
      <c r="C6" s="4">
        <v>22902.87330000001</v>
      </c>
    </row>
    <row r="7" spans="1:3" x14ac:dyDescent="0.3">
      <c r="A7" s="11" t="s">
        <v>4078</v>
      </c>
      <c r="B7" s="4">
        <v>4028.5442999999991</v>
      </c>
      <c r="C7" s="4">
        <v>29599.186999999987</v>
      </c>
    </row>
    <row r="8" spans="1:3" x14ac:dyDescent="0.3">
      <c r="A8" s="11" t="s">
        <v>4083</v>
      </c>
      <c r="B8" s="4">
        <v>2290.9607999999994</v>
      </c>
      <c r="C8" s="4">
        <v>20560.939000000006</v>
      </c>
    </row>
    <row r="9" spans="1:3" x14ac:dyDescent="0.3">
      <c r="A9" s="11" t="s">
        <v>4082</v>
      </c>
      <c r="B9" s="4">
        <v>1525.0230999999987</v>
      </c>
      <c r="C9" s="4">
        <v>19189.718999999994</v>
      </c>
    </row>
    <row r="10" spans="1:3" x14ac:dyDescent="0.3">
      <c r="A10" s="11" t="s">
        <v>4071</v>
      </c>
      <c r="B10" s="4">
        <v>4631.9936000000007</v>
      </c>
      <c r="C10" s="4">
        <v>23069.359999999986</v>
      </c>
    </row>
    <row r="11" spans="1:3" x14ac:dyDescent="0.3">
      <c r="A11" s="11" t="s">
        <v>4084</v>
      </c>
      <c r="B11" s="4">
        <v>5519.129899999999</v>
      </c>
      <c r="C11" s="4">
        <v>62573.766600000017</v>
      </c>
    </row>
    <row r="12" spans="1:3" x14ac:dyDescent="0.3">
      <c r="A12" s="11" t="s">
        <v>4079</v>
      </c>
      <c r="B12" s="4">
        <v>1781.2308999999984</v>
      </c>
      <c r="C12" s="4">
        <v>23476.820499999991</v>
      </c>
    </row>
    <row r="13" spans="1:3" x14ac:dyDescent="0.3">
      <c r="A13" s="11" t="s">
        <v>4077</v>
      </c>
      <c r="B13" s="4">
        <v>2624.1261999999992</v>
      </c>
      <c r="C13" s="4">
        <v>47460.118499999997</v>
      </c>
    </row>
    <row r="14" spans="1:3" x14ac:dyDescent="0.3">
      <c r="A14" s="11" t="s">
        <v>4081</v>
      </c>
      <c r="B14" s="4">
        <v>13073.733999999984</v>
      </c>
      <c r="C14" s="4">
        <v>68270.67750000002</v>
      </c>
    </row>
    <row r="15" spans="1:3" x14ac:dyDescent="0.3">
      <c r="A15" s="11" t="s">
        <v>4072</v>
      </c>
      <c r="B15" s="4">
        <v>45991.139599999988</v>
      </c>
      <c r="C15" s="4">
        <v>363561.18339999998</v>
      </c>
    </row>
    <row r="22" spans="1:9" x14ac:dyDescent="0.3">
      <c r="H22" t="s">
        <v>4074</v>
      </c>
    </row>
    <row r="23" spans="1:9" x14ac:dyDescent="0.3">
      <c r="A23" s="10" t="s">
        <v>4070</v>
      </c>
      <c r="B23" t="s">
        <v>4066</v>
      </c>
      <c r="D23" s="5" t="s">
        <v>4070</v>
      </c>
      <c r="E23" s="5" t="s">
        <v>4067</v>
      </c>
      <c r="H23" s="10" t="s">
        <v>4070</v>
      </c>
      <c r="I23" t="s">
        <v>4066</v>
      </c>
    </row>
    <row r="24" spans="1:9" x14ac:dyDescent="0.3">
      <c r="A24" s="11" t="s">
        <v>26</v>
      </c>
      <c r="B24" s="4">
        <v>184512.22990000006</v>
      </c>
      <c r="D24" s="11" t="s">
        <v>26</v>
      </c>
      <c r="E24">
        <f>GETPIVOTDATA("Sales",$A$23,"Segment","Consumer")</f>
        <v>184512.22990000006</v>
      </c>
      <c r="H24" s="11" t="s">
        <v>36</v>
      </c>
      <c r="I24" s="4">
        <v>50092.050999999999</v>
      </c>
    </row>
    <row r="25" spans="1:9" x14ac:dyDescent="0.3">
      <c r="A25" s="11" t="s">
        <v>41</v>
      </c>
      <c r="B25" s="4">
        <v>109492.3728</v>
      </c>
      <c r="D25" s="11" t="s">
        <v>102</v>
      </c>
      <c r="E25">
        <f>GETPIVOTDATA("Sales",$A$23,"Segment","Corporate")</f>
        <v>109492.3728</v>
      </c>
      <c r="H25" s="11" t="s">
        <v>682</v>
      </c>
      <c r="I25" s="4">
        <v>43815.979999999989</v>
      </c>
    </row>
    <row r="26" spans="1:9" x14ac:dyDescent="0.3">
      <c r="A26" s="11" t="s">
        <v>102</v>
      </c>
      <c r="B26" s="4">
        <v>69556.580700000064</v>
      </c>
      <c r="D26" s="11" t="s">
        <v>41</v>
      </c>
      <c r="E26">
        <f>GETPIVOTDATA("Sales",$A$23,"Segment","Home Office")</f>
        <v>69556.580700000064</v>
      </c>
      <c r="H26" s="11" t="s">
        <v>72</v>
      </c>
      <c r="I26" s="4">
        <v>51065.421999999999</v>
      </c>
    </row>
    <row r="27" spans="1:9" x14ac:dyDescent="0.3">
      <c r="H27" s="11" t="s">
        <v>59</v>
      </c>
      <c r="I27" s="4">
        <v>31384.447999999986</v>
      </c>
    </row>
    <row r="28" spans="1:9" x14ac:dyDescent="0.3">
      <c r="H28" s="11" t="s">
        <v>56</v>
      </c>
      <c r="I28" s="4">
        <v>42643.76249999999</v>
      </c>
    </row>
    <row r="35" spans="1:11" ht="18" x14ac:dyDescent="0.3">
      <c r="D35" s="13"/>
    </row>
    <row r="37" spans="1:11" ht="18" x14ac:dyDescent="0.3">
      <c r="B37" s="13" t="s">
        <v>4073</v>
      </c>
      <c r="G37" s="10" t="s">
        <v>4070</v>
      </c>
      <c r="H37" t="s">
        <v>4066</v>
      </c>
      <c r="J37" s="5" t="s">
        <v>4070</v>
      </c>
      <c r="K37" s="5" t="s">
        <v>4066</v>
      </c>
    </row>
    <row r="38" spans="1:11" x14ac:dyDescent="0.3">
      <c r="A38" s="10" t="s">
        <v>4070</v>
      </c>
      <c r="B38" t="s">
        <v>4066</v>
      </c>
      <c r="G38" s="11" t="s">
        <v>358</v>
      </c>
      <c r="H38" s="4">
        <v>6456.38</v>
      </c>
      <c r="J38" s="11" t="s">
        <v>358</v>
      </c>
      <c r="K38">
        <f>GETPIVOTDATA("Sales",$G$37,"State",G38)</f>
        <v>6456.38</v>
      </c>
    </row>
    <row r="39" spans="1:11" x14ac:dyDescent="0.3">
      <c r="A39" s="11" t="s">
        <v>32</v>
      </c>
      <c r="B39" s="12">
        <v>0.34097215285937488</v>
      </c>
      <c r="G39" s="11" t="s">
        <v>310</v>
      </c>
      <c r="H39" s="4">
        <v>9843.0579999999991</v>
      </c>
      <c r="J39" s="11" t="s">
        <v>310</v>
      </c>
      <c r="K39">
        <f>GETPIVOTDATA("Sales",$G$37,"State",G39)</f>
        <v>9843.0579999999991</v>
      </c>
    </row>
    <row r="40" spans="1:11" x14ac:dyDescent="0.3">
      <c r="A40" s="11" t="s">
        <v>46</v>
      </c>
      <c r="B40" s="12">
        <v>0.2919505240008522</v>
      </c>
      <c r="G40" s="11" t="s">
        <v>1707</v>
      </c>
      <c r="H40" s="4">
        <v>1971.06</v>
      </c>
      <c r="J40" s="11" t="s">
        <v>1707</v>
      </c>
      <c r="K40">
        <f>GETPIVOTDATA("Sales",$G$37,"State","Arkansas")</f>
        <v>1971.06</v>
      </c>
    </row>
    <row r="41" spans="1:11" x14ac:dyDescent="0.3">
      <c r="A41" s="11" t="s">
        <v>71</v>
      </c>
      <c r="B41" s="12">
        <v>0.36707732313977293</v>
      </c>
      <c r="G41" s="11" t="s">
        <v>43</v>
      </c>
      <c r="H41" s="4">
        <v>59920.785500000049</v>
      </c>
      <c r="J41" s="11" t="s">
        <v>43</v>
      </c>
      <c r="K41">
        <f>GETPIVOTDATA("Sales",$G$37,"State","California")</f>
        <v>59920.785500000049</v>
      </c>
    </row>
    <row r="42" spans="1:11" x14ac:dyDescent="0.3">
      <c r="G42" s="11" t="s">
        <v>457</v>
      </c>
      <c r="H42" s="4">
        <v>12028.975000000002</v>
      </c>
      <c r="J42" s="11" t="s">
        <v>457</v>
      </c>
      <c r="K42">
        <f>GETPIVOTDATA("Sales",$G$37,"State","Colorado")</f>
        <v>12028.975000000002</v>
      </c>
    </row>
    <row r="43" spans="1:11" x14ac:dyDescent="0.3">
      <c r="G43" s="11" t="s">
        <v>747</v>
      </c>
      <c r="H43" s="4">
        <v>1799.99</v>
      </c>
      <c r="J43" s="11" t="s">
        <v>747</v>
      </c>
      <c r="K43">
        <f>GETPIVOTDATA("Sales",$G$37,"State","Connecticut")</f>
        <v>1799.99</v>
      </c>
    </row>
    <row r="44" spans="1:11" x14ac:dyDescent="0.3">
      <c r="G44" s="11" t="s">
        <v>245</v>
      </c>
      <c r="H44" s="4">
        <v>564.24</v>
      </c>
      <c r="J44" s="11" t="s">
        <v>245</v>
      </c>
      <c r="K44">
        <f>GETPIVOTDATA("Sales",$G$37,"State","Delaware")</f>
        <v>564.24</v>
      </c>
    </row>
    <row r="45" spans="1:11" x14ac:dyDescent="0.3">
      <c r="G45" s="11" t="s">
        <v>3034</v>
      </c>
      <c r="H45" s="4">
        <v>2670.19</v>
      </c>
      <c r="J45" s="11" t="s">
        <v>3034</v>
      </c>
      <c r="K45">
        <f>GETPIVOTDATA("Sales",$G$37,"State","District of Columbia")</f>
        <v>2670.19</v>
      </c>
    </row>
    <row r="46" spans="1:11" x14ac:dyDescent="0.3">
      <c r="G46" s="11" t="s">
        <v>54</v>
      </c>
      <c r="H46" s="4">
        <v>13031.065500000001</v>
      </c>
      <c r="J46" s="11" t="s">
        <v>54</v>
      </c>
      <c r="K46">
        <f>GETPIVOTDATA("Sales",$G$37,"State","Florida")</f>
        <v>13031.065500000001</v>
      </c>
    </row>
    <row r="47" spans="1:11" x14ac:dyDescent="0.3">
      <c r="G47" s="11" t="s">
        <v>1272</v>
      </c>
      <c r="H47" s="4">
        <v>11890.64</v>
      </c>
      <c r="J47" s="11" t="s">
        <v>1272</v>
      </c>
      <c r="K47">
        <f>GETPIVOTDATA("Sales",$G$37,"State","Georgia")</f>
        <v>11890.64</v>
      </c>
    </row>
    <row r="48" spans="1:11" x14ac:dyDescent="0.3">
      <c r="G48" s="11" t="s">
        <v>211</v>
      </c>
      <c r="H48" s="4">
        <v>15717.469000000001</v>
      </c>
      <c r="J48" s="11" t="s">
        <v>211</v>
      </c>
      <c r="K48">
        <f>GETPIVOTDATA("Sales",$G$37,"State","Illinois")</f>
        <v>15717.469000000001</v>
      </c>
    </row>
    <row r="49" spans="7:11" x14ac:dyDescent="0.3">
      <c r="G49" s="11" t="s">
        <v>254</v>
      </c>
      <c r="H49" s="4">
        <v>1303.32</v>
      </c>
      <c r="J49" s="11" t="s">
        <v>254</v>
      </c>
      <c r="K49">
        <f>GETPIVOTDATA("Sales",$G$37,"State","Indiana")</f>
        <v>1303.32</v>
      </c>
    </row>
    <row r="50" spans="7:11" x14ac:dyDescent="0.3">
      <c r="G50" s="11" t="s">
        <v>489</v>
      </c>
      <c r="H50" s="4">
        <v>773.05</v>
      </c>
      <c r="J50" s="11" t="s">
        <v>489</v>
      </c>
      <c r="K50">
        <f>GETPIVOTDATA("Sales",$G$37,"State","Iowa")</f>
        <v>773.05</v>
      </c>
    </row>
    <row r="51" spans="7:11" x14ac:dyDescent="0.3">
      <c r="G51" s="11" t="s">
        <v>29</v>
      </c>
      <c r="H51" s="4">
        <v>3195.65</v>
      </c>
      <c r="J51" s="11" t="s">
        <v>29</v>
      </c>
      <c r="K51">
        <f>GETPIVOTDATA("Sales",$G$37,"State","Kentucky")</f>
        <v>3195.65</v>
      </c>
    </row>
    <row r="52" spans="7:11" x14ac:dyDescent="0.3">
      <c r="G52" s="11" t="s">
        <v>736</v>
      </c>
      <c r="H52" s="4">
        <v>1983.13</v>
      </c>
      <c r="J52" s="11" t="s">
        <v>736</v>
      </c>
      <c r="K52">
        <f>GETPIVOTDATA("Sales",$G$37,"State","Louisiana")</f>
        <v>1983.13</v>
      </c>
    </row>
    <row r="53" spans="7:11" x14ac:dyDescent="0.3">
      <c r="G53" s="11" t="s">
        <v>2735</v>
      </c>
      <c r="H53" s="4">
        <v>824.07</v>
      </c>
      <c r="J53" s="11" t="s">
        <v>2735</v>
      </c>
      <c r="K53">
        <f>GETPIVOTDATA("Sales",$G$37,"State","Maryland")</f>
        <v>824.07</v>
      </c>
    </row>
    <row r="54" spans="7:11" x14ac:dyDescent="0.3">
      <c r="G54" s="11" t="s">
        <v>1245</v>
      </c>
      <c r="H54" s="4">
        <v>2583.5339999999997</v>
      </c>
      <c r="J54" s="11" t="s">
        <v>1245</v>
      </c>
      <c r="K54">
        <f>GETPIVOTDATA("Sales",$G$37,"State","Massachusetts")</f>
        <v>2583.5339999999997</v>
      </c>
    </row>
    <row r="55" spans="7:11" x14ac:dyDescent="0.3">
      <c r="G55" s="11" t="s">
        <v>238</v>
      </c>
      <c r="H55" s="4">
        <v>17074.687999999998</v>
      </c>
      <c r="J55" s="11" t="s">
        <v>238</v>
      </c>
      <c r="K55">
        <f>GETPIVOTDATA("Sales",$G$37,"State","Michigan")</f>
        <v>17074.687999999998</v>
      </c>
    </row>
    <row r="56" spans="7:11" x14ac:dyDescent="0.3">
      <c r="G56" s="11" t="s">
        <v>229</v>
      </c>
      <c r="H56" s="4">
        <v>5046.5099999999993</v>
      </c>
      <c r="J56" s="11" t="s">
        <v>229</v>
      </c>
      <c r="K56">
        <f>GETPIVOTDATA("Sales",$G$37,"State","Minnesota")</f>
        <v>5046.5099999999993</v>
      </c>
    </row>
    <row r="57" spans="7:11" x14ac:dyDescent="0.3">
      <c r="G57" s="11" t="s">
        <v>1487</v>
      </c>
      <c r="H57" s="4">
        <v>1788.8</v>
      </c>
      <c r="J57" s="11" t="s">
        <v>1487</v>
      </c>
      <c r="K57">
        <f>GETPIVOTDATA("Sales",$G$37,"State","Mississippi")</f>
        <v>1788.8</v>
      </c>
    </row>
    <row r="58" spans="7:11" x14ac:dyDescent="0.3">
      <c r="G58" s="11" t="s">
        <v>596</v>
      </c>
      <c r="H58" s="4">
        <v>1787.5499999999997</v>
      </c>
      <c r="J58" s="11" t="s">
        <v>596</v>
      </c>
      <c r="K58">
        <f>GETPIVOTDATA("Sales",$G$37,"State","Missouri")</f>
        <v>1787.5499999999997</v>
      </c>
    </row>
    <row r="59" spans="7:11" x14ac:dyDescent="0.3">
      <c r="G59" s="11" t="s">
        <v>1762</v>
      </c>
      <c r="H59" s="4">
        <v>4189.3799999999992</v>
      </c>
      <c r="J59" s="11" t="s">
        <v>1762</v>
      </c>
      <c r="K59">
        <f>GETPIVOTDATA("Sales",$G$37,"State","Montana")</f>
        <v>4189.3799999999992</v>
      </c>
    </row>
    <row r="60" spans="7:11" x14ac:dyDescent="0.3">
      <c r="G60" s="11" t="s">
        <v>138</v>
      </c>
      <c r="H60" s="4">
        <v>9192.869999999999</v>
      </c>
      <c r="J60" s="11" t="s">
        <v>138</v>
      </c>
      <c r="K60">
        <f>GETPIVOTDATA("Sales",$G$37,"State","Nebraska")</f>
        <v>9192.869999999999</v>
      </c>
    </row>
    <row r="61" spans="7:11" x14ac:dyDescent="0.3">
      <c r="G61" s="11" t="s">
        <v>1392</v>
      </c>
      <c r="H61" s="4">
        <v>1908.8</v>
      </c>
      <c r="J61" s="11" t="s">
        <v>1392</v>
      </c>
      <c r="K61">
        <f>GETPIVOTDATA("Sales",$G$37,"State","Nevada")</f>
        <v>1908.8</v>
      </c>
    </row>
    <row r="62" spans="7:11" x14ac:dyDescent="0.3">
      <c r="G62" s="11" t="s">
        <v>2694</v>
      </c>
      <c r="H62" s="4">
        <v>786.92</v>
      </c>
      <c r="J62" s="11" t="s">
        <v>2694</v>
      </c>
      <c r="K62">
        <f>GETPIVOTDATA("Sales",$G$37,"State","New Hampshire")</f>
        <v>786.92</v>
      </c>
    </row>
    <row r="63" spans="7:11" x14ac:dyDescent="0.3">
      <c r="G63" s="11" t="s">
        <v>788</v>
      </c>
      <c r="H63" s="4">
        <v>5065.4260000000004</v>
      </c>
      <c r="J63" s="11" t="s">
        <v>788</v>
      </c>
      <c r="K63">
        <f>GETPIVOTDATA("Sales",$G$37,"State","New Jersey")</f>
        <v>5065.4260000000004</v>
      </c>
    </row>
    <row r="64" spans="7:11" x14ac:dyDescent="0.3">
      <c r="G64" s="11" t="s">
        <v>668</v>
      </c>
      <c r="H64" s="4">
        <v>188.39000000000001</v>
      </c>
      <c r="J64" s="11" t="s">
        <v>668</v>
      </c>
      <c r="K64">
        <f>GETPIVOTDATA("Sales",$G$37,"State","New Mexico")</f>
        <v>188.39000000000001</v>
      </c>
    </row>
    <row r="65" spans="7:11" x14ac:dyDescent="0.3">
      <c r="G65" s="11" t="s">
        <v>267</v>
      </c>
      <c r="H65" s="4">
        <v>48834.604000000028</v>
      </c>
      <c r="J65" s="11" t="s">
        <v>267</v>
      </c>
      <c r="K65">
        <f>GETPIVOTDATA("Sales",$G$37,"State","New York")</f>
        <v>48834.604000000028</v>
      </c>
    </row>
    <row r="66" spans="7:11" x14ac:dyDescent="0.3">
      <c r="G66" s="11" t="s">
        <v>88</v>
      </c>
      <c r="H66" s="4">
        <v>13875.202000000003</v>
      </c>
      <c r="J66" s="11" t="s">
        <v>88</v>
      </c>
      <c r="K66">
        <f>GETPIVOTDATA("Sales",$G$37,"State","North Carolina")</f>
        <v>13875.202000000003</v>
      </c>
    </row>
    <row r="67" spans="7:11" x14ac:dyDescent="0.3">
      <c r="G67" s="11" t="s">
        <v>498</v>
      </c>
      <c r="H67" s="4">
        <v>8979.659999999998</v>
      </c>
      <c r="J67" s="11" t="s">
        <v>498</v>
      </c>
      <c r="K67">
        <f>GETPIVOTDATA("Sales",$G$37,"State","Ohio")</f>
        <v>8979.659999999998</v>
      </c>
    </row>
    <row r="68" spans="7:11" x14ac:dyDescent="0.3">
      <c r="G68" s="11" t="s">
        <v>649</v>
      </c>
      <c r="H68" s="4">
        <v>1023.4300000000001</v>
      </c>
      <c r="J68" s="11" t="s">
        <v>649</v>
      </c>
      <c r="K68">
        <f>GETPIVOTDATA("Sales",$G$37,"State","Oklahoma")</f>
        <v>1023.4300000000001</v>
      </c>
    </row>
    <row r="69" spans="7:11" x14ac:dyDescent="0.3">
      <c r="G69" s="11" t="s">
        <v>420</v>
      </c>
      <c r="H69" s="4">
        <v>552.1350000000001</v>
      </c>
      <c r="J69" s="11" t="s">
        <v>420</v>
      </c>
      <c r="K69">
        <f>GETPIVOTDATA("Sales",$G$37,"State","Oregon")</f>
        <v>552.1350000000001</v>
      </c>
    </row>
    <row r="70" spans="7:11" x14ac:dyDescent="0.3">
      <c r="G70" s="11" t="s">
        <v>147</v>
      </c>
      <c r="H70" s="4">
        <v>21172.820000000011</v>
      </c>
      <c r="J70" s="11" t="s">
        <v>147</v>
      </c>
      <c r="K70">
        <f>GETPIVOTDATA("Sales",$G$37,"State","Pennsylvania")</f>
        <v>21172.820000000011</v>
      </c>
    </row>
    <row r="71" spans="7:11" x14ac:dyDescent="0.3">
      <c r="G71" s="11" t="s">
        <v>1399</v>
      </c>
      <c r="H71" s="4">
        <v>147.48000000000002</v>
      </c>
      <c r="J71" s="11" t="s">
        <v>1399</v>
      </c>
      <c r="K71">
        <f>GETPIVOTDATA("Sales",$G$37,"State","Rhode Island")</f>
        <v>147.48000000000002</v>
      </c>
    </row>
    <row r="72" spans="7:11" x14ac:dyDescent="0.3">
      <c r="G72" s="11" t="s">
        <v>383</v>
      </c>
      <c r="H72" s="4">
        <v>488.65</v>
      </c>
      <c r="J72" s="11" t="s">
        <v>383</v>
      </c>
      <c r="K72">
        <f>GETPIVOTDATA("Sales",$G$37,"State","South Carolina")</f>
        <v>488.65</v>
      </c>
    </row>
    <row r="73" spans="7:11" x14ac:dyDescent="0.3">
      <c r="G73" s="11" t="s">
        <v>335</v>
      </c>
      <c r="H73" s="4">
        <v>1974.6760000000004</v>
      </c>
      <c r="J73" s="11" t="s">
        <v>335</v>
      </c>
      <c r="K73">
        <f>GETPIVOTDATA("Sales",$G$37,"State","Tennessee")</f>
        <v>1974.6760000000004</v>
      </c>
    </row>
    <row r="74" spans="7:11" x14ac:dyDescent="0.3">
      <c r="G74" s="11" t="s">
        <v>104</v>
      </c>
      <c r="H74" s="4">
        <v>40127.647399999965</v>
      </c>
      <c r="J74" s="11" t="s">
        <v>104</v>
      </c>
      <c r="K74">
        <f>GETPIVOTDATA("Sales",$G$37,"State","Texas")</f>
        <v>40127.647399999965</v>
      </c>
    </row>
    <row r="75" spans="7:11" x14ac:dyDescent="0.3">
      <c r="G75" s="11" t="s">
        <v>121</v>
      </c>
      <c r="H75" s="4">
        <v>4277.0019999999995</v>
      </c>
      <c r="J75" s="11" t="s">
        <v>121</v>
      </c>
      <c r="K75">
        <f>GETPIVOTDATA("Sales",$G$37,"State","Utah")</f>
        <v>4277.0019999999995</v>
      </c>
    </row>
    <row r="76" spans="7:11" x14ac:dyDescent="0.3">
      <c r="G76" s="11" t="s">
        <v>319</v>
      </c>
      <c r="H76" s="4">
        <v>9762.1999999999989</v>
      </c>
      <c r="J76" s="11" t="s">
        <v>319</v>
      </c>
      <c r="K76">
        <f>GETPIVOTDATA("Sales",$G$37,"State","Virginia")</f>
        <v>9762.1999999999989</v>
      </c>
    </row>
    <row r="77" spans="7:11" x14ac:dyDescent="0.3">
      <c r="G77" s="11" t="s">
        <v>96</v>
      </c>
      <c r="H77" s="4">
        <v>13601.955999999996</v>
      </c>
      <c r="J77" s="11" t="s">
        <v>96</v>
      </c>
      <c r="K77">
        <f>GETPIVOTDATA("Sales",$G$37,"State","Washington")</f>
        <v>13601.955999999996</v>
      </c>
    </row>
    <row r="78" spans="7:11" x14ac:dyDescent="0.3">
      <c r="G78" s="11" t="s">
        <v>114</v>
      </c>
      <c r="H78" s="4">
        <v>5157.7800000000007</v>
      </c>
      <c r="J78" s="11" t="s">
        <v>114</v>
      </c>
      <c r="K78">
        <f>GETPIVOTDATA("Sales",$G$37,"State","Wisconsin")</f>
        <v>5157.7800000000007</v>
      </c>
    </row>
    <row r="79" spans="7:11" x14ac:dyDescent="0.3">
      <c r="G79" s="11" t="s">
        <v>4072</v>
      </c>
      <c r="H79" s="4">
        <v>363561.18340000004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485CA-384A-4747-92F7-2486AA619E09}">
  <dimension ref="A3:OF482"/>
  <sheetViews>
    <sheetView topLeftCell="C8" workbookViewId="0">
      <selection activeCell="F29" sqref="F29"/>
    </sheetView>
  </sheetViews>
  <sheetFormatPr defaultRowHeight="14.4" x14ac:dyDescent="0.3"/>
  <cols>
    <col min="1" max="1" width="12.5546875" bestFit="1" customWidth="1"/>
    <col min="2" max="2" width="12.109375" bestFit="1" customWidth="1"/>
    <col min="3" max="3" width="15.88671875" bestFit="1" customWidth="1"/>
    <col min="4" max="4" width="12.5546875" bestFit="1" customWidth="1"/>
    <col min="5" max="5" width="11.6640625" bestFit="1" customWidth="1"/>
    <col min="6" max="6" width="19" bestFit="1" customWidth="1"/>
    <col min="7" max="7" width="12.5546875" bestFit="1" customWidth="1"/>
    <col min="8" max="8" width="14.88671875" bestFit="1" customWidth="1"/>
    <col min="10" max="10" width="12.5546875" bestFit="1" customWidth="1"/>
    <col min="11" max="11" width="11.6640625" bestFit="1" customWidth="1"/>
    <col min="13" max="13" width="12.5546875" bestFit="1" customWidth="1"/>
    <col min="14" max="15" width="12.109375" bestFit="1" customWidth="1"/>
    <col min="16" max="16" width="12.5546875" bestFit="1" customWidth="1"/>
    <col min="17" max="17" width="15.88671875" bestFit="1" customWidth="1"/>
  </cols>
  <sheetData>
    <row r="3" spans="1:17" x14ac:dyDescent="0.3">
      <c r="A3" s="10" t="s">
        <v>4070</v>
      </c>
      <c r="B3" t="s">
        <v>4066</v>
      </c>
      <c r="C3" t="s">
        <v>4076</v>
      </c>
      <c r="D3" t="s">
        <v>4067</v>
      </c>
      <c r="E3" t="s">
        <v>4075</v>
      </c>
      <c r="F3" t="s">
        <v>4088</v>
      </c>
    </row>
    <row r="4" spans="1:17" x14ac:dyDescent="0.3">
      <c r="A4" s="11">
        <v>2011</v>
      </c>
      <c r="B4" s="4">
        <v>92658.982499999984</v>
      </c>
      <c r="C4" s="4">
        <v>304</v>
      </c>
      <c r="D4" s="4">
        <v>11999.075900000003</v>
      </c>
      <c r="E4" s="4">
        <v>1234</v>
      </c>
      <c r="F4" s="4">
        <v>1235</v>
      </c>
    </row>
    <row r="5" spans="1:17" x14ac:dyDescent="0.3">
      <c r="A5" s="11">
        <v>2012</v>
      </c>
      <c r="B5" s="4">
        <v>74733.830199999953</v>
      </c>
      <c r="C5" s="4">
        <v>315</v>
      </c>
      <c r="D5" s="4">
        <v>7155.9506999999921</v>
      </c>
      <c r="E5" s="4">
        <v>1288</v>
      </c>
      <c r="F5" s="4">
        <v>1255</v>
      </c>
    </row>
    <row r="6" spans="1:17" x14ac:dyDescent="0.3">
      <c r="A6" s="11">
        <v>2013</v>
      </c>
      <c r="B6" s="4">
        <v>110884.54959999981</v>
      </c>
      <c r="C6" s="4">
        <v>467</v>
      </c>
      <c r="D6" s="4">
        <v>21647.8406</v>
      </c>
      <c r="E6" s="4">
        <v>1714</v>
      </c>
      <c r="F6" s="4">
        <v>1709</v>
      </c>
    </row>
    <row r="7" spans="1:17" x14ac:dyDescent="0.3">
      <c r="A7" s="11">
        <v>2014</v>
      </c>
      <c r="B7" s="4">
        <v>85283.82110000003</v>
      </c>
      <c r="C7" s="4">
        <v>442</v>
      </c>
      <c r="D7" s="4">
        <v>5188.2724000000007</v>
      </c>
      <c r="E7" s="4">
        <v>1611</v>
      </c>
      <c r="F7" s="4">
        <v>1785</v>
      </c>
    </row>
    <row r="8" spans="1:17" x14ac:dyDescent="0.3">
      <c r="A8" s="11" t="s">
        <v>4072</v>
      </c>
      <c r="B8" s="4">
        <v>363561.18339999975</v>
      </c>
      <c r="C8" s="4">
        <v>1528</v>
      </c>
      <c r="D8" s="4">
        <v>45991.139599999995</v>
      </c>
      <c r="E8" s="4">
        <v>5847</v>
      </c>
      <c r="F8" s="4">
        <v>5984</v>
      </c>
    </row>
    <row r="9" spans="1:17" x14ac:dyDescent="0.3">
      <c r="B9" t="e">
        <f>GETPIVOTDATA("Sum of Profit_margin",$A$3)</f>
        <v>#REF!</v>
      </c>
      <c r="C9">
        <f>GETPIVOTDATA("Sum of Sales",$A$3)</f>
        <v>363561.18339999975</v>
      </c>
      <c r="D9">
        <f>GETPIVOTDATA("Count of Order ID",$A$3)</f>
        <v>1528</v>
      </c>
      <c r="E9">
        <f>GETPIVOTDATA("Sum of Profit",$A$3)</f>
        <v>45991.139599999995</v>
      </c>
      <c r="F9">
        <f>GETPIVOTDATA("Sum of Quantity",$A$3)</f>
        <v>5847</v>
      </c>
      <c r="G9">
        <f>GETPIVOTDATA("Sum of Delivery Time",$A$3)</f>
        <v>5984</v>
      </c>
    </row>
    <row r="13" spans="1:17" x14ac:dyDescent="0.3">
      <c r="A13" s="10" t="s">
        <v>4070</v>
      </c>
      <c r="B13" t="s">
        <v>4067</v>
      </c>
      <c r="D13" s="10" t="s">
        <v>4070</v>
      </c>
      <c r="E13" t="s">
        <v>4066</v>
      </c>
      <c r="G13" s="10" t="s">
        <v>4070</v>
      </c>
      <c r="H13" t="s">
        <v>4075</v>
      </c>
      <c r="J13" s="10" t="s">
        <v>4070</v>
      </c>
      <c r="K13" t="s">
        <v>4066</v>
      </c>
      <c r="M13" s="10" t="s">
        <v>4070</v>
      </c>
      <c r="N13" t="s">
        <v>4067</v>
      </c>
      <c r="P13" s="10" t="s">
        <v>4070</v>
      </c>
      <c r="Q13" t="s">
        <v>4076</v>
      </c>
    </row>
    <row r="14" spans="1:17" x14ac:dyDescent="0.3">
      <c r="A14" s="11" t="s">
        <v>4085</v>
      </c>
      <c r="B14" s="4">
        <v>1963.9232999999992</v>
      </c>
      <c r="D14" s="11" t="s">
        <v>4085</v>
      </c>
      <c r="E14" s="4">
        <v>17501.91599999999</v>
      </c>
      <c r="G14" s="11" t="s">
        <v>4085</v>
      </c>
      <c r="H14" s="4">
        <v>263</v>
      </c>
      <c r="J14" s="11" t="s">
        <v>4085</v>
      </c>
      <c r="K14" s="4">
        <v>17501.91599999999</v>
      </c>
      <c r="M14" s="11" t="s">
        <v>4085</v>
      </c>
      <c r="N14" s="4">
        <v>1963.9232999999992</v>
      </c>
      <c r="P14" s="11" t="s">
        <v>4085</v>
      </c>
      <c r="Q14" s="4">
        <v>75</v>
      </c>
    </row>
    <row r="15" spans="1:17" x14ac:dyDescent="0.3">
      <c r="A15" s="11" t="s">
        <v>4087</v>
      </c>
      <c r="B15" s="4">
        <v>1608.1686000000004</v>
      </c>
      <c r="D15" s="11" t="s">
        <v>4087</v>
      </c>
      <c r="E15" s="4">
        <v>7415.9629999999997</v>
      </c>
      <c r="G15" s="11" t="s">
        <v>4087</v>
      </c>
      <c r="H15" s="4">
        <v>155</v>
      </c>
      <c r="J15" s="11" t="s">
        <v>4087</v>
      </c>
      <c r="K15" s="4">
        <v>7415.9629999999997</v>
      </c>
      <c r="M15" s="11" t="s">
        <v>4087</v>
      </c>
      <c r="N15" s="4">
        <v>1608.1686000000004</v>
      </c>
      <c r="P15" s="11" t="s">
        <v>4087</v>
      </c>
      <c r="Q15" s="4">
        <v>42</v>
      </c>
    </row>
    <row r="16" spans="1:17" x14ac:dyDescent="0.3">
      <c r="A16" s="11" t="s">
        <v>4086</v>
      </c>
      <c r="B16" s="4">
        <v>4717.1776000000118</v>
      </c>
      <c r="D16" s="11" t="s">
        <v>4086</v>
      </c>
      <c r="E16" s="4">
        <v>21539.843000000008</v>
      </c>
      <c r="G16" s="11" t="s">
        <v>4086</v>
      </c>
      <c r="H16" s="4">
        <v>252</v>
      </c>
      <c r="J16" s="11" t="s">
        <v>4086</v>
      </c>
      <c r="K16" s="4">
        <v>21539.843000000008</v>
      </c>
      <c r="M16" s="11" t="s">
        <v>4086</v>
      </c>
      <c r="N16" s="4">
        <v>4717.1776000000118</v>
      </c>
      <c r="P16" s="11" t="s">
        <v>4086</v>
      </c>
      <c r="Q16" s="4">
        <v>76</v>
      </c>
    </row>
    <row r="17" spans="1:17" x14ac:dyDescent="0.3">
      <c r="A17" s="11" t="s">
        <v>4080</v>
      </c>
      <c r="B17" s="4">
        <v>2227.1272999999974</v>
      </c>
      <c r="D17" s="11" t="s">
        <v>4080</v>
      </c>
      <c r="E17" s="4">
        <v>22902.87330000001</v>
      </c>
      <c r="G17" s="11" t="s">
        <v>4080</v>
      </c>
      <c r="H17" s="4">
        <v>480</v>
      </c>
      <c r="J17" s="11" t="s">
        <v>4080</v>
      </c>
      <c r="K17" s="4">
        <v>22902.87330000001</v>
      </c>
      <c r="M17" s="11" t="s">
        <v>4080</v>
      </c>
      <c r="N17" s="4">
        <v>2227.1272999999974</v>
      </c>
      <c r="P17" s="11" t="s">
        <v>4080</v>
      </c>
      <c r="Q17" s="4">
        <v>136</v>
      </c>
    </row>
    <row r="18" spans="1:17" x14ac:dyDescent="0.3">
      <c r="A18" s="11" t="s">
        <v>4071</v>
      </c>
      <c r="B18" s="4">
        <v>4631.9936000000007</v>
      </c>
      <c r="D18" s="11" t="s">
        <v>4071</v>
      </c>
      <c r="E18" s="4">
        <v>23069.359999999986</v>
      </c>
      <c r="G18" s="11" t="s">
        <v>4071</v>
      </c>
      <c r="H18" s="4">
        <v>350</v>
      </c>
      <c r="J18" s="11" t="s">
        <v>4071</v>
      </c>
      <c r="K18" s="4">
        <v>23069.359999999986</v>
      </c>
      <c r="M18" s="11" t="s">
        <v>4071</v>
      </c>
      <c r="N18" s="4">
        <v>4631.9936000000007</v>
      </c>
      <c r="P18" s="11" t="s">
        <v>4078</v>
      </c>
      <c r="Q18" s="4">
        <v>152</v>
      </c>
    </row>
    <row r="19" spans="1:17" x14ac:dyDescent="0.3">
      <c r="A19" s="11" t="s">
        <v>4078</v>
      </c>
      <c r="B19" s="4">
        <v>4028.5442999999991</v>
      </c>
      <c r="D19" s="11" t="s">
        <v>4078</v>
      </c>
      <c r="E19" s="4">
        <v>29599.186999999987</v>
      </c>
      <c r="G19" s="11" t="s">
        <v>4078</v>
      </c>
      <c r="H19" s="4">
        <v>588</v>
      </c>
      <c r="J19" s="11" t="s">
        <v>4078</v>
      </c>
      <c r="K19" s="4">
        <v>29599.186999999987</v>
      </c>
      <c r="M19" s="11" t="s">
        <v>4078</v>
      </c>
      <c r="N19" s="4">
        <v>4028.5442999999991</v>
      </c>
      <c r="P19" s="11" t="s">
        <v>4083</v>
      </c>
      <c r="Q19" s="4">
        <v>101</v>
      </c>
    </row>
    <row r="20" spans="1:17" x14ac:dyDescent="0.3">
      <c r="A20" s="11" t="s">
        <v>4083</v>
      </c>
      <c r="B20" s="4">
        <v>2290.9607999999994</v>
      </c>
      <c r="D20" s="11" t="s">
        <v>4083</v>
      </c>
      <c r="E20" s="4">
        <v>20560.939000000006</v>
      </c>
      <c r="G20" s="11" t="s">
        <v>4083</v>
      </c>
      <c r="H20" s="4">
        <v>382</v>
      </c>
      <c r="J20" s="11" t="s">
        <v>4083</v>
      </c>
      <c r="K20" s="4">
        <v>20560.939000000006</v>
      </c>
      <c r="M20" s="11" t="s">
        <v>4083</v>
      </c>
      <c r="N20" s="4">
        <v>2290.9607999999994</v>
      </c>
      <c r="P20" s="11" t="s">
        <v>4082</v>
      </c>
      <c r="Q20" s="4">
        <v>99</v>
      </c>
    </row>
    <row r="21" spans="1:17" x14ac:dyDescent="0.3">
      <c r="A21" s="11" t="s">
        <v>4082</v>
      </c>
      <c r="B21" s="4">
        <v>1525.0230999999987</v>
      </c>
      <c r="D21" s="11" t="s">
        <v>4082</v>
      </c>
      <c r="E21" s="4">
        <v>19189.718999999994</v>
      </c>
      <c r="G21" s="11" t="s">
        <v>4082</v>
      </c>
      <c r="H21" s="4">
        <v>393</v>
      </c>
      <c r="J21" s="11" t="s">
        <v>4082</v>
      </c>
      <c r="K21" s="4">
        <v>19189.718999999994</v>
      </c>
      <c r="M21" s="11" t="s">
        <v>4082</v>
      </c>
      <c r="N21" s="4">
        <v>1525.0230999999987</v>
      </c>
      <c r="P21" s="11" t="s">
        <v>4071</v>
      </c>
      <c r="Q21" s="4">
        <v>89</v>
      </c>
    </row>
    <row r="22" spans="1:17" x14ac:dyDescent="0.3">
      <c r="A22" s="11" t="s">
        <v>4084</v>
      </c>
      <c r="B22" s="4">
        <v>5519.129899999999</v>
      </c>
      <c r="D22" s="11" t="s">
        <v>4084</v>
      </c>
      <c r="E22" s="4">
        <v>62573.766600000017</v>
      </c>
      <c r="G22" s="11" t="s">
        <v>4084</v>
      </c>
      <c r="H22" s="4">
        <v>699</v>
      </c>
      <c r="J22" s="11" t="s">
        <v>4084</v>
      </c>
      <c r="K22" s="4">
        <v>62573.766600000017</v>
      </c>
      <c r="M22" s="11" t="s">
        <v>4084</v>
      </c>
      <c r="N22" s="4">
        <v>5519.129899999999</v>
      </c>
      <c r="P22" s="11" t="s">
        <v>4084</v>
      </c>
      <c r="Q22" s="4">
        <v>198</v>
      </c>
    </row>
    <row r="23" spans="1:17" x14ac:dyDescent="0.3">
      <c r="A23" s="11" t="s">
        <v>4079</v>
      </c>
      <c r="B23" s="4">
        <v>1781.2308999999984</v>
      </c>
      <c r="D23" s="11" t="s">
        <v>4079</v>
      </c>
      <c r="E23" s="4">
        <v>23476.820499999991</v>
      </c>
      <c r="G23" s="11" t="s">
        <v>4079</v>
      </c>
      <c r="H23" s="4">
        <v>517</v>
      </c>
      <c r="J23" s="11" t="s">
        <v>4079</v>
      </c>
      <c r="K23" s="4">
        <v>23476.820499999991</v>
      </c>
      <c r="M23" s="11" t="s">
        <v>4079</v>
      </c>
      <c r="N23" s="4">
        <v>1781.2308999999984</v>
      </c>
      <c r="P23" s="11" t="s">
        <v>4079</v>
      </c>
      <c r="Q23" s="4">
        <v>123</v>
      </c>
    </row>
    <row r="24" spans="1:17" x14ac:dyDescent="0.3">
      <c r="A24" s="11" t="s">
        <v>4077</v>
      </c>
      <c r="B24" s="4">
        <v>2624.1261999999992</v>
      </c>
      <c r="D24" s="11" t="s">
        <v>4077</v>
      </c>
      <c r="E24" s="4">
        <v>47460.118499999997</v>
      </c>
      <c r="G24" s="11" t="s">
        <v>4077</v>
      </c>
      <c r="H24" s="4">
        <v>805</v>
      </c>
      <c r="J24" s="11" t="s">
        <v>4077</v>
      </c>
      <c r="K24" s="4">
        <v>47460.118499999997</v>
      </c>
      <c r="M24" s="11" t="s">
        <v>4077</v>
      </c>
      <c r="N24" s="4">
        <v>2624.1261999999992</v>
      </c>
      <c r="P24" s="11" t="s">
        <v>4077</v>
      </c>
      <c r="Q24" s="4">
        <v>200</v>
      </c>
    </row>
    <row r="25" spans="1:17" x14ac:dyDescent="0.3">
      <c r="A25" s="11" t="s">
        <v>4081</v>
      </c>
      <c r="B25" s="4">
        <v>13073.733999999984</v>
      </c>
      <c r="D25" s="11" t="s">
        <v>4081</v>
      </c>
      <c r="E25" s="4">
        <v>68270.67750000002</v>
      </c>
      <c r="G25" s="11" t="s">
        <v>4081</v>
      </c>
      <c r="H25" s="4">
        <v>963</v>
      </c>
      <c r="J25" s="11" t="s">
        <v>4081</v>
      </c>
      <c r="K25" s="4">
        <v>68270.67750000002</v>
      </c>
      <c r="M25" s="11" t="s">
        <v>4081</v>
      </c>
      <c r="N25" s="4">
        <v>13073.733999999984</v>
      </c>
      <c r="P25" s="11" t="s">
        <v>4081</v>
      </c>
      <c r="Q25" s="4">
        <v>237</v>
      </c>
    </row>
    <row r="27" spans="1:17" x14ac:dyDescent="0.3">
      <c r="C27" s="16"/>
      <c r="E27" s="16"/>
      <c r="F27" s="16"/>
      <c r="I27" s="16"/>
    </row>
    <row r="28" spans="1:17" x14ac:dyDescent="0.3">
      <c r="A28" s="16">
        <f>(GETPIVOTDATA("Profit",$A$13,"Month","Dec")/GETPIVOTDATA("Profit",$A$13,"Month","Jan"))-1</f>
        <v>5.6569473461616289</v>
      </c>
      <c r="B28" s="16">
        <f>(GETPIVOTDATA("Sales",$D$13,"Month","Dec")/GETPIVOTDATA("Sales",$D$13,"Month","Jan"))-1</f>
        <v>2.9007544945364874</v>
      </c>
      <c r="C28" s="16">
        <f>(GETPIVOTDATA("Quantity",$G$13,"Month","Dec")/GETPIVOTDATA("Quantity",$G$13,"Month","Jan"))-1</f>
        <v>2.661596958174905</v>
      </c>
      <c r="D28" s="16">
        <f>(GETPIVOTDATA("Sales",$J$13,"Month","Dec")/GETPIVOTDATA("Sales",$J$13,"Month","Jan"))-1</f>
        <v>2.9007544945364874</v>
      </c>
      <c r="E28" s="16">
        <f>(GETPIVOTDATA("Profit",$M$13,"Month","Dec")/GETPIVOTDATA("Profit",$M$13,"Month","Jan"))-1</f>
        <v>5.6569473461616289</v>
      </c>
      <c r="F28" s="16">
        <f>(GETPIVOTDATA("Profit",$M$13,"Month","Nov")/GETPIVOTDATA("Profit",$M$13,"Month","Feb"))-1</f>
        <v>0.63174818859166781</v>
      </c>
      <c r="I28" s="16"/>
    </row>
    <row r="29" spans="1:17" x14ac:dyDescent="0.3">
      <c r="C29" s="16"/>
      <c r="E29" s="16"/>
      <c r="F29" s="16"/>
      <c r="I29" s="16"/>
    </row>
    <row r="30" spans="1:17" x14ac:dyDescent="0.3">
      <c r="C30" s="16"/>
      <c r="E30" s="16"/>
      <c r="F30" s="16"/>
      <c r="I30" s="16"/>
    </row>
    <row r="31" spans="1:17" x14ac:dyDescent="0.3">
      <c r="C31" s="16"/>
      <c r="E31" s="16"/>
      <c r="F31" s="16"/>
      <c r="I31" s="16"/>
    </row>
    <row r="482" spans="396:396" x14ac:dyDescent="0.3">
      <c r="OF482">
        <f>86654+GETPIVOTDATA("Sum of Delivery Time",$A$3)+GETPIVOTDATA("Profit",$M$13,"Month","Jan")+GETPIVOTDATA("Profit",$M$13,"Month","Mar")+GETPIVOTDATA("Profit",$M$13,"Month","Apr")+GETPIVOTDATA("Profit",$M$13,"Month","Jun")+GETPIVOTDATA("Profit",$M$13,"Month","Jul")+GETPIVOTDATA("Profit",$M$13,"Month","Aug")+GETPIVOTDATA("Profit",$M$13,"Month","Oct")+GETPIVOTDATA("Profit",$M$13,"Month","May")+GETPIVOTDATA("Profit",$M$13,"Month","May")+GETPIVOTDATA("Profit",$M$13,"Month","May")+GETPIVOTDATA("Profit",$M$13,"Month","Mar")</f>
        <v>129785.14570000001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Report_Page</vt:lpstr>
      <vt:lpstr>Data</vt:lpstr>
      <vt:lpstr>PIvort_tables</vt:lpstr>
      <vt:lpstr>KPI</vt:lpstr>
      <vt:lpstr>Report_Page!Print_Area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divyam sharma</dc:creator>
  <cp:lastModifiedBy>divyam sharma</cp:lastModifiedBy>
  <dcterms:created xsi:type="dcterms:W3CDTF">2024-05-31T16:18:43Z</dcterms:created>
  <dcterms:modified xsi:type="dcterms:W3CDTF">2024-06-02T16:22:42Z</dcterms:modified>
</cp:coreProperties>
</file>