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"/>
    </mc:Choice>
  </mc:AlternateContent>
  <xr:revisionPtr revIDLastSave="0" documentId="13_ncr:1_{F78DFDEC-84D8-46AF-B8A9-8365FBF97F37}" xr6:coauthVersionLast="47" xr6:coauthVersionMax="47" xr10:uidLastSave="{00000000-0000-0000-0000-000000000000}"/>
  <bookViews>
    <workbookView xWindow="-108" yWindow="-108" windowWidth="23256" windowHeight="12456" activeTab="2" xr2:uid="{03AE9387-6D12-411D-8FF9-7C7C52656D63}"/>
  </bookViews>
  <sheets>
    <sheet name="Day1" sheetId="1" r:id="rId1"/>
    <sheet name="Day 2" sheetId="2" r:id="rId2"/>
    <sheet name="Model 1" sheetId="3" r:id="rId3"/>
    <sheet name="Day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H30" i="4"/>
  <c r="H31" i="4"/>
  <c r="H29" i="4"/>
  <c r="G30" i="4"/>
  <c r="G32" i="4"/>
  <c r="C34" i="4"/>
  <c r="G31" i="4"/>
  <c r="G29" i="4"/>
  <c r="C33" i="4"/>
  <c r="E32" i="4"/>
  <c r="E31" i="4"/>
  <c r="F30" i="4"/>
  <c r="F31" i="4"/>
  <c r="F32" i="4"/>
  <c r="F29" i="4"/>
  <c r="E30" i="4"/>
  <c r="E29" i="4"/>
  <c r="D30" i="4"/>
  <c r="D31" i="4"/>
  <c r="D32" i="4"/>
  <c r="C29" i="4"/>
  <c r="D29" i="4"/>
  <c r="D21" i="4"/>
  <c r="C15" i="4"/>
  <c r="C9" i="4"/>
  <c r="C22" i="4" s="1"/>
  <c r="C6" i="4"/>
  <c r="C7" i="4" s="1"/>
  <c r="C8" i="4" s="1"/>
  <c r="C4" i="3"/>
  <c r="G6" i="3" s="1"/>
  <c r="C5" i="3"/>
  <c r="G8" i="3" s="1"/>
  <c r="H8" i="3" s="1"/>
  <c r="I8" i="3" s="1"/>
  <c r="B37" i="2"/>
  <c r="B36" i="2"/>
  <c r="B35" i="2"/>
  <c r="B34" i="2"/>
  <c r="B33" i="2"/>
  <c r="B30" i="2"/>
  <c r="B29" i="2"/>
  <c r="B27" i="2"/>
  <c r="B25" i="2"/>
  <c r="B24" i="2"/>
  <c r="B18" i="2"/>
  <c r="C22" i="2" s="1"/>
  <c r="C18" i="2"/>
  <c r="C20" i="2" s="1"/>
  <c r="B19" i="2"/>
  <c r="B21" i="2" s="1"/>
  <c r="C4" i="2"/>
  <c r="B12" i="2" s="1"/>
  <c r="C3" i="2"/>
  <c r="B7" i="2" s="1"/>
  <c r="M2" i="1"/>
  <c r="L2" i="1"/>
  <c r="J40" i="1"/>
  <c r="J38" i="1"/>
  <c r="I17" i="1"/>
  <c r="J43" i="1"/>
  <c r="J41" i="1"/>
  <c r="J42" i="1"/>
  <c r="J37" i="1"/>
  <c r="J35" i="1"/>
  <c r="J34" i="1"/>
  <c r="J33" i="1"/>
  <c r="J32" i="1"/>
  <c r="M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2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13" i="4" l="1"/>
  <c r="C17" i="4" s="1"/>
  <c r="C14" i="4"/>
  <c r="C21" i="4"/>
  <c r="D22" i="4"/>
  <c r="D23" i="4"/>
  <c r="J8" i="3"/>
  <c r="B20" i="2"/>
  <c r="B22" i="2"/>
  <c r="B14" i="2"/>
  <c r="B13" i="2"/>
  <c r="B9" i="2"/>
  <c r="B8" i="2"/>
  <c r="C16" i="4" l="1"/>
  <c r="K8" i="3"/>
  <c r="C10" i="2"/>
  <c r="B15" i="2"/>
  <c r="B10" i="2"/>
  <c r="L8" i="3" l="1"/>
  <c r="M8" i="3" s="1"/>
  <c r="G9" i="3" s="1"/>
  <c r="H9" i="3" s="1"/>
  <c r="I9" i="3" s="1"/>
  <c r="J9" i="3" s="1"/>
  <c r="K9" i="3" s="1"/>
  <c r="L9" i="3" s="1"/>
  <c r="M9" i="3" s="1"/>
  <c r="G10" i="3" s="1"/>
  <c r="H10" i="3" s="1"/>
  <c r="I10" i="3" s="1"/>
  <c r="J10" i="3" s="1"/>
  <c r="K10" i="3" s="1"/>
  <c r="L10" i="3" s="1"/>
  <c r="M10" i="3" s="1"/>
  <c r="G11" i="3" s="1"/>
  <c r="H11" i="3" s="1"/>
  <c r="I11" i="3" s="1"/>
  <c r="J11" i="3" s="1"/>
  <c r="K11" i="3" s="1"/>
  <c r="L11" i="3" s="1"/>
  <c r="M11" i="3" s="1"/>
  <c r="H12" i="3" s="1"/>
  <c r="I12" i="3" s="1"/>
  <c r="J12" i="3" s="1"/>
  <c r="K12" i="3" s="1"/>
  <c r="L12" i="3" s="1"/>
  <c r="M12" i="3" s="1"/>
  <c r="G13" i="3" s="1"/>
  <c r="H13" i="3" s="1"/>
  <c r="I13" i="3" s="1"/>
  <c r="J13" i="3" s="1"/>
  <c r="K13" i="3" s="1"/>
  <c r="L13" i="3" s="1"/>
  <c r="M13" i="3" s="1"/>
</calcChain>
</file>

<file path=xl/sharedStrings.xml><?xml version="1.0" encoding="utf-8"?>
<sst xmlns="http://schemas.openxmlformats.org/spreadsheetml/2006/main" count="207" uniqueCount="189">
  <si>
    <t>Student Name</t>
  </si>
  <si>
    <t>Q1</t>
  </si>
  <si>
    <t>Q2</t>
  </si>
  <si>
    <t>Q3</t>
  </si>
  <si>
    <t>Q4</t>
  </si>
  <si>
    <t>Q5</t>
  </si>
  <si>
    <t>Total</t>
  </si>
  <si>
    <t>Status</t>
  </si>
  <si>
    <t>Percentage</t>
  </si>
  <si>
    <t>Rating</t>
  </si>
  <si>
    <t>Rank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</si>
  <si>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</si>
  <si>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</si>
  <si>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</si>
  <si>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</si>
  <si>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</si>
  <si>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</si>
  <si>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</si>
  <si>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</si>
  <si>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</si>
  <si>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</si>
  <si>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</si>
  <si>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</si>
  <si>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</si>
  <si>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</si>
  <si>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</si>
  <si>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</si>
  <si>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</si>
  <si>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</si>
  <si>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</si>
  <si>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</si>
  <si>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</si>
  <si>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</si>
  <si>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</si>
  <si>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</si>
  <si>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</si>
  <si>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</si>
  <si>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RANDBETWEEN</t>
  </si>
  <si>
    <t>=RANDBETWEEN(BOTTOM, TOP)</t>
  </si>
  <si>
    <t>=RANDBETWEEN(30,99)</t>
  </si>
  <si>
    <t>RENDOM NUMBER</t>
  </si>
  <si>
    <t>REFRESH SHEET</t>
  </si>
  <si>
    <t>F9 OR fn+f9</t>
  </si>
  <si>
    <t>copy</t>
  </si>
  <si>
    <t>ctrl+c</t>
  </si>
  <si>
    <t>paste</t>
  </si>
  <si>
    <t>ctrl+v</t>
  </si>
  <si>
    <t>=ROUND(number, number_digits)</t>
  </si>
  <si>
    <t>=ROUND(63.2,0)</t>
  </si>
  <si>
    <t xml:space="preserve">&gt;=50 </t>
  </si>
  <si>
    <t>Pass</t>
  </si>
  <si>
    <t>&lt;50</t>
  </si>
  <si>
    <t>Fail</t>
  </si>
  <si>
    <t>=IF(logical_test,TRUE,FALSE)</t>
  </si>
  <si>
    <t>=IF("63.2%"&gt;="50%","Pass","")</t>
  </si>
  <si>
    <t xml:space="preserve">ctrl+d </t>
  </si>
  <si>
    <t>Drag Down</t>
  </si>
  <si>
    <t>ctrl+r</t>
  </si>
  <si>
    <t>Drag Right</t>
  </si>
  <si>
    <t>ctrl+shift+down arrow</t>
  </si>
  <si>
    <t>select data down side</t>
  </si>
  <si>
    <t>AND</t>
  </si>
  <si>
    <t>OR</t>
  </si>
  <si>
    <t>=IF(AND(B2&gt;=50,C2&gt;=50,D2&gt;=50,E2&gt;=50,F2&gt;=50),"Pass","")</t>
  </si>
  <si>
    <t>Status(AND)</t>
  </si>
  <si>
    <t>=IF(OR(B2&gt;=50,C2&gt;=50,D2&gt;=50,E2&gt;=50,F2&gt;=50),"Pass","")</t>
  </si>
  <si>
    <t>Status(OR)</t>
  </si>
  <si>
    <t>A+</t>
  </si>
  <si>
    <t>B+</t>
  </si>
  <si>
    <t>&gt;=80</t>
  </si>
  <si>
    <t>&gt;=70,&lt;80</t>
  </si>
  <si>
    <t>&lt;70,&gt;=60</t>
  </si>
  <si>
    <t>&lt;60,&gt;=50</t>
  </si>
  <si>
    <t>=IF(H2&gt;=80,"A+",IF(h2&gt;=70,"A",if(h2&gt;=60,"B+",IF(h2&gt;=50,"B","")</t>
  </si>
  <si>
    <t>=RANK(num,ref,[order])</t>
  </si>
  <si>
    <t>3rd highest value</t>
  </si>
  <si>
    <t>5th lowest value</t>
  </si>
  <si>
    <t>Total Student</t>
  </si>
  <si>
    <t>=RANK(H27,$H$2:$H$27,0)</t>
  </si>
  <si>
    <t>Highest Percentage</t>
  </si>
  <si>
    <t>Lowest Percentage</t>
  </si>
  <si>
    <t>=LARGE(array,k)</t>
  </si>
  <si>
    <t>=LARGE(H2:H27,3)</t>
  </si>
  <si>
    <t>Day &amp; Time Functions</t>
  </si>
  <si>
    <t>Static</t>
  </si>
  <si>
    <t>Dynamic</t>
  </si>
  <si>
    <t>Today</t>
  </si>
  <si>
    <t>ctrl+;</t>
  </si>
  <si>
    <t>Date</t>
  </si>
  <si>
    <t>now</t>
  </si>
  <si>
    <t>ctrl+shift+;</t>
  </si>
  <si>
    <t>Time</t>
  </si>
  <si>
    <t>day</t>
  </si>
  <si>
    <t>month</t>
  </si>
  <si>
    <t>year</t>
  </si>
  <si>
    <t>date</t>
  </si>
  <si>
    <t>hour</t>
  </si>
  <si>
    <t>minute</t>
  </si>
  <si>
    <t>second</t>
  </si>
  <si>
    <t>time</t>
  </si>
  <si>
    <t>&amp;</t>
  </si>
  <si>
    <t>Join Data</t>
  </si>
  <si>
    <t>workday</t>
  </si>
  <si>
    <t>workday.intl</t>
  </si>
  <si>
    <t>networkdays</t>
  </si>
  <si>
    <t>networkdays.intl</t>
  </si>
  <si>
    <t>days360</t>
  </si>
  <si>
    <t>datedif</t>
  </si>
  <si>
    <t>eomonth</t>
  </si>
  <si>
    <t>weekday</t>
  </si>
  <si>
    <t>working days</t>
  </si>
  <si>
    <t>=WORKDAY(start_date,days,[holidays])</t>
  </si>
  <si>
    <t>weekend</t>
  </si>
  <si>
    <t>sat &amp; sun</t>
  </si>
  <si>
    <t>=WORKDAY.INTL(start_date,days,[weekend],[holidays])</t>
  </si>
  <si>
    <t>=NETWORKDAYS(start_date,end_date,[holidays])</t>
  </si>
  <si>
    <t>=NETWORKDAYS.intl(start_date,end_date,[weekend],[holidays])</t>
  </si>
  <si>
    <t>=DAYS360(start_date,end_date,[method])</t>
  </si>
  <si>
    <t>=EOMONTH(start_date,month)</t>
  </si>
  <si>
    <t>previous month</t>
  </si>
  <si>
    <t>-</t>
  </si>
  <si>
    <t>current month</t>
  </si>
  <si>
    <t>next month</t>
  </si>
  <si>
    <t>+</t>
  </si>
  <si>
    <t>mon</t>
  </si>
  <si>
    <t>tue</t>
  </si>
  <si>
    <t>wed</t>
  </si>
  <si>
    <t>thu</t>
  </si>
  <si>
    <t>fri</t>
  </si>
  <si>
    <t>sat</t>
  </si>
  <si>
    <t>sun</t>
  </si>
  <si>
    <t>=WEEKDAY(serial_num,[return_type])</t>
  </si>
  <si>
    <t>choose</t>
  </si>
  <si>
    <t>=CHOOSE(index_num,value1,value2…..)</t>
  </si>
  <si>
    <t>=datedif(start_date,End_date,Format)</t>
  </si>
  <si>
    <t>Format</t>
  </si>
  <si>
    <t>Years</t>
  </si>
  <si>
    <t>Month</t>
  </si>
  <si>
    <t>Days</t>
  </si>
  <si>
    <t>Months</t>
  </si>
  <si>
    <t>YM</t>
  </si>
  <si>
    <t>MD</t>
  </si>
  <si>
    <t>Remaining days in month</t>
  </si>
  <si>
    <t>Remaining months in year</t>
  </si>
  <si>
    <t>Year</t>
  </si>
  <si>
    <t>Model 1 (Calendar)</t>
  </si>
  <si>
    <t>Mon</t>
  </si>
  <si>
    <t>Tue</t>
  </si>
  <si>
    <t>Wed</t>
  </si>
  <si>
    <t>Thu</t>
  </si>
  <si>
    <t>Fri</t>
  </si>
  <si>
    <t>Sat</t>
  </si>
  <si>
    <t>Sun</t>
  </si>
  <si>
    <t>=IFERROR(value,value_if_error)</t>
  </si>
  <si>
    <t>=AND(G8=DAY(TODAY()),$A$4=MONTH(TODAY()))</t>
  </si>
  <si>
    <t>Text Functions</t>
  </si>
  <si>
    <t>Format Text</t>
  </si>
  <si>
    <t>upper</t>
  </si>
  <si>
    <t>lower</t>
  </si>
  <si>
    <t>proper</t>
  </si>
  <si>
    <t>trim</t>
  </si>
  <si>
    <t>Rohit Tiwari</t>
  </si>
  <si>
    <t>Shiv Kumar Yadav</t>
  </si>
  <si>
    <t xml:space="preserve">      Rohit       Tiwari      </t>
  </si>
  <si>
    <t>Filter Text</t>
  </si>
  <si>
    <t>left</t>
  </si>
  <si>
    <t>right</t>
  </si>
  <si>
    <t>mid</t>
  </si>
  <si>
    <t>Substitute</t>
  </si>
  <si>
    <t>=LEFT(text,[num_chars])</t>
  </si>
  <si>
    <t>=RIGHT(text,[num_chars])</t>
  </si>
  <si>
    <t>=MID(text,start_num,num_chars)</t>
  </si>
  <si>
    <t>Other text Function</t>
  </si>
  <si>
    <t>Len</t>
  </si>
  <si>
    <t>find</t>
  </si>
  <si>
    <t>search</t>
  </si>
  <si>
    <t>=FIND(find_text,within_text,[start_num])</t>
  </si>
  <si>
    <t>=SEARCH(FIND_text,within_text,[start_num])</t>
  </si>
  <si>
    <t>Dynamic Formation of text function</t>
  </si>
  <si>
    <t>LEFT</t>
  </si>
  <si>
    <t>RIGHT</t>
  </si>
  <si>
    <t>MID</t>
  </si>
  <si>
    <t>SUBSTITUTE</t>
  </si>
  <si>
    <t>shiv kumar YADAV</t>
  </si>
  <si>
    <t>AmIT Jaiswal</t>
  </si>
  <si>
    <t>Shubham Kr Gupta</t>
  </si>
  <si>
    <t>First Name</t>
  </si>
  <si>
    <t>Last Name</t>
  </si>
  <si>
    <t>middle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</si>
</sst>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/mm/dd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164" fontId="0" fillId="0" borderId="0" xfId="1" applyNumberFormat="1" applyFont="1"/>
    <xf numFmtId="0" fontId="0" fillId="0" borderId="0" xfId="1" applyNumberFormat="1" applyFont="1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6" fmlaLink="$A$4" max="12" min="1" page="10" val="9"/>
</file>

<file path=xl/ctrlProps/ctrlProp2.xml><?xml version="1.0" encoding="utf-8"?>
<formControlPr xmlns="http://schemas.microsoft.com/office/spreadsheetml/2009/9/main" objectType="Spin" dx="26" fmlaLink="$A$5" max="2050" min="1950" page="10" val="2021"/>
</file>

<file path=xl/ctrlProps/ctrlProp3.xml><?xml version="1.0" encoding="utf-8"?>
<formControlPr xmlns="http://schemas.microsoft.com/office/spreadsheetml/2009/9/main" objectType="Spin" dx="26" fmlaLink="$A$7" max="12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15240</xdr:rowOff>
        </xdr:from>
        <xdr:to>
          <xdr:col>0</xdr:col>
          <xdr:colOff>228600</xdr:colOff>
          <xdr:row>3</xdr:row>
          <xdr:rowOff>381000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381000</xdr:rowOff>
        </xdr:from>
        <xdr:to>
          <xdr:col>0</xdr:col>
          <xdr:colOff>228600</xdr:colOff>
          <xdr:row>4</xdr:row>
          <xdr:rowOff>358140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4730</xdr:colOff>
          <xdr:row>5</xdr:row>
          <xdr:rowOff>179990</xdr:rowOff>
        </xdr:from>
        <xdr:to>
          <xdr:col>1</xdr:col>
          <xdr:colOff>40202</xdr:colOff>
          <xdr:row>7</xdr:row>
          <xdr:rowOff>164224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15765</xdr:colOff>
      <xdr:row>12</xdr:row>
      <xdr:rowOff>89338</xdr:rowOff>
    </xdr:from>
    <xdr:to>
      <xdr:col>1</xdr:col>
      <xdr:colOff>562303</xdr:colOff>
      <xdr:row>12</xdr:row>
      <xdr:rowOff>89338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902ED7-D0B1-44C5-968E-0CBAF088E510}"/>
            </a:ext>
          </a:extLst>
        </xdr:cNvPr>
        <xdr:cNvCxnSpPr/>
      </xdr:nvCxnSpPr>
      <xdr:spPr>
        <a:xfrm>
          <a:off x="625365" y="2296510"/>
          <a:ext cx="5465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47297</xdr:colOff>
      <xdr:row>13</xdr:row>
      <xdr:rowOff>94593</xdr:rowOff>
    </xdr:from>
    <xdr:to>
      <xdr:col>1</xdr:col>
      <xdr:colOff>504497</xdr:colOff>
      <xdr:row>13</xdr:row>
      <xdr:rowOff>99848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524A441-B393-4BDA-9DED-0838BEB9D444}"/>
            </a:ext>
          </a:extLst>
        </xdr:cNvPr>
        <xdr:cNvCxnSpPr/>
      </xdr:nvCxnSpPr>
      <xdr:spPr>
        <a:xfrm flipH="1">
          <a:off x="656897" y="2485696"/>
          <a:ext cx="457200" cy="52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15764</xdr:colOff>
      <xdr:row>14</xdr:row>
      <xdr:rowOff>105103</xdr:rowOff>
    </xdr:from>
    <xdr:to>
      <xdr:col>1</xdr:col>
      <xdr:colOff>562302</xdr:colOff>
      <xdr:row>14</xdr:row>
      <xdr:rowOff>105103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0F1C6B7-B0DD-467C-95EA-6CB53915041E}"/>
            </a:ext>
          </a:extLst>
        </xdr:cNvPr>
        <xdr:cNvCxnSpPr/>
      </xdr:nvCxnSpPr>
      <xdr:spPr>
        <a:xfrm>
          <a:off x="625364" y="2680137"/>
          <a:ext cx="5465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719958</xdr:colOff>
      <xdr:row>21</xdr:row>
      <xdr:rowOff>115613</xdr:rowOff>
    </xdr:from>
    <xdr:to>
      <xdr:col>0</xdr:col>
      <xdr:colOff>1266496</xdr:colOff>
      <xdr:row>21</xdr:row>
      <xdr:rowOff>115613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FE440FF-D33D-40E0-8514-440A62930EA2}"/>
            </a:ext>
          </a:extLst>
        </xdr:cNvPr>
        <xdr:cNvCxnSpPr/>
      </xdr:nvCxnSpPr>
      <xdr:spPr>
        <a:xfrm>
          <a:off x="719958" y="3978165"/>
          <a:ext cx="5465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719958</xdr:colOff>
      <xdr:row>22</xdr:row>
      <xdr:rowOff>84082</xdr:rowOff>
    </xdr:from>
    <xdr:to>
      <xdr:col>0</xdr:col>
      <xdr:colOff>1266496</xdr:colOff>
      <xdr:row>22</xdr:row>
      <xdr:rowOff>84082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E76130D-AA47-4C63-B70D-BF5A39639A65}"/>
            </a:ext>
          </a:extLst>
        </xdr:cNvPr>
        <xdr:cNvCxnSpPr/>
      </xdr:nvCxnSpPr>
      <xdr:spPr>
        <a:xfrm>
          <a:off x="719958" y="4130565"/>
          <a:ext cx="5465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2994-4148-4F46-9426-1ACCFCC8AA84}">
  <dimension ref="A1:T43"/>
  <sheetViews>
    <sheetView topLeftCell="G1" zoomScale="145" zoomScaleNormal="145" workbookViewId="0">
      <selection activeCell="M32" sqref="M32"/>
    </sheetView>
  </sheetViews>
  <sheetFormatPr defaultRowHeight="14.4" x14ac:dyDescent="0.3"/>
  <cols>
    <col min="1" max="1" width="12.77734375" bestFit="1" customWidth="1"/>
    <col min="2" max="6" width="3.33203125" bestFit="1" customWidth="1"/>
    <col min="7" max="7" width="5.21875" bestFit="1" customWidth="1"/>
    <col min="8" max="8" width="10.21875" bestFit="1" customWidth="1"/>
    <col min="9" max="9" width="17.109375" bestFit="1" customWidth="1"/>
    <col min="10" max="10" width="11.109375" bestFit="1" customWidth="1"/>
    <col min="11" max="11" width="10.88671875" bestFit="1" customWidth="1"/>
    <col min="12" max="12" width="6.21875" bestFit="1" customWidth="1"/>
    <col min="13" max="13" width="5" bestFit="1" customWidth="1"/>
    <col min="15" max="15" width="5.77734375" bestFit="1" customWidth="1"/>
    <col min="16" max="16" width="5.77734375" customWidth="1"/>
    <col min="17" max="17" width="52.109375" bestFit="1" customWidth="1"/>
    <col min="18" max="18" width="29.5546875" bestFit="1" customWidth="1"/>
    <col min="19" max="19" width="28.77734375" bestFit="1" customWidth="1"/>
    <col min="20" max="20" width="17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64</v>
      </c>
      <c r="K1" t="s">
        <v>66</v>
      </c>
      <c r="L1" t="s">
        <v>9</v>
      </c>
      <c r="M1" t="s">
        <v>10</v>
      </c>
    </row>
    <row r="2" spans="1:20" x14ac:dyDescent="0.3">
      <c r="A2" t="s">
        <v>11</v>
      </c>
      <c r="B2">
        <v>85</v>
      </c>
      <c r="C2">
        <v>67</v>
      </c>
      <c r="D2">
        <v>52</v>
      </c>
      <c r="E2">
        <v>67</v>
      </c>
      <c r="F2">
        <v>45</v>
      </c>
      <c r="G2">
        <f>SUM(B2:F2)</f>
        <v>316</v>
      </c>
      <c r="H2" s="3">
        <f>SUM(B2:F2)/5</f>
        <v>63.2</v>
      </c>
      <c r="I2" s="3" t="str">
        <f>IF(H2&gt;=50,"Pass","")</f>
        <v>Pass</v>
      </c>
      <c r="J2" t="str">
        <f>IF(AND(B2&gt;=50,C2&gt;=50,D2&gt;=50,E2&gt;=50,F2&gt;=50),"Pass","")</f>
        <v/>
      </c>
      <c r="K2" t="str">
        <f>IF(OR(B2&gt;=50,C2&gt;=50,D2&gt;=50,E2&gt;=50,F2&gt;=50),"Pass","")</f>
        <v>Pass</v>
      </c>
      <c r="L2" t="str">
        <f>IF(H2&gt;=80,"A+",IF(H2&gt;=70,"A",IF(H2&gt;=60,"B+",IF(H2&gt;=50,"B",""))))</f>
        <v>B+</v>
      </c>
      <c r="M2">
        <f>RANK(H2,$H$2:$H$27,0)</f>
        <v>13</v>
      </c>
      <c r="O2" s="2" t="s">
        <v>61</v>
      </c>
      <c r="P2" s="2"/>
      <c r="R2" t="s">
        <v>37</v>
      </c>
      <c r="S2" s="1" t="s">
        <v>38</v>
      </c>
      <c r="T2" t="s">
        <v>40</v>
      </c>
    </row>
    <row r="3" spans="1:20" x14ac:dyDescent="0.3">
      <c r="A3" t="s">
        <v>12</v>
      </c>
      <c r="B3">
        <v>38</v>
      </c>
      <c r="C3">
        <v>61</v>
      </c>
      <c r="D3">
        <v>35</v>
      </c>
      <c r="E3">
        <v>54</v>
      </c>
      <c r="F3">
        <v>30</v>
      </c>
      <c r="G3">
        <f t="shared" ref="G3:G27" si="0">SUM(B3:F3)</f>
        <v>218</v>
      </c>
      <c r="H3" s="3">
        <f t="shared" ref="H3:H26" si="1">SUM(B3:F3)/5</f>
        <v>43.6</v>
      </c>
      <c r="I3" s="3" t="str">
        <f t="shared" ref="I3:I31" si="2">IF(H3&gt;=50,"Pass","")</f>
        <v/>
      </c>
      <c r="J3" t="str">
        <f>IF(AND(B3&gt;=50,C3&gt;=50,D3&gt;=50,E3&gt;=50,F3&gt;=50),"Pass","")</f>
        <v/>
      </c>
      <c r="K3" t="str">
        <f t="shared" ref="K3:K27" si="3">IF(OR(B3&gt;=50,C3&gt;=50,D3&gt;=50,E3&gt;=50,F3&gt;=50),"Pass","")</f>
        <v>Pass</v>
      </c>
      <c r="L3" t="str">
        <f t="shared" ref="L3:L33" si="4">IF(H3&gt;=80,"A+",IF(H3&gt;=70,"A",IF(H3&gt;=60,"B+",IF(H3&gt;=50,"B",""))))</f>
        <v/>
      </c>
      <c r="M3">
        <f t="shared" ref="M3:M26" si="5">RANK(H3,$H$2:$H$27,0)</f>
        <v>26</v>
      </c>
      <c r="O3" t="s">
        <v>62</v>
      </c>
      <c r="S3" s="1" t="s">
        <v>39</v>
      </c>
    </row>
    <row r="4" spans="1:20" x14ac:dyDescent="0.3">
      <c r="A4" t="s">
        <v>13</v>
      </c>
      <c r="B4">
        <v>68</v>
      </c>
      <c r="C4">
        <v>37</v>
      </c>
      <c r="D4">
        <v>80</v>
      </c>
      <c r="E4">
        <v>92</v>
      </c>
      <c r="F4">
        <v>83</v>
      </c>
      <c r="G4">
        <f t="shared" si="0"/>
        <v>360</v>
      </c>
      <c r="H4" s="3">
        <f t="shared" si="1"/>
        <v>72</v>
      </c>
      <c r="I4" s="3" t="str">
        <f t="shared" si="2"/>
        <v>Pass</v>
      </c>
      <c r="J4" t="str">
        <f t="shared" ref="J4:J27" si="6">IF(AND(B4&gt;=50,C4&gt;=50,D4&gt;=50,E4&gt;=50,F4&gt;=50),"Pass","")</f>
        <v/>
      </c>
      <c r="K4" t="str">
        <f t="shared" si="3"/>
        <v>Pass</v>
      </c>
      <c r="L4" t="str">
        <f t="shared" si="4"/>
        <v>A</v>
      </c>
      <c r="M4">
        <f t="shared" si="5"/>
        <v>5</v>
      </c>
      <c r="R4" t="s">
        <v>41</v>
      </c>
      <c r="S4" t="s">
        <v>42</v>
      </c>
    </row>
    <row r="5" spans="1:20" x14ac:dyDescent="0.3">
      <c r="A5" t="s">
        <v>14</v>
      </c>
      <c r="B5">
        <v>80</v>
      </c>
      <c r="C5">
        <v>42</v>
      </c>
      <c r="D5">
        <v>59</v>
      </c>
      <c r="E5">
        <v>49</v>
      </c>
      <c r="F5">
        <v>93</v>
      </c>
      <c r="G5">
        <f t="shared" si="0"/>
        <v>323</v>
      </c>
      <c r="H5" s="3">
        <f t="shared" si="1"/>
        <v>64.599999999999994</v>
      </c>
      <c r="I5" s="3" t="str">
        <f t="shared" si="2"/>
        <v>Pass</v>
      </c>
      <c r="J5" t="str">
        <f t="shared" si="6"/>
        <v/>
      </c>
      <c r="K5" t="str">
        <f t="shared" si="3"/>
        <v>Pass</v>
      </c>
      <c r="L5" t="str">
        <f t="shared" si="4"/>
        <v>B+</v>
      </c>
      <c r="M5">
        <f t="shared" si="5"/>
        <v>12</v>
      </c>
      <c r="R5" t="s">
        <v>43</v>
      </c>
      <c r="S5" t="s">
        <v>44</v>
      </c>
    </row>
    <row r="6" spans="1:20" x14ac:dyDescent="0.3">
      <c r="A6" t="s">
        <v>15</v>
      </c>
      <c r="B6">
        <v>75</v>
      </c>
      <c r="C6">
        <v>42</v>
      </c>
      <c r="D6">
        <v>54</v>
      </c>
      <c r="E6">
        <v>73</v>
      </c>
      <c r="F6">
        <v>84</v>
      </c>
      <c r="G6">
        <f t="shared" si="0"/>
        <v>328</v>
      </c>
      <c r="H6" s="3">
        <f t="shared" si="1"/>
        <v>65.599999999999994</v>
      </c>
      <c r="I6" s="3" t="str">
        <f t="shared" si="2"/>
        <v>Pass</v>
      </c>
      <c r="J6" t="str">
        <f t="shared" si="6"/>
        <v/>
      </c>
      <c r="K6" t="str">
        <f t="shared" si="3"/>
        <v>Pass</v>
      </c>
      <c r="L6" t="str">
        <f t="shared" si="4"/>
        <v>B+</v>
      </c>
      <c r="M6">
        <f t="shared" si="5"/>
        <v>10</v>
      </c>
      <c r="R6" t="s">
        <v>45</v>
      </c>
      <c r="S6" t="s">
        <v>46</v>
      </c>
    </row>
    <row r="7" spans="1:20" x14ac:dyDescent="0.3">
      <c r="A7" t="s">
        <v>16</v>
      </c>
      <c r="B7">
        <v>93</v>
      </c>
      <c r="C7">
        <v>91</v>
      </c>
      <c r="D7">
        <v>62</v>
      </c>
      <c r="E7">
        <v>43</v>
      </c>
      <c r="F7">
        <v>73</v>
      </c>
      <c r="G7">
        <f t="shared" si="0"/>
        <v>362</v>
      </c>
      <c r="H7" s="3">
        <f t="shared" si="1"/>
        <v>72.400000000000006</v>
      </c>
      <c r="I7" s="3" t="str">
        <f t="shared" si="2"/>
        <v>Pass</v>
      </c>
      <c r="J7" t="str">
        <f t="shared" si="6"/>
        <v/>
      </c>
      <c r="K7" t="str">
        <f t="shared" si="3"/>
        <v>Pass</v>
      </c>
      <c r="L7" t="str">
        <f t="shared" si="4"/>
        <v>A</v>
      </c>
      <c r="M7">
        <f t="shared" si="5"/>
        <v>3</v>
      </c>
    </row>
    <row r="8" spans="1:20" x14ac:dyDescent="0.3">
      <c r="A8" t="s">
        <v>17</v>
      </c>
      <c r="B8">
        <v>51</v>
      </c>
      <c r="C8">
        <v>56</v>
      </c>
      <c r="D8">
        <v>32</v>
      </c>
      <c r="E8">
        <v>67</v>
      </c>
      <c r="F8">
        <v>32</v>
      </c>
      <c r="G8">
        <f t="shared" si="0"/>
        <v>238</v>
      </c>
      <c r="H8" s="3">
        <f t="shared" si="1"/>
        <v>47.6</v>
      </c>
      <c r="I8" s="3" t="str">
        <f t="shared" si="2"/>
        <v/>
      </c>
      <c r="J8" t="str">
        <f t="shared" si="6"/>
        <v/>
      </c>
      <c r="K8" t="str">
        <f t="shared" si="3"/>
        <v>Pass</v>
      </c>
      <c r="L8" t="str">
        <f t="shared" si="4"/>
        <v/>
      </c>
      <c r="M8">
        <f t="shared" si="5"/>
        <v>24</v>
      </c>
      <c r="R8" s="1" t="s">
        <v>47</v>
      </c>
    </row>
    <row r="9" spans="1:20" x14ac:dyDescent="0.3">
      <c r="A9" t="s">
        <v>18</v>
      </c>
      <c r="B9">
        <v>54</v>
      </c>
      <c r="C9">
        <v>86</v>
      </c>
      <c r="D9">
        <v>62</v>
      </c>
      <c r="E9">
        <v>78</v>
      </c>
      <c r="F9">
        <v>81</v>
      </c>
      <c r="G9">
        <f t="shared" si="0"/>
        <v>361</v>
      </c>
      <c r="H9" s="3">
        <f t="shared" si="1"/>
        <v>72.2</v>
      </c>
      <c r="I9" s="3" t="str">
        <f t="shared" si="2"/>
        <v>Pass</v>
      </c>
      <c r="J9" t="str">
        <f t="shared" si="6"/>
        <v>Pass</v>
      </c>
      <c r="K9" t="str">
        <f t="shared" si="3"/>
        <v>Pass</v>
      </c>
      <c r="L9" t="str">
        <f t="shared" si="4"/>
        <v>A</v>
      </c>
      <c r="M9">
        <f t="shared" si="5"/>
        <v>4</v>
      </c>
      <c r="R9" s="1" t="s">
        <v>48</v>
      </c>
    </row>
    <row r="10" spans="1:20" x14ac:dyDescent="0.3">
      <c r="A10" t="s">
        <v>19</v>
      </c>
      <c r="B10">
        <v>44</v>
      </c>
      <c r="C10">
        <v>69</v>
      </c>
      <c r="D10">
        <v>90</v>
      </c>
      <c r="E10">
        <v>56</v>
      </c>
      <c r="F10">
        <v>70</v>
      </c>
      <c r="G10">
        <f t="shared" si="0"/>
        <v>329</v>
      </c>
      <c r="H10" s="3">
        <f t="shared" si="1"/>
        <v>65.8</v>
      </c>
      <c r="I10" s="3" t="str">
        <f t="shared" si="2"/>
        <v>Pass</v>
      </c>
      <c r="J10" t="str">
        <f t="shared" si="6"/>
        <v/>
      </c>
      <c r="K10" t="str">
        <f t="shared" si="3"/>
        <v>Pass</v>
      </c>
      <c r="L10" t="str">
        <f t="shared" si="4"/>
        <v>B+</v>
      </c>
      <c r="M10">
        <f t="shared" si="5"/>
        <v>9</v>
      </c>
    </row>
    <row r="11" spans="1:20" x14ac:dyDescent="0.3">
      <c r="A11" t="s">
        <v>20</v>
      </c>
      <c r="B11">
        <v>42</v>
      </c>
      <c r="C11">
        <v>56</v>
      </c>
      <c r="D11">
        <v>48</v>
      </c>
      <c r="E11">
        <v>75</v>
      </c>
      <c r="F11">
        <v>88</v>
      </c>
      <c r="G11">
        <f t="shared" si="0"/>
        <v>309</v>
      </c>
      <c r="H11" s="3">
        <f t="shared" si="1"/>
        <v>61.8</v>
      </c>
      <c r="I11" s="3" t="str">
        <f t="shared" si="2"/>
        <v>Pass</v>
      </c>
      <c r="J11" t="str">
        <f t="shared" si="6"/>
        <v/>
      </c>
      <c r="K11" t="str">
        <f t="shared" si="3"/>
        <v>Pass</v>
      </c>
      <c r="L11" t="str">
        <f t="shared" si="4"/>
        <v>B+</v>
      </c>
      <c r="M11">
        <f t="shared" si="5"/>
        <v>16</v>
      </c>
      <c r="Q11" t="s">
        <v>49</v>
      </c>
      <c r="R11" t="s">
        <v>50</v>
      </c>
    </row>
    <row r="12" spans="1:20" x14ac:dyDescent="0.3">
      <c r="A12" t="s">
        <v>21</v>
      </c>
      <c r="B12">
        <v>49</v>
      </c>
      <c r="C12">
        <v>43</v>
      </c>
      <c r="D12">
        <v>87</v>
      </c>
      <c r="E12">
        <v>60</v>
      </c>
      <c r="F12">
        <v>33</v>
      </c>
      <c r="G12">
        <f t="shared" si="0"/>
        <v>272</v>
      </c>
      <c r="H12" s="3">
        <f t="shared" si="1"/>
        <v>54.4</v>
      </c>
      <c r="I12" s="3" t="str">
        <f t="shared" si="2"/>
        <v>Pass</v>
      </c>
      <c r="J12" t="str">
        <f t="shared" si="6"/>
        <v/>
      </c>
      <c r="K12" t="str">
        <f t="shared" si="3"/>
        <v>Pass</v>
      </c>
      <c r="L12" t="str">
        <f t="shared" si="4"/>
        <v>B</v>
      </c>
      <c r="M12">
        <f t="shared" si="5"/>
        <v>19</v>
      </c>
      <c r="Q12" t="s">
        <v>51</v>
      </c>
    </row>
    <row r="13" spans="1:20" x14ac:dyDescent="0.3">
      <c r="A13" t="s">
        <v>22</v>
      </c>
      <c r="B13">
        <v>60</v>
      </c>
      <c r="C13">
        <v>58</v>
      </c>
      <c r="D13">
        <v>78</v>
      </c>
      <c r="E13">
        <v>84</v>
      </c>
      <c r="F13">
        <v>44</v>
      </c>
      <c r="G13">
        <f t="shared" si="0"/>
        <v>324</v>
      </c>
      <c r="H13" s="3">
        <f t="shared" si="1"/>
        <v>64.8</v>
      </c>
      <c r="I13" s="3" t="str">
        <f t="shared" si="2"/>
        <v>Pass</v>
      </c>
      <c r="J13" t="str">
        <f t="shared" si="6"/>
        <v/>
      </c>
      <c r="K13" t="str">
        <f t="shared" si="3"/>
        <v>Pass</v>
      </c>
      <c r="L13" t="str">
        <f t="shared" si="4"/>
        <v>B+</v>
      </c>
      <c r="M13">
        <f t="shared" si="5"/>
        <v>11</v>
      </c>
      <c r="Q13" s="1" t="s">
        <v>53</v>
      </c>
    </row>
    <row r="14" spans="1:20" x14ac:dyDescent="0.3">
      <c r="A14" t="s">
        <v>23</v>
      </c>
      <c r="B14">
        <v>31</v>
      </c>
      <c r="C14">
        <v>47</v>
      </c>
      <c r="D14">
        <v>62</v>
      </c>
      <c r="E14">
        <v>52</v>
      </c>
      <c r="F14">
        <v>52</v>
      </c>
      <c r="G14">
        <f t="shared" si="0"/>
        <v>244</v>
      </c>
      <c r="H14" s="3">
        <f t="shared" si="1"/>
        <v>48.8</v>
      </c>
      <c r="I14" s="3" t="str">
        <f t="shared" si="2"/>
        <v/>
      </c>
      <c r="J14" t="str">
        <f t="shared" si="6"/>
        <v/>
      </c>
      <c r="K14" t="str">
        <f t="shared" si="3"/>
        <v>Pass</v>
      </c>
      <c r="L14" t="str">
        <f t="shared" si="4"/>
        <v/>
      </c>
      <c r="M14">
        <f t="shared" si="5"/>
        <v>23</v>
      </c>
      <c r="N14" t="s">
        <v>67</v>
      </c>
      <c r="O14" t="s">
        <v>69</v>
      </c>
      <c r="Q14" s="1" t="s">
        <v>54</v>
      </c>
    </row>
    <row r="15" spans="1:20" x14ac:dyDescent="0.3">
      <c r="A15" t="s">
        <v>24</v>
      </c>
      <c r="B15">
        <v>67</v>
      </c>
      <c r="C15">
        <v>47</v>
      </c>
      <c r="D15">
        <v>80</v>
      </c>
      <c r="E15">
        <v>61</v>
      </c>
      <c r="F15">
        <v>92</v>
      </c>
      <c r="G15">
        <f t="shared" si="0"/>
        <v>347</v>
      </c>
      <c r="H15" s="3">
        <f t="shared" si="1"/>
        <v>69.400000000000006</v>
      </c>
      <c r="I15" s="3" t="str">
        <f t="shared" si="2"/>
        <v>Pass</v>
      </c>
      <c r="J15" t="str">
        <f t="shared" si="6"/>
        <v/>
      </c>
      <c r="K15" t="str">
        <f t="shared" si="3"/>
        <v>Pass</v>
      </c>
      <c r="L15" t="str">
        <f t="shared" si="4"/>
        <v>B+</v>
      </c>
      <c r="M15">
        <f t="shared" si="5"/>
        <v>6</v>
      </c>
      <c r="N15" t="s">
        <v>11</v>
      </c>
      <c r="O15" t="s">
        <v>70</v>
      </c>
    </row>
    <row r="16" spans="1:20" x14ac:dyDescent="0.3">
      <c r="A16" t="s">
        <v>25</v>
      </c>
      <c r="B16">
        <v>71</v>
      </c>
      <c r="C16">
        <v>82</v>
      </c>
      <c r="D16">
        <v>43</v>
      </c>
      <c r="E16">
        <v>71</v>
      </c>
      <c r="F16">
        <v>41</v>
      </c>
      <c r="G16">
        <f t="shared" si="0"/>
        <v>308</v>
      </c>
      <c r="H16" s="3">
        <f t="shared" si="1"/>
        <v>61.6</v>
      </c>
      <c r="I16" s="3" t="str">
        <f t="shared" si="2"/>
        <v>Pass</v>
      </c>
      <c r="J16" t="str">
        <f t="shared" si="6"/>
        <v/>
      </c>
      <c r="K16" t="str">
        <f t="shared" si="3"/>
        <v>Pass</v>
      </c>
      <c r="L16" t="str">
        <f t="shared" si="4"/>
        <v>B+</v>
      </c>
      <c r="M16">
        <f t="shared" si="5"/>
        <v>17</v>
      </c>
      <c r="N16" t="s">
        <v>68</v>
      </c>
      <c r="O16" t="s">
        <v>71</v>
      </c>
      <c r="Q16" t="s">
        <v>55</v>
      </c>
      <c r="R16" t="s">
        <v>56</v>
      </c>
    </row>
    <row r="17" spans="1:18" x14ac:dyDescent="0.3">
      <c r="A17" t="s">
        <v>26</v>
      </c>
      <c r="B17">
        <v>58</v>
      </c>
      <c r="C17">
        <v>31</v>
      </c>
      <c r="D17">
        <v>48</v>
      </c>
      <c r="E17">
        <v>47</v>
      </c>
      <c r="F17">
        <v>35</v>
      </c>
      <c r="G17">
        <f t="shared" si="0"/>
        <v>219</v>
      </c>
      <c r="H17" s="3">
        <f t="shared" si="1"/>
        <v>43.8</v>
      </c>
      <c r="I17" s="3" t="str">
        <f>IF(H17&gt;=50,"Pass","")</f>
        <v/>
      </c>
      <c r="J17" t="str">
        <f t="shared" si="6"/>
        <v/>
      </c>
      <c r="K17" t="str">
        <f t="shared" si="3"/>
        <v>Pass</v>
      </c>
      <c r="L17" t="str">
        <f t="shared" si="4"/>
        <v/>
      </c>
      <c r="M17">
        <f t="shared" si="5"/>
        <v>25</v>
      </c>
      <c r="N17" t="s">
        <v>12</v>
      </c>
      <c r="O17" t="s">
        <v>72</v>
      </c>
      <c r="Q17" t="s">
        <v>57</v>
      </c>
      <c r="R17" t="s">
        <v>58</v>
      </c>
    </row>
    <row r="18" spans="1:18" x14ac:dyDescent="0.3">
      <c r="A18" t="s">
        <v>27</v>
      </c>
      <c r="B18">
        <v>71</v>
      </c>
      <c r="C18">
        <v>80</v>
      </c>
      <c r="D18">
        <v>68</v>
      </c>
      <c r="E18">
        <v>93</v>
      </c>
      <c r="F18">
        <v>73</v>
      </c>
      <c r="G18">
        <f t="shared" si="0"/>
        <v>385</v>
      </c>
      <c r="H18" s="3">
        <f t="shared" si="1"/>
        <v>77</v>
      </c>
      <c r="I18" s="3" t="str">
        <f t="shared" si="2"/>
        <v>Pass</v>
      </c>
      <c r="J18" t="str">
        <f t="shared" si="6"/>
        <v>Pass</v>
      </c>
      <c r="K18" t="str">
        <f t="shared" si="3"/>
        <v>Pass</v>
      </c>
      <c r="L18" t="str">
        <f t="shared" si="4"/>
        <v>A</v>
      </c>
      <c r="M18">
        <f t="shared" si="5"/>
        <v>1</v>
      </c>
      <c r="N18" t="s">
        <v>52</v>
      </c>
      <c r="O18" t="s">
        <v>51</v>
      </c>
      <c r="Q18" t="s">
        <v>59</v>
      </c>
      <c r="R18" t="s">
        <v>60</v>
      </c>
    </row>
    <row r="19" spans="1:18" x14ac:dyDescent="0.3">
      <c r="A19" t="s">
        <v>28</v>
      </c>
      <c r="B19">
        <v>33</v>
      </c>
      <c r="C19">
        <v>92</v>
      </c>
      <c r="D19">
        <v>78</v>
      </c>
      <c r="E19">
        <v>99</v>
      </c>
      <c r="F19">
        <v>37</v>
      </c>
      <c r="G19">
        <f t="shared" si="0"/>
        <v>339</v>
      </c>
      <c r="H19" s="3">
        <f t="shared" si="1"/>
        <v>67.8</v>
      </c>
      <c r="I19" s="3" t="str">
        <f t="shared" si="2"/>
        <v>Pass</v>
      </c>
      <c r="J19" t="str">
        <f t="shared" si="6"/>
        <v/>
      </c>
      <c r="K19" t="str">
        <f t="shared" si="3"/>
        <v>Pass</v>
      </c>
      <c r="L19" t="str">
        <f t="shared" si="4"/>
        <v>B+</v>
      </c>
      <c r="M19">
        <f t="shared" si="5"/>
        <v>8</v>
      </c>
    </row>
    <row r="20" spans="1:18" x14ac:dyDescent="0.3">
      <c r="A20" t="s">
        <v>29</v>
      </c>
      <c r="B20">
        <v>71</v>
      </c>
      <c r="C20">
        <v>31</v>
      </c>
      <c r="D20">
        <v>57</v>
      </c>
      <c r="E20">
        <v>94</v>
      </c>
      <c r="F20">
        <v>61</v>
      </c>
      <c r="G20">
        <f t="shared" si="0"/>
        <v>314</v>
      </c>
      <c r="H20" s="3">
        <f t="shared" si="1"/>
        <v>62.8</v>
      </c>
      <c r="I20" s="3" t="str">
        <f t="shared" si="2"/>
        <v>Pass</v>
      </c>
      <c r="J20" t="str">
        <f t="shared" si="6"/>
        <v/>
      </c>
      <c r="K20" t="str">
        <f t="shared" si="3"/>
        <v>Pass</v>
      </c>
      <c r="L20" t="str">
        <f t="shared" si="4"/>
        <v>B+</v>
      </c>
      <c r="M20">
        <f t="shared" si="5"/>
        <v>14</v>
      </c>
      <c r="Q20" s="1" t="s">
        <v>63</v>
      </c>
    </row>
    <row r="21" spans="1:18" x14ac:dyDescent="0.3">
      <c r="A21" t="s">
        <v>30</v>
      </c>
      <c r="B21">
        <v>41</v>
      </c>
      <c r="C21">
        <v>60</v>
      </c>
      <c r="D21">
        <v>39</v>
      </c>
      <c r="E21">
        <v>30</v>
      </c>
      <c r="F21">
        <v>93</v>
      </c>
      <c r="G21">
        <f t="shared" si="0"/>
        <v>263</v>
      </c>
      <c r="H21" s="3">
        <f t="shared" si="1"/>
        <v>52.6</v>
      </c>
      <c r="I21" s="3" t="str">
        <f t="shared" si="2"/>
        <v>Pass</v>
      </c>
      <c r="J21" t="str">
        <f t="shared" si="6"/>
        <v/>
      </c>
      <c r="K21" t="str">
        <f t="shared" si="3"/>
        <v>Pass</v>
      </c>
      <c r="L21" t="str">
        <f t="shared" si="4"/>
        <v>B</v>
      </c>
      <c r="M21">
        <f t="shared" si="5"/>
        <v>21</v>
      </c>
      <c r="Q21" s="1" t="s">
        <v>65</v>
      </c>
    </row>
    <row r="22" spans="1:18" x14ac:dyDescent="0.3">
      <c r="A22" t="s">
        <v>31</v>
      </c>
      <c r="B22">
        <v>68</v>
      </c>
      <c r="C22">
        <v>92</v>
      </c>
      <c r="D22">
        <v>95</v>
      </c>
      <c r="E22">
        <v>72</v>
      </c>
      <c r="F22">
        <v>35</v>
      </c>
      <c r="G22">
        <f t="shared" si="0"/>
        <v>362</v>
      </c>
      <c r="H22" s="3">
        <v>73</v>
      </c>
      <c r="I22" s="3" t="str">
        <f t="shared" si="2"/>
        <v>Pass</v>
      </c>
      <c r="J22" t="str">
        <f t="shared" si="6"/>
        <v/>
      </c>
      <c r="K22" t="str">
        <f t="shared" si="3"/>
        <v>Pass</v>
      </c>
      <c r="L22" t="str">
        <f t="shared" si="4"/>
        <v>A</v>
      </c>
      <c r="M22">
        <f t="shared" si="5"/>
        <v>2</v>
      </c>
    </row>
    <row r="23" spans="1:18" x14ac:dyDescent="0.3">
      <c r="A23" t="s">
        <v>32</v>
      </c>
      <c r="B23">
        <v>58</v>
      </c>
      <c r="C23">
        <v>76</v>
      </c>
      <c r="D23">
        <v>79</v>
      </c>
      <c r="E23">
        <v>39</v>
      </c>
      <c r="F23">
        <v>62</v>
      </c>
      <c r="G23">
        <f t="shared" si="0"/>
        <v>314</v>
      </c>
      <c r="H23" s="3">
        <f t="shared" si="1"/>
        <v>62.8</v>
      </c>
      <c r="I23" s="3" t="str">
        <f t="shared" si="2"/>
        <v>Pass</v>
      </c>
      <c r="J23" t="str">
        <f t="shared" si="6"/>
        <v/>
      </c>
      <c r="K23" t="str">
        <f t="shared" si="3"/>
        <v>Pass</v>
      </c>
      <c r="L23" t="str">
        <f t="shared" si="4"/>
        <v>B+</v>
      </c>
      <c r="M23">
        <f t="shared" si="5"/>
        <v>14</v>
      </c>
      <c r="Q23" s="1" t="s">
        <v>73</v>
      </c>
    </row>
    <row r="24" spans="1:18" x14ac:dyDescent="0.3">
      <c r="A24" t="s">
        <v>33</v>
      </c>
      <c r="B24">
        <v>32</v>
      </c>
      <c r="C24">
        <v>62</v>
      </c>
      <c r="D24">
        <v>60</v>
      </c>
      <c r="E24">
        <v>84</v>
      </c>
      <c r="F24">
        <v>62</v>
      </c>
      <c r="G24">
        <f t="shared" si="0"/>
        <v>300</v>
      </c>
      <c r="H24" s="3">
        <f t="shared" si="1"/>
        <v>60</v>
      </c>
      <c r="I24" s="3" t="str">
        <f t="shared" si="2"/>
        <v>Pass</v>
      </c>
      <c r="J24" t="str">
        <f t="shared" si="6"/>
        <v/>
      </c>
      <c r="K24" t="str">
        <f t="shared" si="3"/>
        <v>Pass</v>
      </c>
      <c r="L24" t="str">
        <f t="shared" si="4"/>
        <v>B+</v>
      </c>
      <c r="M24">
        <f t="shared" si="5"/>
        <v>18</v>
      </c>
    </row>
    <row r="25" spans="1:18" x14ac:dyDescent="0.3">
      <c r="A25" t="s">
        <v>34</v>
      </c>
      <c r="B25">
        <v>70</v>
      </c>
      <c r="C25">
        <v>92</v>
      </c>
      <c r="D25">
        <v>37</v>
      </c>
      <c r="E25">
        <v>82</v>
      </c>
      <c r="F25">
        <v>61</v>
      </c>
      <c r="G25">
        <f t="shared" si="0"/>
        <v>342</v>
      </c>
      <c r="H25" s="3">
        <f t="shared" si="1"/>
        <v>68.400000000000006</v>
      </c>
      <c r="I25" s="3" t="str">
        <f t="shared" si="2"/>
        <v>Pass</v>
      </c>
      <c r="J25" t="str">
        <f t="shared" si="6"/>
        <v/>
      </c>
      <c r="K25" t="str">
        <f t="shared" si="3"/>
        <v>Pass</v>
      </c>
      <c r="L25" t="str">
        <f t="shared" si="4"/>
        <v>B+</v>
      </c>
      <c r="M25">
        <f t="shared" si="5"/>
        <v>7</v>
      </c>
      <c r="Q25" s="1" t="s">
        <v>74</v>
      </c>
    </row>
    <row r="26" spans="1:18" x14ac:dyDescent="0.3">
      <c r="A26" t="s">
        <v>35</v>
      </c>
      <c r="B26">
        <v>32</v>
      </c>
      <c r="C26">
        <v>75</v>
      </c>
      <c r="D26">
        <v>54</v>
      </c>
      <c r="E26">
        <v>53</v>
      </c>
      <c r="F26">
        <v>41</v>
      </c>
      <c r="G26">
        <f t="shared" si="0"/>
        <v>255</v>
      </c>
      <c r="H26" s="3">
        <f t="shared" si="1"/>
        <v>51</v>
      </c>
      <c r="I26" s="3" t="str">
        <f t="shared" si="2"/>
        <v>Pass</v>
      </c>
      <c r="J26" t="str">
        <f t="shared" si="6"/>
        <v/>
      </c>
      <c r="K26" t="str">
        <f t="shared" si="3"/>
        <v>Pass</v>
      </c>
      <c r="L26" t="str">
        <f t="shared" si="4"/>
        <v>B</v>
      </c>
      <c r="M26">
        <f t="shared" si="5"/>
        <v>22</v>
      </c>
      <c r="Q26" s="1" t="s">
        <v>78</v>
      </c>
    </row>
    <row r="27" spans="1:18" x14ac:dyDescent="0.3">
      <c r="A27" t="s">
        <v>36</v>
      </c>
      <c r="B27">
        <v>40</v>
      </c>
      <c r="C27">
        <v>93</v>
      </c>
      <c r="D27">
        <v>55</v>
      </c>
      <c r="E27">
        <v>40</v>
      </c>
      <c r="F27">
        <v>35</v>
      </c>
      <c r="G27">
        <f t="shared" si="0"/>
        <v>263</v>
      </c>
      <c r="H27" s="3">
        <v>53</v>
      </c>
      <c r="I27" s="3" t="str">
        <f t="shared" si="2"/>
        <v>Pass</v>
      </c>
      <c r="J27" t="str">
        <f t="shared" si="6"/>
        <v/>
      </c>
      <c r="K27" t="str">
        <f t="shared" si="3"/>
        <v>Pass</v>
      </c>
      <c r="L27" t="str">
        <f t="shared" si="4"/>
        <v>B</v>
      </c>
      <c r="M27">
        <f>RANK(H27,$H$2:$H$27,0)</f>
        <v>20</v>
      </c>
      <c r="N27">
        <v>1</v>
      </c>
      <c r="O27" t="b">
        <v>1</v>
      </c>
    </row>
    <row r="28" spans="1:18" x14ac:dyDescent="0.3">
      <c r="I28" s="3" t="str">
        <f t="shared" si="2"/>
        <v/>
      </c>
      <c r="L28" t="str">
        <f t="shared" si="4"/>
        <v/>
      </c>
      <c r="N28">
        <v>0</v>
      </c>
      <c r="O28" t="b">
        <v>0</v>
      </c>
      <c r="Q28" s="1" t="s">
        <v>81</v>
      </c>
    </row>
    <row r="29" spans="1:18" x14ac:dyDescent="0.3">
      <c r="I29" s="3" t="str">
        <f t="shared" si="2"/>
        <v/>
      </c>
      <c r="L29" t="str">
        <f t="shared" si="4"/>
        <v/>
      </c>
      <c r="O29" t="s">
        <v>61</v>
      </c>
      <c r="P29" t="s">
        <v>62</v>
      </c>
      <c r="Q29" s="1" t="s">
        <v>82</v>
      </c>
    </row>
    <row r="30" spans="1:18" x14ac:dyDescent="0.3">
      <c r="I30" s="3" t="str">
        <f t="shared" si="2"/>
        <v/>
      </c>
      <c r="L30" t="str">
        <f t="shared" si="4"/>
        <v/>
      </c>
      <c r="M30">
        <v>0</v>
      </c>
      <c r="N30">
        <v>1</v>
      </c>
      <c r="O30">
        <v>0</v>
      </c>
      <c r="P30">
        <v>1</v>
      </c>
    </row>
    <row r="31" spans="1:18" x14ac:dyDescent="0.3">
      <c r="I31" s="3" t="str">
        <f t="shared" si="2"/>
        <v/>
      </c>
      <c r="L31" t="str">
        <f t="shared" si="4"/>
        <v/>
      </c>
      <c r="M31">
        <v>1</v>
      </c>
      <c r="N31">
        <v>0</v>
      </c>
      <c r="O31">
        <v>0</v>
      </c>
      <c r="P31">
        <v>1</v>
      </c>
    </row>
    <row r="32" spans="1:18" x14ac:dyDescent="0.3">
      <c r="I32" s="3" t="s">
        <v>79</v>
      </c>
      <c r="J32">
        <f>MAX(H2:H27)</f>
        <v>77</v>
      </c>
      <c r="L32" t="str">
        <f t="shared" si="4"/>
        <v/>
      </c>
      <c r="M32">
        <v>1</v>
      </c>
      <c r="N32">
        <v>1</v>
      </c>
      <c r="O32">
        <v>1</v>
      </c>
      <c r="P32">
        <v>1</v>
      </c>
    </row>
    <row r="33" spans="9:16" x14ac:dyDescent="0.3">
      <c r="I33" s="3" t="s">
        <v>80</v>
      </c>
      <c r="J33">
        <f>MIN(H2:H27)</f>
        <v>43.6</v>
      </c>
      <c r="L33" t="str">
        <f t="shared" si="4"/>
        <v/>
      </c>
      <c r="M33">
        <v>0</v>
      </c>
      <c r="N33">
        <v>0</v>
      </c>
      <c r="O33">
        <v>0</v>
      </c>
      <c r="P33">
        <v>0</v>
      </c>
    </row>
    <row r="34" spans="9:16" x14ac:dyDescent="0.3">
      <c r="I34" t="s">
        <v>75</v>
      </c>
      <c r="J34">
        <f>LARGE(H2:H27,3)</f>
        <v>72.400000000000006</v>
      </c>
    </row>
    <row r="35" spans="9:16" x14ac:dyDescent="0.3">
      <c r="I35" t="s">
        <v>76</v>
      </c>
      <c r="J35">
        <f>SMALL(H2:H27,5)</f>
        <v>51</v>
      </c>
    </row>
    <row r="37" spans="9:16" x14ac:dyDescent="0.3">
      <c r="I37" t="s">
        <v>77</v>
      </c>
      <c r="J37">
        <f>COUNTA(A2:A27)</f>
        <v>26</v>
      </c>
    </row>
    <row r="38" spans="9:16" x14ac:dyDescent="0.3">
      <c r="J38">
        <f>COUNTBLANK(I2:I27)</f>
        <v>4</v>
      </c>
    </row>
    <row r="40" spans="9:16" x14ac:dyDescent="0.3">
      <c r="I40" t="s">
        <v>67</v>
      </c>
      <c r="J40">
        <f>COUNTIF($L$2:$L$27,I40)</f>
        <v>0</v>
      </c>
    </row>
    <row r="41" spans="9:16" x14ac:dyDescent="0.3">
      <c r="I41" t="s">
        <v>11</v>
      </c>
      <c r="J41">
        <f t="shared" ref="J41:J43" si="7">COUNTIF($L$2:$L$27,I41)</f>
        <v>5</v>
      </c>
    </row>
    <row r="42" spans="9:16" x14ac:dyDescent="0.3">
      <c r="I42" t="s">
        <v>68</v>
      </c>
      <c r="J42">
        <f t="shared" si="7"/>
        <v>13</v>
      </c>
    </row>
    <row r="43" spans="9:16" x14ac:dyDescent="0.3">
      <c r="I43" t="s">
        <v>12</v>
      </c>
      <c r="J43">
        <f t="shared" si="7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A1FF-F675-48BF-B532-3CE16D2077D2}">
  <dimension ref="A1:P37"/>
  <sheetViews>
    <sheetView zoomScale="145" zoomScaleNormal="145" workbookViewId="0">
      <selection activeCell="A7" sqref="A7:B7"/>
    </sheetView>
  </sheetViews>
  <sheetFormatPr defaultRowHeight="14.4" x14ac:dyDescent="0.3"/>
  <cols>
    <col min="1" max="1" width="14.88671875" bestFit="1" customWidth="1"/>
    <col min="2" max="2" width="31.88671875" bestFit="1" customWidth="1"/>
    <col min="3" max="3" width="16" bestFit="1" customWidth="1"/>
    <col min="8" max="9" width="10.6640625" bestFit="1" customWidth="1"/>
  </cols>
  <sheetData>
    <row r="1" spans="1:16" x14ac:dyDescent="0.3">
      <c r="A1" s="18" t="s">
        <v>83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B2" t="s">
        <v>84</v>
      </c>
      <c r="C2" t="s">
        <v>85</v>
      </c>
    </row>
    <row r="3" spans="1:16" x14ac:dyDescent="0.3">
      <c r="A3" t="s">
        <v>86</v>
      </c>
      <c r="B3" s="4">
        <v>44545</v>
      </c>
      <c r="C3" s="4">
        <f ca="1">TODAY()</f>
        <v>44547</v>
      </c>
      <c r="F3" t="s">
        <v>87</v>
      </c>
      <c r="G3" t="s">
        <v>88</v>
      </c>
    </row>
    <row r="4" spans="1:16" x14ac:dyDescent="0.3">
      <c r="A4" t="s">
        <v>89</v>
      </c>
      <c r="B4" s="6">
        <v>0.77986111111111101</v>
      </c>
      <c r="C4" s="5">
        <f ca="1">NOW()</f>
        <v>44547.858935416669</v>
      </c>
      <c r="F4" t="s">
        <v>90</v>
      </c>
      <c r="G4" t="s">
        <v>91</v>
      </c>
    </row>
    <row r="5" spans="1:16" x14ac:dyDescent="0.3">
      <c r="F5" t="s">
        <v>100</v>
      </c>
      <c r="G5" t="s">
        <v>101</v>
      </c>
    </row>
    <row r="6" spans="1:16" x14ac:dyDescent="0.3">
      <c r="I6" s="7"/>
    </row>
    <row r="7" spans="1:16" x14ac:dyDescent="0.3">
      <c r="A7" t="s">
        <v>92</v>
      </c>
      <c r="B7">
        <f ca="1">DAY(C3)</f>
        <v>17</v>
      </c>
      <c r="F7" s="1" t="s">
        <v>111</v>
      </c>
      <c r="I7" s="7"/>
    </row>
    <row r="8" spans="1:16" x14ac:dyDescent="0.3">
      <c r="A8" t="s">
        <v>93</v>
      </c>
      <c r="B8">
        <f ca="1">MONTH(C3)</f>
        <v>12</v>
      </c>
      <c r="F8" s="1" t="s">
        <v>114</v>
      </c>
      <c r="I8" s="7"/>
    </row>
    <row r="9" spans="1:16" x14ac:dyDescent="0.3">
      <c r="A9" t="s">
        <v>94</v>
      </c>
      <c r="B9">
        <f ca="1">YEAR(C3)</f>
        <v>2021</v>
      </c>
      <c r="F9" s="1" t="s">
        <v>115</v>
      </c>
      <c r="I9" s="7"/>
    </row>
    <row r="10" spans="1:16" x14ac:dyDescent="0.3">
      <c r="A10" t="s">
        <v>95</v>
      </c>
      <c r="B10" s="7">
        <f ca="1">DATE(B9,B8,B7)</f>
        <v>44547</v>
      </c>
      <c r="C10" t="str">
        <f ca="1">B9&amp;"-"&amp;B8&amp;"-"&amp;B7</f>
        <v>2021-12-17</v>
      </c>
      <c r="F10" s="1" t="s">
        <v>116</v>
      </c>
      <c r="I10" s="7"/>
    </row>
    <row r="11" spans="1:16" x14ac:dyDescent="0.3">
      <c r="F11" s="1" t="s">
        <v>117</v>
      </c>
      <c r="I11" s="7"/>
    </row>
    <row r="12" spans="1:16" x14ac:dyDescent="0.3">
      <c r="A12" t="s">
        <v>96</v>
      </c>
      <c r="B12">
        <f ca="1">HOUR(C4)</f>
        <v>20</v>
      </c>
      <c r="F12" s="1" t="s">
        <v>118</v>
      </c>
      <c r="I12" s="7" t="s">
        <v>93</v>
      </c>
      <c r="J12" s="1" t="s">
        <v>119</v>
      </c>
      <c r="K12" t="s">
        <v>120</v>
      </c>
    </row>
    <row r="13" spans="1:16" x14ac:dyDescent="0.3">
      <c r="A13" t="s">
        <v>97</v>
      </c>
      <c r="B13">
        <f ca="1">MINUTE(C4)</f>
        <v>36</v>
      </c>
      <c r="F13" s="1" t="s">
        <v>131</v>
      </c>
      <c r="I13" s="7"/>
      <c r="J13" t="s">
        <v>121</v>
      </c>
      <c r="K13">
        <v>0</v>
      </c>
    </row>
    <row r="14" spans="1:16" x14ac:dyDescent="0.3">
      <c r="A14" t="s">
        <v>98</v>
      </c>
      <c r="B14">
        <f ca="1">SECOND(C4)</f>
        <v>52</v>
      </c>
      <c r="F14" s="1" t="s">
        <v>133</v>
      </c>
      <c r="I14" s="7"/>
      <c r="J14" t="s">
        <v>122</v>
      </c>
      <c r="K14" t="s">
        <v>123</v>
      </c>
    </row>
    <row r="15" spans="1:16" x14ac:dyDescent="0.3">
      <c r="A15" t="s">
        <v>99</v>
      </c>
      <c r="B15" s="8">
        <f ca="1">TIME(B12,B13,B14)</f>
        <v>0.85893518518518519</v>
      </c>
      <c r="F15" s="1" t="s">
        <v>134</v>
      </c>
      <c r="I15" s="7"/>
    </row>
    <row r="16" spans="1:16" x14ac:dyDescent="0.3">
      <c r="D16" t="s">
        <v>110</v>
      </c>
      <c r="I16" s="7"/>
    </row>
    <row r="17" spans="1:12" x14ac:dyDescent="0.3">
      <c r="C17" s="4">
        <v>44729</v>
      </c>
      <c r="D17">
        <v>25</v>
      </c>
      <c r="F17" t="s">
        <v>112</v>
      </c>
      <c r="H17" s="4">
        <v>44546</v>
      </c>
      <c r="I17" s="7"/>
    </row>
    <row r="18" spans="1:12" x14ac:dyDescent="0.3">
      <c r="A18" t="s">
        <v>102</v>
      </c>
      <c r="B18" s="4">
        <f>WORKDAY(C17,D17)</f>
        <v>44764</v>
      </c>
      <c r="C18" s="4">
        <f>WORKDAY(C17,D17,H17:H18)</f>
        <v>44764</v>
      </c>
      <c r="F18" t="s">
        <v>113</v>
      </c>
      <c r="H18" s="4">
        <v>44547</v>
      </c>
      <c r="I18" s="7"/>
    </row>
    <row r="19" spans="1:12" x14ac:dyDescent="0.3">
      <c r="A19" t="s">
        <v>103</v>
      </c>
      <c r="B19" s="4">
        <f>WORKDAY.INTL(C17,D17,11)</f>
        <v>44758</v>
      </c>
    </row>
    <row r="20" spans="1:12" x14ac:dyDescent="0.3">
      <c r="A20" t="s">
        <v>104</v>
      </c>
      <c r="B20" s="9">
        <f>NETWORKDAYS(C17,B18)-1</f>
        <v>25</v>
      </c>
      <c r="C20" s="9">
        <f>NETWORKDAYS(C17,C18,H17:H18)-1</f>
        <v>25</v>
      </c>
    </row>
    <row r="21" spans="1:12" x14ac:dyDescent="0.3">
      <c r="A21" t="s">
        <v>105</v>
      </c>
      <c r="B21" s="9">
        <f>NETWORKDAYS.INTL(C17,B19,11)-1</f>
        <v>25</v>
      </c>
      <c r="F21" t="s">
        <v>124</v>
      </c>
      <c r="G21" t="s">
        <v>125</v>
      </c>
      <c r="H21" t="s">
        <v>126</v>
      </c>
      <c r="I21" t="s">
        <v>127</v>
      </c>
      <c r="J21" t="s">
        <v>128</v>
      </c>
      <c r="K21" t="s">
        <v>129</v>
      </c>
      <c r="L21" t="s">
        <v>130</v>
      </c>
    </row>
    <row r="22" spans="1:12" x14ac:dyDescent="0.3">
      <c r="A22" t="s">
        <v>106</v>
      </c>
      <c r="B22">
        <f>DAYS360(C17,B18)</f>
        <v>35</v>
      </c>
      <c r="C22">
        <f>B18-C17</f>
        <v>35</v>
      </c>
      <c r="F22">
        <v>1</v>
      </c>
      <c r="G22">
        <v>2</v>
      </c>
      <c r="H22">
        <v>3</v>
      </c>
      <c r="I22">
        <v>4</v>
      </c>
      <c r="J22">
        <v>5</v>
      </c>
      <c r="K22">
        <v>6</v>
      </c>
      <c r="L22">
        <v>7</v>
      </c>
    </row>
    <row r="23" spans="1:12" x14ac:dyDescent="0.3">
      <c r="A23" t="s">
        <v>107</v>
      </c>
    </row>
    <row r="24" spans="1:12" x14ac:dyDescent="0.3">
      <c r="A24" t="s">
        <v>108</v>
      </c>
      <c r="B24" s="4">
        <f>EOMONTH(C17,3)</f>
        <v>44834</v>
      </c>
      <c r="G24" t="s">
        <v>135</v>
      </c>
      <c r="H24" t="s">
        <v>35</v>
      </c>
      <c r="I24" t="s">
        <v>136</v>
      </c>
    </row>
    <row r="25" spans="1:12" x14ac:dyDescent="0.3">
      <c r="A25" t="s">
        <v>109</v>
      </c>
      <c r="B25">
        <f>WEEKDAY(C17,2)</f>
        <v>5</v>
      </c>
      <c r="H25" t="s">
        <v>23</v>
      </c>
      <c r="I25" t="s">
        <v>139</v>
      </c>
    </row>
    <row r="26" spans="1:12" x14ac:dyDescent="0.3">
      <c r="H26" t="s">
        <v>14</v>
      </c>
      <c r="I26" t="s">
        <v>138</v>
      </c>
    </row>
    <row r="27" spans="1:12" x14ac:dyDescent="0.3">
      <c r="A27" t="s">
        <v>132</v>
      </c>
      <c r="B27" t="str">
        <f>CHOOSE(B25,"Mon","Tue","Wed","Thus","Fri","Sat","Sun")</f>
        <v>Fri</v>
      </c>
      <c r="H27" t="s">
        <v>140</v>
      </c>
      <c r="I27" t="s">
        <v>143</v>
      </c>
    </row>
    <row r="28" spans="1:12" x14ac:dyDescent="0.3">
      <c r="H28" t="s">
        <v>141</v>
      </c>
      <c r="I28" t="s">
        <v>142</v>
      </c>
    </row>
    <row r="29" spans="1:12" x14ac:dyDescent="0.3">
      <c r="B29" t="str">
        <f>CHOOSE(WEEKDAY(C17,2),"Mon","Tue","Wed","Thus","Fri","Sat","Sun")</f>
        <v>Fri</v>
      </c>
    </row>
    <row r="30" spans="1:12" x14ac:dyDescent="0.3">
      <c r="B30" t="str">
        <f>CHOOSE(B25,F21,G21,H21,I21,J21,K21,L21)</f>
        <v>fri</v>
      </c>
    </row>
    <row r="32" spans="1:12" x14ac:dyDescent="0.3">
      <c r="B32" s="4">
        <v>31670</v>
      </c>
      <c r="C32" s="4">
        <v>44545</v>
      </c>
    </row>
    <row r="33" spans="1:4" x14ac:dyDescent="0.3">
      <c r="A33" t="s">
        <v>107</v>
      </c>
      <c r="B33">
        <f>DATEDIF(B32,C32,"Y")</f>
        <v>35</v>
      </c>
      <c r="D33" t="s">
        <v>144</v>
      </c>
    </row>
    <row r="34" spans="1:4" x14ac:dyDescent="0.3">
      <c r="B34">
        <f>DATEDIF(B32,C32,"M")</f>
        <v>423</v>
      </c>
      <c r="D34" t="s">
        <v>137</v>
      </c>
    </row>
    <row r="35" spans="1:4" x14ac:dyDescent="0.3">
      <c r="B35">
        <f>DATEDIF(B32,C32,"D")</f>
        <v>12875</v>
      </c>
      <c r="D35" t="s">
        <v>138</v>
      </c>
    </row>
    <row r="36" spans="1:4" x14ac:dyDescent="0.3">
      <c r="B36">
        <f>DATEDIF(B32,C32,"YM")</f>
        <v>3</v>
      </c>
    </row>
    <row r="37" spans="1:4" x14ac:dyDescent="0.3">
      <c r="B37">
        <f>DATEDIF(B32,C32,"MD")</f>
        <v>0</v>
      </c>
    </row>
  </sheetData>
  <mergeCells count="1">
    <mergeCell ref="A1:P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EECF-47E1-4252-A5A8-9D1FF369B85F}">
  <dimension ref="A1:P16"/>
  <sheetViews>
    <sheetView tabSelected="1" zoomScale="145" zoomScaleNormal="145" workbookViewId="0">
      <selection activeCell="D12" sqref="D12"/>
    </sheetView>
  </sheetViews>
  <sheetFormatPr defaultRowHeight="14.4" x14ac:dyDescent="0.3"/>
  <cols>
    <col min="1" max="1" width="3.33203125" customWidth="1"/>
    <col min="7" max="7" width="10.6640625" bestFit="1" customWidth="1"/>
  </cols>
  <sheetData>
    <row r="1" spans="1:16" x14ac:dyDescent="0.3">
      <c r="A1" s="19" t="s">
        <v>145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4" spans="1:16" ht="31.2" customHeight="1" x14ac:dyDescent="0.3">
      <c r="A4">
        <v>9</v>
      </c>
      <c r="B4" s="12" t="s">
        <v>137</v>
      </c>
      <c r="C4" s="20" t="str">
        <f>CHOOSE(A4,"Jan","Feb","Mar","Apr","May","Jun","Jul","Aug","Sep","Oct","Nov","Dec")</f>
        <v>Sep</v>
      </c>
      <c r="D4" s="20"/>
    </row>
    <row r="5" spans="1:16" ht="28.8" customHeight="1" thickBot="1" x14ac:dyDescent="0.35">
      <c r="A5">
        <v>2021</v>
      </c>
      <c r="B5" s="12" t="s">
        <v>144</v>
      </c>
      <c r="C5" s="20">
        <f>A5</f>
        <v>2021</v>
      </c>
      <c r="D5" s="20"/>
    </row>
    <row r="6" spans="1:16" ht="15.6" x14ac:dyDescent="0.3">
      <c r="C6" s="10"/>
      <c r="G6" s="21" t="str">
        <f>C4&amp;" "&amp;C5</f>
        <v>Sep 2021</v>
      </c>
      <c r="H6" s="22"/>
      <c r="I6" s="22"/>
      <c r="J6" s="22"/>
      <c r="K6" s="22"/>
      <c r="L6" s="22"/>
      <c r="M6" s="23"/>
    </row>
    <row r="7" spans="1:16" ht="15.6" x14ac:dyDescent="0.3">
      <c r="A7">
        <v>12</v>
      </c>
      <c r="G7" s="15" t="s">
        <v>146</v>
      </c>
      <c r="H7" s="11" t="s">
        <v>147</v>
      </c>
      <c r="I7" s="11" t="s">
        <v>148</v>
      </c>
      <c r="J7" s="11" t="s">
        <v>149</v>
      </c>
      <c r="K7" s="11" t="s">
        <v>150</v>
      </c>
      <c r="L7" s="11" t="s">
        <v>151</v>
      </c>
      <c r="M7" s="16" t="s">
        <v>152</v>
      </c>
    </row>
    <row r="8" spans="1:16" x14ac:dyDescent="0.3">
      <c r="G8" s="17" t="str">
        <f>IF(WEEKDAY(DATE($C$5,$A$4,1),2)=1,1,"")</f>
        <v/>
      </c>
      <c r="H8" s="17" t="str">
        <f>IF(G8="",IF(WEEKDAY(DATE($C$5,$A$4,1),2)=2,1,""),G8+1)</f>
        <v/>
      </c>
      <c r="I8" s="17">
        <f>IF(H8="",IF(WEEKDAY(DATE($C$5,$A$4,1),2)=3,1,""),H8+1)</f>
        <v>1</v>
      </c>
      <c r="J8" s="17">
        <f>IF(I8="",IF(WEEKDAY(DATE($C$5,$A$4,1),2)=4,1,""),I8+1)</f>
        <v>2</v>
      </c>
      <c r="K8" s="17">
        <f>IF(J8="",IF(WEEKDAY(DATE($C$5,$A$4,1),2)=5,1,""),J8+1)</f>
        <v>3</v>
      </c>
      <c r="L8" s="17">
        <f>IF(K8="",IF(WEEKDAY(DATE($C$5,$A$4,1),2)=6,1,""),K8+1)</f>
        <v>4</v>
      </c>
      <c r="M8" s="17">
        <f>IF(L8="",IF(WEEKDAY(DATE($C$5,$A$4,1),2)=7,1,""),L8+1)</f>
        <v>5</v>
      </c>
    </row>
    <row r="9" spans="1:16" x14ac:dyDescent="0.3">
      <c r="G9" s="14">
        <f>M8+1</f>
        <v>6</v>
      </c>
      <c r="H9" s="13">
        <f>G9+1</f>
        <v>7</v>
      </c>
      <c r="I9" s="13">
        <f t="shared" ref="I9:M11" si="0">H9+1</f>
        <v>8</v>
      </c>
      <c r="J9" s="13">
        <f t="shared" si="0"/>
        <v>9</v>
      </c>
      <c r="K9" s="13">
        <f t="shared" si="0"/>
        <v>10</v>
      </c>
      <c r="L9" s="13">
        <f t="shared" si="0"/>
        <v>11</v>
      </c>
      <c r="M9" s="13">
        <f t="shared" si="0"/>
        <v>12</v>
      </c>
    </row>
    <row r="10" spans="1:16" x14ac:dyDescent="0.3">
      <c r="G10" s="14">
        <f>M9+1</f>
        <v>13</v>
      </c>
      <c r="H10" s="13">
        <f>G10+1</f>
        <v>14</v>
      </c>
      <c r="I10" s="13">
        <f t="shared" si="0"/>
        <v>15</v>
      </c>
      <c r="J10" s="13">
        <f t="shared" si="0"/>
        <v>16</v>
      </c>
      <c r="K10" s="13">
        <f t="shared" si="0"/>
        <v>17</v>
      </c>
      <c r="L10" s="13">
        <f t="shared" si="0"/>
        <v>18</v>
      </c>
      <c r="M10" s="13">
        <f t="shared" si="0"/>
        <v>19</v>
      </c>
    </row>
    <row r="11" spans="1:16" x14ac:dyDescent="0.3">
      <c r="G11" s="14">
        <f>M10+1</f>
        <v>20</v>
      </c>
      <c r="H11" s="13">
        <f>G11+1</f>
        <v>21</v>
      </c>
      <c r="I11" s="13">
        <f t="shared" si="0"/>
        <v>22</v>
      </c>
      <c r="J11" s="13">
        <f t="shared" si="0"/>
        <v>23</v>
      </c>
      <c r="K11" s="13">
        <f t="shared" si="0"/>
        <v>24</v>
      </c>
      <c r="L11" s="13">
        <f t="shared" si="0"/>
        <v>25</v>
      </c>
      <c r="M11" s="13">
        <f t="shared" si="0"/>
        <v>26</v>
      </c>
    </row>
    <row r="12" spans="1:16" x14ac:dyDescent="0.3">
      <c r="G12" s="17">
        <f>IFERROR(IF(DAY(EOMONTH(DATE($A$5,$A$4,1),0))=M11,"",M11+1),"")</f>
        <v>27</v>
      </c>
      <c r="H12" s="17">
        <f>IFERROR(IF(DAY(EOMONTH(DATE($A$5,$A$4,1),0))=G12,"",G12+1),"")</f>
        <v>28</v>
      </c>
      <c r="I12" s="17">
        <f t="shared" ref="I12:M13" si="1">IFERROR(IF(DAY(EOMONTH(DATE($A$5,$A$4,1),0))=H12,"",H12+1),"")</f>
        <v>29</v>
      </c>
      <c r="J12" s="17">
        <f t="shared" si="1"/>
        <v>30</v>
      </c>
      <c r="K12" s="17" t="str">
        <f t="shared" si="1"/>
        <v/>
      </c>
      <c r="L12" s="17" t="str">
        <f t="shared" si="1"/>
        <v/>
      </c>
      <c r="M12" s="17" t="str">
        <f t="shared" si="1"/>
        <v/>
      </c>
    </row>
    <row r="13" spans="1:16" x14ac:dyDescent="0.3">
      <c r="G13" s="17" t="str">
        <f>IFERROR(IF(DAY(EOMONTH(DATE($A$5,$A$4,1),0))=M12,"",M12+1),"")</f>
        <v/>
      </c>
      <c r="H13" s="17" t="str">
        <f>IFERROR(IF(DAY(EOMONTH(DATE($A$5,$A$4,1),0))=G13,"",G13+1),"")</f>
        <v/>
      </c>
      <c r="I13" s="17" t="str">
        <f t="shared" si="1"/>
        <v/>
      </c>
      <c r="J13" s="17" t="str">
        <f t="shared" si="1"/>
        <v/>
      </c>
      <c r="K13" s="17" t="str">
        <f t="shared" si="1"/>
        <v/>
      </c>
      <c r="L13" s="17" t="str">
        <f t="shared" si="1"/>
        <v/>
      </c>
      <c r="M13" s="17" t="str">
        <f t="shared" si="1"/>
        <v/>
      </c>
    </row>
    <row r="15" spans="1:16" x14ac:dyDescent="0.3">
      <c r="F15" s="1" t="s">
        <v>153</v>
      </c>
    </row>
    <row r="16" spans="1:16" x14ac:dyDescent="0.3">
      <c r="F16" s="1" t="s">
        <v>154</v>
      </c>
    </row>
  </sheetData>
  <mergeCells count="4">
    <mergeCell ref="A1:P2"/>
    <mergeCell ref="C4:D4"/>
    <mergeCell ref="C5:D5"/>
    <mergeCell ref="G6:M6"/>
  </mergeCells>
  <phoneticPr fontId="2" type="noConversion"/>
  <conditionalFormatting sqref="G8:M13">
    <cfRule type="expression" dxfId="0" priority="1">
      <formula>AND(G8=DAY(TODAY()),$A$4=MONTH(TODAY()))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0</xdr:colOff>
                    <xdr:row>3</xdr:row>
                    <xdr:rowOff>15240</xdr:rowOff>
                  </from>
                  <to>
                    <xdr:col>0</xdr:col>
                    <xdr:colOff>228600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0</xdr:col>
                    <xdr:colOff>0</xdr:colOff>
                    <xdr:row>3</xdr:row>
                    <xdr:rowOff>381000</xdr:rowOff>
                  </from>
                  <to>
                    <xdr:col>0</xdr:col>
                    <xdr:colOff>228600</xdr:colOff>
                    <xdr:row>4</xdr:row>
                    <xdr:rowOff>358140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0</xdr:col>
                    <xdr:colOff>7620</xdr:colOff>
                    <xdr:row>5</xdr:row>
                    <xdr:rowOff>182880</xdr:rowOff>
                  </from>
                  <to>
                    <xdr:col>1</xdr:col>
                    <xdr:colOff>38100</xdr:colOff>
                    <xdr:row>7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6D95-492B-47B5-89C7-791546A3406B}">
  <dimension ref="A1:T34"/>
  <sheetViews>
    <sheetView topLeftCell="A22" zoomScale="145" zoomScaleNormal="145" workbookViewId="0">
      <selection activeCell="H31" sqref="H31"/>
    </sheetView>
  </sheetViews>
  <sheetFormatPr defaultRowHeight="14.4" x14ac:dyDescent="0.3"/>
  <cols>
    <col min="1" max="1" width="30.88671875" bestFit="1" customWidth="1"/>
    <col min="2" max="2" width="4.5546875" customWidth="1"/>
    <col min="3" max="3" width="6.5546875" customWidth="1"/>
    <col min="4" max="4" width="13.33203125" bestFit="1" customWidth="1"/>
    <col min="5" max="5" width="9.6640625" bestFit="1" customWidth="1"/>
    <col min="6" max="6" width="9.6640625" customWidth="1"/>
    <col min="7" max="7" width="39.109375" bestFit="1" customWidth="1"/>
  </cols>
  <sheetData>
    <row r="1" spans="1:20" x14ac:dyDescent="0.3">
      <c r="A1" s="24" t="s">
        <v>155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4" spans="1:20" x14ac:dyDescent="0.3">
      <c r="A4" t="s">
        <v>156</v>
      </c>
    </row>
    <row r="5" spans="1:20" x14ac:dyDescent="0.3">
      <c r="C5" t="s">
        <v>163</v>
      </c>
      <c r="D5" t="s">
        <v>162</v>
      </c>
    </row>
    <row r="6" spans="1:20" x14ac:dyDescent="0.3">
      <c r="A6" t="s">
        <v>157</v>
      </c>
      <c r="C6" t="str">
        <f>UPPER(C5)</f>
        <v xml:space="preserve">      ROHIT       TIWARI      </v>
      </c>
    </row>
    <row r="7" spans="1:20" x14ac:dyDescent="0.3">
      <c r="A7" t="s">
        <v>158</v>
      </c>
      <c r="C7" t="str">
        <f>LOWER(C6)</f>
        <v xml:space="preserve">      rohit       tiwari      </v>
      </c>
    </row>
    <row r="8" spans="1:20" x14ac:dyDescent="0.3">
      <c r="A8" t="s">
        <v>159</v>
      </c>
      <c r="C8" t="str">
        <f>PROPER(C7)</f>
        <v xml:space="preserve">      Rohit       Tiwari      </v>
      </c>
    </row>
    <row r="9" spans="1:20" x14ac:dyDescent="0.3">
      <c r="A9" t="s">
        <v>160</v>
      </c>
      <c r="C9" t="str">
        <f>TRIM(C5)</f>
        <v>Rohit Tiwari</v>
      </c>
    </row>
    <row r="11" spans="1:20" x14ac:dyDescent="0.3">
      <c r="A11" t="s">
        <v>164</v>
      </c>
    </row>
    <row r="13" spans="1:20" x14ac:dyDescent="0.3">
      <c r="A13" t="s">
        <v>165</v>
      </c>
      <c r="C13" t="str">
        <f>LEFT(C9,5)</f>
        <v>Rohit</v>
      </c>
      <c r="G13" s="1" t="s">
        <v>169</v>
      </c>
    </row>
    <row r="14" spans="1:20" x14ac:dyDescent="0.3">
      <c r="A14" t="s">
        <v>166</v>
      </c>
      <c r="C14" t="str">
        <f>RIGHT(C9,6)</f>
        <v>Tiwari</v>
      </c>
      <c r="G14" s="1" t="s">
        <v>170</v>
      </c>
    </row>
    <row r="15" spans="1:20" x14ac:dyDescent="0.3">
      <c r="A15" t="s">
        <v>167</v>
      </c>
      <c r="C15" t="str">
        <f>MID(D5,6,5)</f>
        <v>Kumar</v>
      </c>
      <c r="G15" s="1" t="s">
        <v>171</v>
      </c>
    </row>
    <row r="16" spans="1:20" x14ac:dyDescent="0.3">
      <c r="A16" t="s">
        <v>168</v>
      </c>
      <c r="C16" t="str">
        <f>SUBSTITUTE(C9,C13,"")</f>
        <v xml:space="preserve"> Tiwari</v>
      </c>
    </row>
    <row r="17" spans="1:8" x14ac:dyDescent="0.3">
      <c r="C17" t="str">
        <f>SUBSTITUTE(C13,"R","M")</f>
        <v>Mohit</v>
      </c>
    </row>
    <row r="19" spans="1:8" x14ac:dyDescent="0.3">
      <c r="A19" t="s">
        <v>172</v>
      </c>
    </row>
    <row r="21" spans="1:8" x14ac:dyDescent="0.3">
      <c r="A21" t="s">
        <v>173</v>
      </c>
      <c r="C21">
        <f>LEN(C9)</f>
        <v>12</v>
      </c>
      <c r="D21">
        <f>LEN(TRIM(C5))</f>
        <v>12</v>
      </c>
    </row>
    <row r="22" spans="1:8" x14ac:dyDescent="0.3">
      <c r="A22" t="s">
        <v>174</v>
      </c>
      <c r="C22">
        <f>FIND("i",C9,1)</f>
        <v>4</v>
      </c>
      <c r="D22">
        <f>FIND("i",C9,FIND("i",C9,FIND("i",C9,1)+1)+1)</f>
        <v>12</v>
      </c>
      <c r="G22" s="1" t="s">
        <v>176</v>
      </c>
    </row>
    <row r="23" spans="1:8" x14ac:dyDescent="0.3">
      <c r="A23" t="s">
        <v>175</v>
      </c>
      <c r="D23">
        <f>SEARCH("i",C9,SEARCH("i",C9,SEARCH("i",C9,1)+1)+1)</f>
        <v>12</v>
      </c>
      <c r="G23" s="1" t="s">
        <v>177</v>
      </c>
    </row>
    <row r="26" spans="1:8" x14ac:dyDescent="0.3">
      <c r="A26" t="s">
        <v>178</v>
      </c>
    </row>
    <row r="27" spans="1:8" x14ac:dyDescent="0.3">
      <c r="D27" t="s">
        <v>179</v>
      </c>
      <c r="E27" t="s">
        <v>180</v>
      </c>
      <c r="G27" t="s">
        <v>181</v>
      </c>
      <c r="H27" t="s">
        <v>182</v>
      </c>
    </row>
    <row r="28" spans="1:8" x14ac:dyDescent="0.3">
      <c r="D28" t="s">
        <v>186</v>
      </c>
      <c r="E28" t="s">
        <v>187</v>
      </c>
      <c r="F28" t="s">
        <v>187</v>
      </c>
      <c r="G28" t="s">
        <v>188</v>
      </c>
    </row>
    <row r="29" spans="1:8" x14ac:dyDescent="0.3">
      <c r="A29" t="s">
        <v>161</v>
      </c>
      <c r="C29">
        <f>FIND(" ",A29,1)-1</f>
        <v>5</v>
      </c>
      <c r="D29" t="str">
        <f>LEFT(A29,FIND(" ",A29,1)-1)</f>
        <v>Rohit</v>
      </c>
      <c r="E29" t="str">
        <f>RIGHT(A29,LEN(A29)-FIND(" ",A29,1))</f>
        <v>Tiwari</v>
      </c>
      <c r="F29" t="str">
        <f>IFERROR(RIGHT(A29,LEN(A29)-FIND(" ",A29,FIND(" ",A29,1)+1)),RIGHT(A29,LEN(A29)-FIND(" ",A29,1)))</f>
        <v>Tiwari</v>
      </c>
      <c r="G29" t="str">
        <f>IFERROR(MID(A29,FIND(" ",A29,1)+1,FIND(" ",A29,FIND(" ",A29,1)+1)-FIND(" ",A29,1)),"")</f>
        <v/>
      </c>
      <c r="H29" t="str">
        <f>SUBSTITUTE(A29,D29,"")</f>
        <v xml:space="preserve"> Tiwari</v>
      </c>
    </row>
    <row r="30" spans="1:8" x14ac:dyDescent="0.3">
      <c r="A30" t="s">
        <v>183</v>
      </c>
      <c r="B30">
        <v>11</v>
      </c>
      <c r="C30">
        <v>5</v>
      </c>
      <c r="D30" t="str">
        <f t="shared" ref="D30:D32" si="0">LEFT(A30,FIND(" ",A30,1)-1)</f>
        <v>shiv</v>
      </c>
      <c r="E30" t="str">
        <f>RIGHT(A30,LEN(A30)-FIND(" ",A30,FIND(" ",A30,1)+1))</f>
        <v>YADAV</v>
      </c>
      <c r="F30" t="str">
        <f t="shared" ref="F30:F32" si="1">IFERROR(RIGHT(A30,LEN(A30)-FIND(" ",A30,FIND(" ",A30,1)+1)),RIGHT(A30,LEN(A30)-FIND(" ",A30,1)))</f>
        <v>YADAV</v>
      </c>
      <c r="G30" t="str">
        <f>IFERROR(MID(A30,FIND(" ",A30,1)+1,FIND(" ",A30,FIND(" ",A30,1)+1)-FIND(" ",A30,1)),"")</f>
        <v xml:space="preserve">kumar </v>
      </c>
      <c r="H30" t="str">
        <f>SUBSTITUTE(SUBSTITUTE(A30,D30,""),F30,"")</f>
        <v xml:space="preserve"> kumar </v>
      </c>
    </row>
    <row r="31" spans="1:8" x14ac:dyDescent="0.3">
      <c r="A31" t="s">
        <v>184</v>
      </c>
      <c r="D31" t="str">
        <f t="shared" si="0"/>
        <v>AmIT</v>
      </c>
      <c r="E31" t="e">
        <f>RIGHT(A31,LEN(A31)-FIND(" ",A31,FIND(" ",A31,1)+1))</f>
        <v>#VALUE!</v>
      </c>
      <c r="F31" t="str">
        <f t="shared" si="1"/>
        <v>Jaiswal</v>
      </c>
      <c r="G31" t="str">
        <f t="shared" ref="G30:G32" si="2">IFERROR(MID(A31,FIND(" ",A31,1)+1,FIND(" ",A31,FIND(" ",A31,1)+1)-FIND(" ",A31,1)),"")</f>
        <v/>
      </c>
      <c r="H31" t="str">
        <f>SUBSTITUTE(A31,F31,"")</f>
        <v xml:space="preserve">AmIT </v>
      </c>
    </row>
    <row r="32" spans="1:8" x14ac:dyDescent="0.3">
      <c r="A32" t="s">
        <v>185</v>
      </c>
      <c r="D32" t="str">
        <f t="shared" si="0"/>
        <v>Shubham</v>
      </c>
      <c r="E32" t="str">
        <f>RIGHT(A32,LEN(A32)-FIND(" ",A32,FIND(" ",A32,1)+1))</f>
        <v>Gupta</v>
      </c>
      <c r="F32" t="str">
        <f t="shared" si="1"/>
        <v>Gupta</v>
      </c>
      <c r="G32" t="str">
        <f>IFERROR(MID(A32,FIND(" ",A32,1)+1,FIND(" ",A32,FIND(" ",A32,1)+1)-FIND(" ",A32,1)),"")</f>
        <v xml:space="preserve">Kr </v>
      </c>
    </row>
    <row r="33" spans="3:3" x14ac:dyDescent="0.3">
      <c r="C33">
        <f>B30-C30</f>
        <v>6</v>
      </c>
    </row>
    <row r="34" spans="3:3" x14ac:dyDescent="0.3">
      <c r="C34" t="str">
        <f>MID(A30,C30+1,B30-(C30+1))</f>
        <v>kumar</v>
      </c>
    </row>
  </sheetData>
  <mergeCells count="1">
    <mergeCell ref="A1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Day1</vt:lpstr>
      <vt:lpstr>Day 2</vt:lpstr>
      <vt:lpstr>Model 1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Mathur</dc:creator>
  <cp:lastModifiedBy>Mudit Mathur</cp:lastModifiedBy>
  <dcterms:created xsi:type="dcterms:W3CDTF">2021-12-14T12:56:54Z</dcterms:created>
  <dcterms:modified xsi:type="dcterms:W3CDTF">2021-12-18T08:23:51Z</dcterms:modified>
</cp:coreProperties>
</file>