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GNETI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<sst xmlns="http://schemas.openxmlformats.org/spreadsheetml/2006/main" count="150" uniqueCount="62">
  <si>
    <t xml:space="preserve">INPUT FILE OF CAE v2.0</t>
  </si>
  <si>
    <t xml:space="preserve">No. Of filaments</t>
  </si>
  <si>
    <t xml:space="preserve">1. FILAMENTS</t>
  </si>
  <si>
    <t xml:space="preserve">Filament No.</t>
  </si>
  <si>
    <t xml:space="preserve">co-ordinates  </t>
  </si>
  <si>
    <t xml:space="preserve">X (m)</t>
  </si>
  <si>
    <t xml:space="preserve">of</t>
  </si>
  <si>
    <t xml:space="preserve">Y (m)</t>
  </si>
  <si>
    <t xml:space="preserve">centre</t>
  </si>
  <si>
    <t xml:space="preserve">Z (m)</t>
  </si>
  <si>
    <t xml:space="preserve">length of filament</t>
  </si>
  <si>
    <t xml:space="preserve">(m)</t>
  </si>
  <si>
    <t xml:space="preserve">Euler transformation angles</t>
  </si>
  <si>
    <t xml:space="preserve">rotation about x-axis</t>
  </si>
  <si>
    <t xml:space="preserve">( deg )</t>
  </si>
  <si>
    <t xml:space="preserve">rotation about y-axis</t>
  </si>
  <si>
    <t xml:space="preserve">rotation about z-axis</t>
  </si>
  <si>
    <t xml:space="preserve">Current flowing</t>
  </si>
  <si>
    <t xml:space="preserve">( Amp )</t>
  </si>
  <si>
    <t xml:space="preserve"> in Filament</t>
  </si>
  <si>
    <t xml:space="preserve">No.  Of  slabs</t>
  </si>
  <si>
    <t xml:space="preserve">2. RECTANGULAR SLABS</t>
  </si>
  <si>
    <t xml:space="preserve">Number of turns in each slab :</t>
  </si>
  <si>
    <t xml:space="preserve">Current in each turn :</t>
  </si>
  <si>
    <t xml:space="preserve">slab No.</t>
  </si>
  <si>
    <t xml:space="preserve">length of slab</t>
  </si>
  <si>
    <t xml:space="preserve">breadth of slab</t>
  </si>
  <si>
    <t xml:space="preserve">height of slab</t>
  </si>
  <si>
    <t xml:space="preserve">Current density in slab</t>
  </si>
  <si>
    <t xml:space="preserve">( Amp/m2 )</t>
  </si>
  <si>
    <t xml:space="preserve">No. Of circular arc</t>
  </si>
  <si>
    <t xml:space="preserve">3. CIRCULAR ARCS</t>
  </si>
  <si>
    <t xml:space="preserve">arc No.</t>
  </si>
  <si>
    <t xml:space="preserve">Radius of arc</t>
  </si>
  <si>
    <t xml:space="preserve">( m )</t>
  </si>
  <si>
    <t xml:space="preserve">angular distance of nearest end</t>
  </si>
  <si>
    <t xml:space="preserve">angular distance of farthest end</t>
  </si>
  <si>
    <t xml:space="preserve">Current in arc :</t>
  </si>
  <si>
    <t xml:space="preserve">No. Of circular slab</t>
  </si>
  <si>
    <t xml:space="preserve">4. CIRCULAR ARCS OF RACTANGULAR CROSS-SECTION</t>
  </si>
  <si>
    <t xml:space="preserve">Number of turns in each arc :</t>
  </si>
  <si>
    <t xml:space="preserve">circular bar No.</t>
  </si>
  <si>
    <t xml:space="preserve">co-ordinates</t>
  </si>
  <si>
    <t xml:space="preserve">centre </t>
  </si>
  <si>
    <t xml:space="preserve">Inner redius of bar</t>
  </si>
  <si>
    <t xml:space="preserve">outer radius of bar</t>
  </si>
  <si>
    <t xml:space="preserve">thickness of bar</t>
  </si>
  <si>
    <t xml:space="preserve">Current density</t>
  </si>
  <si>
    <t xml:space="preserve"> in rectangular arc</t>
  </si>
  <si>
    <t xml:space="preserve">No. Of cylindrical wire</t>
  </si>
  <si>
    <t xml:space="preserve">5. CYLINDRICAL WIRE</t>
  </si>
  <si>
    <t xml:space="preserve">wire No.</t>
  </si>
  <si>
    <t xml:space="preserve">radius of cylindrical wire</t>
  </si>
  <si>
    <t xml:space="preserve">length of wire</t>
  </si>
  <si>
    <t xml:space="preserve">Current density flowing</t>
  </si>
  <si>
    <t xml:space="preserve"> in Wire</t>
  </si>
  <si>
    <t xml:space="preserve">6. Helix</t>
  </si>
  <si>
    <t xml:space="preserve">center</t>
  </si>
  <si>
    <t xml:space="preserve">radius of Helix wire</t>
  </si>
  <si>
    <t xml:space="preserve">length of Helix</t>
  </si>
  <si>
    <t xml:space="preserve">pitch of Helix</t>
  </si>
  <si>
    <t xml:space="preserve">Current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</si>
</sst>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Ubuntu"/>
      <family val="0"/>
      <charset val="1"/>
    </font>
    <font>
      <b val="true"/>
      <sz val="36"/>
      <color rgb="FFFFC000"/>
      <name val="Ubuntu"/>
      <family val="0"/>
      <charset val="1"/>
    </font>
    <font>
      <b val="true"/>
      <sz val="32"/>
      <color rgb="FFFFFFFF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4"/>
      <color rgb="FF000000"/>
      <name val="Ubuntu"/>
      <family val="0"/>
      <charset val="1"/>
    </font>
    <font>
      <b val="true"/>
      <sz val="28"/>
      <name val="Ubuntu"/>
      <family val="0"/>
      <charset val="1"/>
    </font>
    <font>
      <b val="true"/>
      <sz val="12"/>
      <color rgb="FF000000"/>
      <name val="Ubuntu"/>
      <family val="0"/>
      <charset val="1"/>
    </font>
    <font>
      <b val="true"/>
      <sz val="24"/>
      <name val="Ubuntu"/>
      <family val="0"/>
      <charset val="1"/>
    </font>
    <font>
      <b val="true"/>
      <sz val="14"/>
      <color rgb="FF7030A0"/>
      <name val="Ubuntu"/>
      <family val="0"/>
      <charset val="1"/>
    </font>
    <font>
      <b val="true"/>
      <sz val="12"/>
      <color rgb="FF1F497D"/>
      <name val="Ubuntu"/>
      <family val="0"/>
      <charset val="1"/>
    </font>
    <font>
      <b val="true"/>
      <sz val="13"/>
      <color rgb="FF000000"/>
      <name val="Ubuntu"/>
      <family val="0"/>
      <charset val="1"/>
    </font>
    <font>
      <b val="true"/>
      <sz val="22"/>
      <name val="Ubuntu"/>
      <family val="0"/>
      <charset val="1"/>
    </font>
    <font>
      <b val="true"/>
      <sz val="11"/>
      <name val="Ubuntu"/>
      <family val="0"/>
      <charset val="1"/>
    </font>
    <font>
      <b val="true"/>
      <sz val="11.5"/>
      <color rgb="FF000000"/>
      <name val="Ubuntu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99FFFF"/>
        <bgColor rgb="FFBCFAC3"/>
      </patternFill>
    </fill>
    <fill>
      <patternFill patternType="solid">
        <fgColor rgb="FFBCFAC3"/>
        <bgColor rgb="FFCCFFFF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C0C0C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99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CFAC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5"/>
  <sheetViews>
    <sheetView showFormulas="false" showGridLines="true" showRowColHeaders="true" showZeros="true" rightToLeft="false" tabSelected="true" showOutlineSymbols="true" defaultGridColor="true" view="normal" topLeftCell="A34" colorId="64" zoomScale="65" zoomScaleNormal="65" zoomScalePageLayoutView="100" workbookViewId="0">
      <selection pane="topLeft" activeCell="D26" activeCellId="0" sqref="D26"/>
    </sheetView>
  </sheetViews>
  <sheetFormatPr defaultColWidth="8.5234375" defaultRowHeight="13.8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13.89"/>
    <col collapsed="false" customWidth="true" hidden="false" outlineLevel="0" max="3" min="3" style="1" width="13.23"/>
    <col collapsed="false" customWidth="false" hidden="false" outlineLevel="0" max="1024" min="4" style="1" width="8.52"/>
  </cols>
  <sheetData>
    <row r="1" s="5" customFormat="true" ht="43.2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="6" customFormat="true" ht="20.15" hidden="false" customHeight="true" outlineLevel="0" collapsed="false">
      <c r="S2" s="4"/>
      <c r="T2" s="4"/>
      <c r="U2" s="4"/>
    </row>
    <row r="3" s="6" customFormat="true" ht="37.05" hidden="false" customHeight="true" outlineLevel="0" collapsed="false">
      <c r="A3" s="7" t="s">
        <v>1</v>
      </c>
      <c r="B3" s="7"/>
      <c r="D3" s="8" t="n">
        <v>0</v>
      </c>
      <c r="F3" s="9" t="s">
        <v>2</v>
      </c>
      <c r="G3" s="9"/>
      <c r="H3" s="9"/>
      <c r="I3" s="9"/>
      <c r="J3" s="9"/>
      <c r="K3" s="9"/>
      <c r="L3" s="9"/>
      <c r="M3" s="9"/>
      <c r="N3" s="9"/>
      <c r="O3" s="9"/>
      <c r="P3" s="9"/>
    </row>
    <row r="4" s="6" customFormat="true" ht="20.15" hidden="false" customHeight="true" outlineLevel="0" collapsed="false"/>
    <row r="5" s="6" customFormat="true" ht="20.15" hidden="false" customHeight="true" outlineLevel="0" collapsed="false"/>
    <row r="6" s="6" customFormat="true" ht="20.15" hidden="false" customHeight="true" outlineLevel="0" collapsed="false"/>
    <row r="7" s="10" customFormat="true" ht="20.15" hidden="false" customHeight="true" outlineLevel="0" collapsed="false">
      <c r="A7" s="10" t="s">
        <v>3</v>
      </c>
      <c r="C7" s="6"/>
      <c r="D7" s="11" t="str">
        <f aca="false">+IF($D$3&gt;=1,1,"")</f>
        <v/>
      </c>
      <c r="E7" s="11" t="str">
        <f aca="false">+IF($D$3&gt;=2,2,"")</f>
        <v/>
      </c>
      <c r="F7" s="11" t="str">
        <f aca="false">+IF($D$3&gt;=3,3,"")</f>
        <v/>
      </c>
      <c r="G7" s="11" t="str">
        <f aca="false">+IF($D$3&gt;=4,4,"")</f>
        <v/>
      </c>
      <c r="H7" s="11" t="str">
        <f aca="false">+IF($D$3&gt;=5,5,"")</f>
        <v/>
      </c>
      <c r="I7" s="11" t="str">
        <f aca="false">+IF($D$3&gt;=6,6,"")</f>
        <v/>
      </c>
      <c r="J7" s="11" t="str">
        <f aca="false">+IF($D$3&gt;=7,7,"")</f>
        <v/>
      </c>
      <c r="K7" s="11" t="str">
        <f aca="false">+IF($D$3&gt;=8,8,"")</f>
        <v/>
      </c>
      <c r="L7" s="11" t="str">
        <f aca="false">+IF($D$3&gt;=9,9,"")</f>
        <v/>
      </c>
      <c r="M7" s="11" t="str">
        <f aca="false">+IF($D$3&gt;=10,10,"")</f>
        <v/>
      </c>
      <c r="N7" s="11" t="str">
        <f aca="false">+IF($D$3&gt;=11,11,"")</f>
        <v/>
      </c>
      <c r="O7" s="11" t="str">
        <f aca="false">+IF($D$3&gt;=12,12,"")</f>
        <v/>
      </c>
      <c r="P7" s="11" t="str">
        <f aca="false">+IF($D$3&gt;=13,13,"")</f>
        <v/>
      </c>
      <c r="Q7" s="11" t="str">
        <f aca="false">+IF($D$3&gt;=14,14,"")</f>
        <v/>
      </c>
      <c r="R7" s="11" t="str">
        <f aca="false">+IF($D$3&gt;=15,15,"")</f>
        <v/>
      </c>
      <c r="S7" s="11" t="str">
        <f aca="false">+IF($D$3&gt;=16,16,"")</f>
        <v/>
      </c>
      <c r="T7" s="11" t="str">
        <f aca="false">+IF($D$3&gt;=17,17,"")</f>
        <v/>
      </c>
      <c r="U7" s="11" t="str">
        <f aca="false">+IF($D$3&gt;=18,18,"")</f>
        <v/>
      </c>
      <c r="V7" s="11" t="str">
        <f aca="false">+IF($D$3&gt;=19,19,"")</f>
        <v/>
      </c>
      <c r="W7" s="11" t="str">
        <f aca="false">+IF($D$3&gt;=20,20,"")</f>
        <v/>
      </c>
      <c r="X7" s="11" t="str">
        <f aca="false">+IF($D$3&gt;=21,21,"")</f>
        <v/>
      </c>
      <c r="Y7" s="11" t="str">
        <f aca="false">+IF($D$3&gt;=22,22,"")</f>
        <v/>
      </c>
      <c r="Z7" s="11" t="str">
        <f aca="false">+IF($D$3&gt;=23,23,"")</f>
        <v/>
      </c>
      <c r="AA7" s="11" t="str">
        <f aca="false">+IF($D$3&gt;=24,24,"")</f>
        <v/>
      </c>
      <c r="AB7" s="11" t="str">
        <f aca="false">+IF($D$3&gt;=25,25,"")</f>
        <v/>
      </c>
      <c r="AC7" s="11" t="str">
        <f aca="false">+IF($D$3&gt;=26,26,"")</f>
        <v/>
      </c>
      <c r="AD7" s="11" t="str">
        <f aca="false">+IF($D$3&gt;=27,27,"")</f>
        <v/>
      </c>
      <c r="AE7" s="11" t="str">
        <f aca="false">+IF($D$3&gt;=28,28,"")</f>
        <v/>
      </c>
      <c r="AF7" s="11" t="str">
        <f aca="false">+IF($D$3&gt;=29,29,"")</f>
        <v/>
      </c>
      <c r="AG7" s="11" t="str">
        <f aca="false">+IF($D$3&gt;=30,30,"")</f>
        <v/>
      </c>
      <c r="AH7" s="11" t="str">
        <f aca="false">+IF($D$3&gt;=31,31,"")</f>
        <v/>
      </c>
      <c r="AI7" s="11" t="str">
        <f aca="false">+IF($D$3&gt;=32,32,"")</f>
        <v/>
      </c>
      <c r="AJ7" s="11" t="str">
        <f aca="false">+IF($D$3&gt;=33,33,"")</f>
        <v/>
      </c>
      <c r="AK7" s="11" t="str">
        <f aca="false">+IF($D$3&gt;=34,34,"")</f>
        <v/>
      </c>
      <c r="AL7" s="11" t="str">
        <f aca="false">+IF($D$3&gt;=35,35,"")</f>
        <v/>
      </c>
      <c r="AM7" s="11" t="str">
        <f aca="false">+IF($D$3&gt;=36,36,"")</f>
        <v/>
      </c>
      <c r="AN7" s="11" t="str">
        <f aca="false">+IF($D$3&gt;=37,37,"")</f>
        <v/>
      </c>
      <c r="AO7" s="11" t="str">
        <f aca="false">+IF($D$3&gt;=38,38,"")</f>
        <v/>
      </c>
      <c r="AP7" s="11" t="str">
        <f aca="false">+IF($D$3&gt;=39,39,"")</f>
        <v/>
      </c>
      <c r="AQ7" s="11" t="str">
        <f aca="false">+IF($D$3&gt;=40,40,"")</f>
        <v/>
      </c>
      <c r="AR7" s="11" t="str">
        <f aca="false">+IF($D$3&gt;=41,41,"")</f>
        <v/>
      </c>
      <c r="AS7" s="11" t="str">
        <f aca="false">+IF($D$3&gt;=42,42,"")</f>
        <v/>
      </c>
      <c r="AT7" s="11" t="str">
        <f aca="false">+IF($D$3&gt;=43,43,"")</f>
        <v/>
      </c>
      <c r="AU7" s="11" t="str">
        <f aca="false">+IF($D$3&gt;=44,44,"")</f>
        <v/>
      </c>
      <c r="AV7" s="11" t="str">
        <f aca="false">+IF($D$3&gt;=45,45,"")</f>
        <v/>
      </c>
      <c r="AW7" s="11" t="str">
        <f aca="false">+IF($D$3&gt;=46,46,"")</f>
        <v/>
      </c>
      <c r="AX7" s="11" t="str">
        <f aca="false">+IF($D$3&gt;=47,47,"")</f>
        <v/>
      </c>
      <c r="AY7" s="11" t="str">
        <f aca="false">+IF($D$3&gt;=48,48,"")</f>
        <v/>
      </c>
      <c r="AZ7" s="11" t="str">
        <f aca="false">+IF($D$3&gt;=49,49,"")</f>
        <v/>
      </c>
      <c r="BA7" s="11" t="str">
        <f aca="false">+IF($D$3&gt;=50,50,"")</f>
        <v/>
      </c>
      <c r="BB7" s="11" t="str">
        <f aca="false">+IF($D$3&gt;=51,51,"")</f>
        <v/>
      </c>
      <c r="BC7" s="11" t="str">
        <f aca="false">+IF($D$3&gt;=52,52,"")</f>
        <v/>
      </c>
      <c r="BD7" s="11" t="str">
        <f aca="false">+IF($D$3&gt;=53,53,"")</f>
        <v/>
      </c>
      <c r="BE7" s="11" t="str">
        <f aca="false">+IF($D$3&gt;=54,54,"")</f>
        <v/>
      </c>
      <c r="BF7" s="11" t="str">
        <f aca="false">+IF($D$3&gt;=55,55,"")</f>
        <v/>
      </c>
      <c r="BG7" s="11" t="str">
        <f aca="false">+IF($D$3&gt;=56,56,"")</f>
        <v/>
      </c>
      <c r="BH7" s="11" t="str">
        <f aca="false">+IF($D$3&gt;=57,57,"")</f>
        <v/>
      </c>
      <c r="BI7" s="11" t="str">
        <f aca="false">+IF($D$3&gt;=58,58,"")</f>
        <v/>
      </c>
      <c r="BJ7" s="11" t="str">
        <f aca="false">+IF($D$3&gt;=59,59,"")</f>
        <v/>
      </c>
      <c r="BK7" s="11" t="str">
        <f aca="false">+IF($D$3&gt;=60,60,"")</f>
        <v/>
      </c>
      <c r="BL7" s="11" t="str">
        <f aca="false">+IF($D$3&gt;=61,61,"")</f>
        <v/>
      </c>
      <c r="BM7" s="11" t="str">
        <f aca="false">+IF($D$3&gt;=62,62,"")</f>
        <v/>
      </c>
      <c r="BN7" s="11" t="str">
        <f aca="false">+IF($D$3&gt;=63,63,"")</f>
        <v/>
      </c>
      <c r="BO7" s="11" t="str">
        <f aca="false">+IF($D$3&gt;=64,64,"")</f>
        <v/>
      </c>
      <c r="BP7" s="11" t="str">
        <f aca="false">+IF($D$3&gt;=65,65,"")</f>
        <v/>
      </c>
      <c r="BQ7" s="11" t="str">
        <f aca="false">+IF($D$3&gt;=66,66,"")</f>
        <v/>
      </c>
      <c r="BR7" s="11" t="str">
        <f aca="false">+IF($D$3&gt;=67,67,"")</f>
        <v/>
      </c>
      <c r="BS7" s="11" t="str">
        <f aca="false">+IF($D$3&gt;=68,68,"")</f>
        <v/>
      </c>
      <c r="BT7" s="11" t="str">
        <f aca="false">+IF($D$3&gt;=69,69,"")</f>
        <v/>
      </c>
      <c r="BU7" s="11" t="str">
        <f aca="false">+IF($D$3&gt;=70,70,"")</f>
        <v/>
      </c>
      <c r="BV7" s="11" t="str">
        <f aca="false">+IF($D$3&gt;=71,71,"")</f>
        <v/>
      </c>
      <c r="BW7" s="11" t="str">
        <f aca="false">+IF($D$3&gt;=72,72,"")</f>
        <v/>
      </c>
      <c r="BX7" s="11" t="str">
        <f aca="false">+IF($D$3&gt;=73,73,"")</f>
        <v/>
      </c>
      <c r="BY7" s="11" t="str">
        <f aca="false">+IF($D$3&gt;=74,74,"")</f>
        <v/>
      </c>
      <c r="BZ7" s="11" t="str">
        <f aca="false">+IF($D$3&gt;=75,75,"")</f>
        <v/>
      </c>
      <c r="CA7" s="11" t="str">
        <f aca="false">+IF($D$3&gt;=76,76,"")</f>
        <v/>
      </c>
      <c r="CB7" s="11" t="str">
        <f aca="false">+IF($D$3&gt;=77,77,"")</f>
        <v/>
      </c>
      <c r="CC7" s="11" t="str">
        <f aca="false">+IF($D$3&gt;=78,78,"")</f>
        <v/>
      </c>
      <c r="CD7" s="11" t="str">
        <f aca="false">+IF($D$3&gt;=79,79,"")</f>
        <v/>
      </c>
      <c r="CE7" s="11" t="str">
        <f aca="false">+IF($D$3&gt;=80,80,"")</f>
        <v/>
      </c>
      <c r="CF7" s="11" t="str">
        <f aca="false">+IF($D$3&gt;=81,81,"")</f>
        <v/>
      </c>
      <c r="CG7" s="11" t="str">
        <f aca="false">+IF($D$3&gt;=82,82,"")</f>
        <v/>
      </c>
      <c r="CH7" s="11" t="str">
        <f aca="false">+IF($D$3&gt;=83,83,"")</f>
        <v/>
      </c>
      <c r="CI7" s="11" t="str">
        <f aca="false">+IF($D$3&gt;=84,84,"")</f>
        <v/>
      </c>
      <c r="CJ7" s="11" t="str">
        <f aca="false">+IF($D$3&gt;=85,85,"")</f>
        <v/>
      </c>
      <c r="CK7" s="11" t="str">
        <f aca="false">+IF($D$3&gt;=86,86,"")</f>
        <v/>
      </c>
      <c r="CL7" s="11" t="str">
        <f aca="false">+IF($D$3&gt;=87,87,"")</f>
        <v/>
      </c>
      <c r="CM7" s="11" t="str">
        <f aca="false">+IF($D$3&gt;=88,88,"")</f>
        <v/>
      </c>
      <c r="CN7" s="11" t="str">
        <f aca="false">+IF($D$3&gt;=89,89,"")</f>
        <v/>
      </c>
      <c r="CO7" s="11" t="str">
        <f aca="false">+IF($D$3&gt;=90,90,"")</f>
        <v/>
      </c>
      <c r="CP7" s="11" t="str">
        <f aca="false">+IF($D$3&gt;=91,91,"")</f>
        <v/>
      </c>
      <c r="CQ7" s="11" t="str">
        <f aca="false">+IF($D$3&gt;=92,92,"")</f>
        <v/>
      </c>
      <c r="CR7" s="11" t="str">
        <f aca="false">+IF($D$3&gt;=93,93,"")</f>
        <v/>
      </c>
      <c r="CS7" s="11" t="str">
        <f aca="false">+IF($D$3&gt;=94,94,"")</f>
        <v/>
      </c>
      <c r="CT7" s="11" t="str">
        <f aca="false">+IF($D$3&gt;=95,95,"")</f>
        <v/>
      </c>
      <c r="CU7" s="11" t="str">
        <f aca="false">+IF($D$3&gt;=96,96,"")</f>
        <v/>
      </c>
      <c r="CV7" s="11" t="str">
        <f aca="false">+IF($D$3&gt;=97,97,"")</f>
        <v/>
      </c>
      <c r="CW7" s="11" t="str">
        <f aca="false">+IF($D$3&gt;=98,98,"")</f>
        <v/>
      </c>
      <c r="CX7" s="11" t="str">
        <f aca="false">+IF($D$3&gt;=99,99,"")</f>
        <v/>
      </c>
      <c r="CY7" s="11" t="str">
        <f aca="false">+IF($D$3&gt;=100,100,"")</f>
        <v/>
      </c>
      <c r="CZ7" s="11" t="str">
        <f aca="false">+IF($D$3&gt;=101,101,"")</f>
        <v/>
      </c>
      <c r="DA7" s="11" t="str">
        <f aca="false">+IF($D$3&gt;=102,102,"")</f>
        <v/>
      </c>
      <c r="DB7" s="11" t="str">
        <f aca="false">+IF($D$3&gt;=103,103,"")</f>
        <v/>
      </c>
      <c r="DC7" s="11" t="str">
        <f aca="false">+IF($D$3&gt;=104,104,"")</f>
        <v/>
      </c>
      <c r="DD7" s="11" t="str">
        <f aca="false">+IF($D$3&gt;=105,105,"")</f>
        <v/>
      </c>
      <c r="DE7" s="11" t="str">
        <f aca="false">+IF($D$3&gt;=106,106,"")</f>
        <v/>
      </c>
      <c r="DF7" s="11" t="str">
        <f aca="false">+IF($D$3&gt;=107,107,"")</f>
        <v/>
      </c>
      <c r="DG7" s="11" t="str">
        <f aca="false">+IF($D$3&gt;=108,108,"")</f>
        <v/>
      </c>
      <c r="DH7" s="11" t="str">
        <f aca="false">+IF($D$3&gt;=109,109,"")</f>
        <v/>
      </c>
      <c r="DI7" s="11" t="str">
        <f aca="false">+IF($D$3&gt;=110,110,"")</f>
        <v/>
      </c>
      <c r="DJ7" s="11" t="str">
        <f aca="false">+IF($D$3&gt;=111,111,"")</f>
        <v/>
      </c>
      <c r="DK7" s="11" t="str">
        <f aca="false">+IF($D$3&gt;=112,112,"")</f>
        <v/>
      </c>
      <c r="DL7" s="11" t="str">
        <f aca="false">+IF($D$3&gt;=113,113,"")</f>
        <v/>
      </c>
      <c r="DM7" s="11" t="str">
        <f aca="false">+IF($D$3&gt;=114,114,"")</f>
        <v/>
      </c>
      <c r="DN7" s="11" t="str">
        <f aca="false">+IF($D$3&gt;=115,115,"")</f>
        <v/>
      </c>
      <c r="DO7" s="11" t="str">
        <f aca="false">+IF($D$3&gt;=116,116,"")</f>
        <v/>
      </c>
      <c r="DP7" s="11" t="str">
        <f aca="false">+IF($D$3&gt;=117,117,"")</f>
        <v/>
      </c>
      <c r="DQ7" s="11" t="str">
        <f aca="false">+IF($D$3&gt;=118,118,"")</f>
        <v/>
      </c>
      <c r="DR7" s="11" t="str">
        <f aca="false">+IF($D$3&gt;=119,119,"")</f>
        <v/>
      </c>
      <c r="DS7" s="11" t="str">
        <f aca="false">+IF($D$3&gt;=120,120,"")</f>
        <v/>
      </c>
      <c r="DT7" s="11" t="str">
        <f aca="false">+IF($D$3&gt;=121,121,"")</f>
        <v/>
      </c>
      <c r="DU7" s="11" t="str">
        <f aca="false">+IF($D$3&gt;=122,122,"")</f>
        <v/>
      </c>
      <c r="DV7" s="11" t="str">
        <f aca="false">+IF($D$3&gt;=123,123,"")</f>
        <v/>
      </c>
      <c r="DW7" s="11" t="str">
        <f aca="false">+IF($D$3&gt;=124,124,"")</f>
        <v/>
      </c>
      <c r="DX7" s="11" t="str">
        <f aca="false">+IF($D$3&gt;=125,125,"")</f>
        <v/>
      </c>
      <c r="DY7" s="11" t="str">
        <f aca="false">+IF($D$3&gt;=126,126,"")</f>
        <v/>
      </c>
      <c r="DZ7" s="11" t="str">
        <f aca="false">+IF($D$3&gt;=127,127,"")</f>
        <v/>
      </c>
      <c r="EA7" s="11" t="str">
        <f aca="false">+IF($D$3&gt;=128,128,"")</f>
        <v/>
      </c>
      <c r="EB7" s="11" t="str">
        <f aca="false">+IF($D$3&gt;=129,129,"")</f>
        <v/>
      </c>
      <c r="EC7" s="11" t="str">
        <f aca="false">+IF($D$3&gt;=130,130,"")</f>
        <v/>
      </c>
      <c r="ED7" s="11" t="str">
        <f aca="false">+IF($D$3&gt;=131,131,"")</f>
        <v/>
      </c>
      <c r="EE7" s="11" t="str">
        <f aca="false">+IF($D$3&gt;=132,132,"")</f>
        <v/>
      </c>
      <c r="EF7" s="11" t="str">
        <f aca="false">+IF($D$3&gt;=133,133,"")</f>
        <v/>
      </c>
      <c r="EG7" s="11" t="str">
        <f aca="false">+IF($D$3&gt;=134,134,"")</f>
        <v/>
      </c>
      <c r="EH7" s="11" t="str">
        <f aca="false">+IF($D$3&gt;=135,135,"")</f>
        <v/>
      </c>
      <c r="EI7" s="11" t="str">
        <f aca="false">+IF($D$3&gt;=136,136,"")</f>
        <v/>
      </c>
      <c r="EJ7" s="11" t="str">
        <f aca="false">+IF($D$3&gt;=137,137,"")</f>
        <v/>
      </c>
      <c r="EK7" s="11" t="str">
        <f aca="false">+IF($D$3&gt;=138,138,"")</f>
        <v/>
      </c>
      <c r="EL7" s="11" t="str">
        <f aca="false">+IF($D$3&gt;=139,139,"")</f>
        <v/>
      </c>
      <c r="EM7" s="11" t="str">
        <f aca="false">+IF($D$3&gt;=140,140,"")</f>
        <v/>
      </c>
      <c r="EN7" s="11" t="str">
        <f aca="false">+IF($D$3&gt;=141,141,"")</f>
        <v/>
      </c>
      <c r="EO7" s="11" t="str">
        <f aca="false">+IF($D$3&gt;=142,142,"")</f>
        <v/>
      </c>
      <c r="EP7" s="11" t="str">
        <f aca="false">+IF($D$3&gt;=143,143,"")</f>
        <v/>
      </c>
      <c r="EQ7" s="11" t="str">
        <f aca="false">+IF($D$3&gt;=144,144,"")</f>
        <v/>
      </c>
      <c r="ER7" s="11" t="str">
        <f aca="false">+IF($D$3&gt;=145,145,"")</f>
        <v/>
      </c>
      <c r="ES7" s="11" t="str">
        <f aca="false">+IF($D$3&gt;=146,146,"")</f>
        <v/>
      </c>
      <c r="ET7" s="11" t="str">
        <f aca="false">+IF($D$3&gt;=147,147,"")</f>
        <v/>
      </c>
      <c r="EU7" s="11" t="str">
        <f aca="false">+IF($D$3&gt;=148,148,"")</f>
        <v/>
      </c>
      <c r="EV7" s="11" t="str">
        <f aca="false">+IF($D$3&gt;=149,149,"")</f>
        <v/>
      </c>
      <c r="EW7" s="11" t="str">
        <f aca="false">+IF($D$3&gt;=150,150,"")</f>
        <v/>
      </c>
      <c r="EX7" s="11" t="str">
        <f aca="false">+IF($D$3&gt;=151,151,"")</f>
        <v/>
      </c>
      <c r="EY7" s="11" t="str">
        <f aca="false">+IF($D$3&gt;=152,152,"")</f>
        <v/>
      </c>
      <c r="EZ7" s="11" t="str">
        <f aca="false">+IF($D$3&gt;=153,153,"")</f>
        <v/>
      </c>
      <c r="FA7" s="11" t="str">
        <f aca="false">+IF($D$3&gt;=154,154,"")</f>
        <v/>
      </c>
      <c r="FB7" s="11" t="str">
        <f aca="false">+IF($D$3&gt;=155,155,"")</f>
        <v/>
      </c>
      <c r="FC7" s="11" t="str">
        <f aca="false">+IF($D$3&gt;=156,156,"")</f>
        <v/>
      </c>
      <c r="FD7" s="11" t="str">
        <f aca="false">+IF($D$3&gt;=157,157,"")</f>
        <v/>
      </c>
      <c r="FE7" s="11" t="str">
        <f aca="false">+IF($D$3&gt;=158,158,"")</f>
        <v/>
      </c>
      <c r="FF7" s="11" t="str">
        <f aca="false">+IF($D$3&gt;=159,159,"")</f>
        <v/>
      </c>
      <c r="FG7" s="11" t="str">
        <f aca="false">+IF($D$3&gt;=160,160,"")</f>
        <v/>
      </c>
      <c r="FH7" s="11" t="str">
        <f aca="false">+IF($D$3&gt;=161,161,"")</f>
        <v/>
      </c>
      <c r="FI7" s="11" t="str">
        <f aca="false">+IF($D$3&gt;=162,162,"")</f>
        <v/>
      </c>
      <c r="FJ7" s="11" t="str">
        <f aca="false">+IF($D$3&gt;=163,163,"")</f>
        <v/>
      </c>
      <c r="FK7" s="11" t="str">
        <f aca="false">+IF($D$3&gt;=164,164,"")</f>
        <v/>
      </c>
      <c r="FL7" s="11" t="str">
        <f aca="false">+IF($D$3&gt;=165,165,"")</f>
        <v/>
      </c>
      <c r="FM7" s="11" t="str">
        <f aca="false">+IF($D$3&gt;=166,166,"")</f>
        <v/>
      </c>
      <c r="FN7" s="11" t="str">
        <f aca="false">+IF($D$3&gt;=167,167,"")</f>
        <v/>
      </c>
      <c r="FO7" s="11" t="str">
        <f aca="false">+IF($D$3&gt;=168,168,"")</f>
        <v/>
      </c>
      <c r="FP7" s="11" t="str">
        <f aca="false">+IF($D$3&gt;=169,169,"")</f>
        <v/>
      </c>
      <c r="FQ7" s="11" t="str">
        <f aca="false">+IF($D$3&gt;=170,170,"")</f>
        <v/>
      </c>
      <c r="FR7" s="11" t="str">
        <f aca="false">+IF($D$3&gt;=171,171,"")</f>
        <v/>
      </c>
      <c r="FS7" s="11" t="str">
        <f aca="false">+IF($D$3&gt;=172,172,"")</f>
        <v/>
      </c>
      <c r="FT7" s="11" t="str">
        <f aca="false">+IF($D$3&gt;=173,173,"")</f>
        <v/>
      </c>
      <c r="FU7" s="11" t="str">
        <f aca="false">+IF($D$3&gt;=174,174,"")</f>
        <v/>
      </c>
      <c r="FV7" s="11" t="str">
        <f aca="false">+IF($D$3&gt;=175,175,"")</f>
        <v/>
      </c>
      <c r="FW7" s="11" t="str">
        <f aca="false">+IF($D$3&gt;=176,176,"")</f>
        <v/>
      </c>
      <c r="FX7" s="11" t="str">
        <f aca="false">+IF($D$3&gt;=177,177,"")</f>
        <v/>
      </c>
      <c r="FY7" s="11" t="str">
        <f aca="false">+IF($D$3&gt;=178,178,"")</f>
        <v/>
      </c>
      <c r="FZ7" s="11" t="str">
        <f aca="false">+IF($D$3&gt;=179,179,"")</f>
        <v/>
      </c>
      <c r="GA7" s="11" t="str">
        <f aca="false">+IF($D$3&gt;=180,180,"")</f>
        <v/>
      </c>
      <c r="GB7" s="11" t="str">
        <f aca="false">+IF($D$3&gt;=181,181,"")</f>
        <v/>
      </c>
      <c r="GC7" s="11" t="str">
        <f aca="false">+IF($D$3&gt;=182,182,"")</f>
        <v/>
      </c>
      <c r="GD7" s="11" t="str">
        <f aca="false">+IF($D$3&gt;=183,183,"")</f>
        <v/>
      </c>
      <c r="GE7" s="11" t="str">
        <f aca="false">+IF($D$3&gt;=184,184,"")</f>
        <v/>
      </c>
      <c r="GF7" s="11" t="str">
        <f aca="false">+IF($D$3&gt;=185,185,"")</f>
        <v/>
      </c>
      <c r="GG7" s="11" t="str">
        <f aca="false">+IF($D$3&gt;=186,186,"")</f>
        <v/>
      </c>
      <c r="GH7" s="11" t="str">
        <f aca="false">+IF($D$3&gt;=187,187,"")</f>
        <v/>
      </c>
      <c r="GI7" s="11" t="str">
        <f aca="false">+IF($D$3&gt;=188,188,"")</f>
        <v/>
      </c>
      <c r="GJ7" s="11" t="str">
        <f aca="false">+IF($D$3&gt;=189,189,"")</f>
        <v/>
      </c>
      <c r="GK7" s="11" t="str">
        <f aca="false">+IF($D$3&gt;=190,190,"")</f>
        <v/>
      </c>
      <c r="GL7" s="11" t="str">
        <f aca="false">+IF($D$3&gt;=191,191,"")</f>
        <v/>
      </c>
      <c r="GM7" s="11" t="str">
        <f aca="false">+IF($D$3&gt;=192,192,"")</f>
        <v/>
      </c>
      <c r="GN7" s="11" t="str">
        <f aca="false">+IF($D$3&gt;=193,193,"")</f>
        <v/>
      </c>
      <c r="GO7" s="11" t="str">
        <f aca="false">+IF($D$3&gt;=194,194,"")</f>
        <v/>
      </c>
      <c r="GP7" s="11" t="str">
        <f aca="false">+IF($D$3&gt;=195,195,"")</f>
        <v/>
      </c>
      <c r="GQ7" s="11" t="str">
        <f aca="false">+IF($D$3&gt;=196,196,"")</f>
        <v/>
      </c>
      <c r="GR7" s="11" t="str">
        <f aca="false">+IF($D$3&gt;=197,197,"")</f>
        <v/>
      </c>
      <c r="GS7" s="11" t="str">
        <f aca="false">+IF($D$3&gt;=198,198,"")</f>
        <v/>
      </c>
      <c r="GT7" s="11" t="str">
        <f aca="false">+IF($D$3&gt;=199,199,"")</f>
        <v/>
      </c>
      <c r="GU7" s="11" t="str">
        <f aca="false">+IF($D$3&gt;=200,200,"")</f>
        <v/>
      </c>
      <c r="GV7" s="11" t="str">
        <f aca="false">+IF($D$3&gt;=201,201,"")</f>
        <v/>
      </c>
      <c r="GW7" s="11" t="str">
        <f aca="false">+IF($D$3&gt;=202,202,"")</f>
        <v/>
      </c>
      <c r="GX7" s="11" t="str">
        <f aca="false">+IF($D$3&gt;=203,203,"")</f>
        <v/>
      </c>
      <c r="GY7" s="11" t="str">
        <f aca="false">+IF($D$3&gt;=204,204,"")</f>
        <v/>
      </c>
      <c r="GZ7" s="11" t="str">
        <f aca="false">+IF($D$3&gt;=205,205,"")</f>
        <v/>
      </c>
      <c r="HA7" s="11" t="str">
        <f aca="false">+IF($D$3&gt;=206,206,"")</f>
        <v/>
      </c>
      <c r="HB7" s="11" t="str">
        <f aca="false">+IF($D$3&gt;=207,207,"")</f>
        <v/>
      </c>
      <c r="HC7" s="11" t="str">
        <f aca="false">+IF($D$3&gt;=208,208,"")</f>
        <v/>
      </c>
      <c r="HD7" s="11" t="str">
        <f aca="false">+IF($D$3&gt;=209,209,"")</f>
        <v/>
      </c>
      <c r="HE7" s="11" t="str">
        <f aca="false">+IF($D$3&gt;=210,210,"")</f>
        <v/>
      </c>
      <c r="HF7" s="11" t="str">
        <f aca="false">+IF($D$3&gt;=211,211,"")</f>
        <v/>
      </c>
      <c r="HG7" s="11" t="str">
        <f aca="false">+IF($D$3&gt;=212,212,"")</f>
        <v/>
      </c>
      <c r="HH7" s="11" t="str">
        <f aca="false">+IF($D$3&gt;=213,213,"")</f>
        <v/>
      </c>
      <c r="HI7" s="11" t="str">
        <f aca="false">+IF($D$3&gt;=214,214,"")</f>
        <v/>
      </c>
      <c r="HJ7" s="11" t="str">
        <f aca="false">+IF($D$3&gt;=215,215,"")</f>
        <v/>
      </c>
      <c r="HK7" s="11" t="str">
        <f aca="false">+IF($D$3&gt;=216,216,"")</f>
        <v/>
      </c>
      <c r="HL7" s="11" t="str">
        <f aca="false">+IF($D$3&gt;=217,217,"")</f>
        <v/>
      </c>
      <c r="HM7" s="11" t="str">
        <f aca="false">+IF($D$3&gt;=218,218,"")</f>
        <v/>
      </c>
      <c r="HN7" s="11" t="str">
        <f aca="false">+IF($D$3&gt;=219,219,"")</f>
        <v/>
      </c>
      <c r="HO7" s="11" t="str">
        <f aca="false">+IF($D$3&gt;=220,220,"")</f>
        <v/>
      </c>
      <c r="HP7" s="11" t="str">
        <f aca="false">+IF($D$3&gt;=221,221,"")</f>
        <v/>
      </c>
      <c r="HQ7" s="11" t="str">
        <f aca="false">+IF($D$3&gt;=222,222,"")</f>
        <v/>
      </c>
      <c r="HR7" s="11" t="str">
        <f aca="false">+IF($D$3&gt;=223,223,"")</f>
        <v/>
      </c>
      <c r="HS7" s="11" t="str">
        <f aca="false">+IF($D$3&gt;=224,224,"")</f>
        <v/>
      </c>
      <c r="HT7" s="11" t="str">
        <f aca="false">+IF($D$3&gt;=225,225,"")</f>
        <v/>
      </c>
      <c r="HU7" s="11" t="str">
        <f aca="false">+IF($D$3&gt;=226,226,"")</f>
        <v/>
      </c>
      <c r="HV7" s="11" t="str">
        <f aca="false">+IF($D$3&gt;=227,227,"")</f>
        <v/>
      </c>
      <c r="HW7" s="11" t="str">
        <f aca="false">+IF($D$3&gt;=228,228,"")</f>
        <v/>
      </c>
      <c r="HX7" s="11" t="str">
        <f aca="false">+IF($D$3&gt;=229,229,"")</f>
        <v/>
      </c>
      <c r="HY7" s="11" t="str">
        <f aca="false">+IF($D$3&gt;=230,230,"")</f>
        <v/>
      </c>
      <c r="HZ7" s="11" t="str">
        <f aca="false">+IF($D$3&gt;=231,231,"")</f>
        <v/>
      </c>
      <c r="IA7" s="11" t="str">
        <f aca="false">+IF($D$3&gt;=232,232,"")</f>
        <v/>
      </c>
      <c r="IB7" s="11" t="str">
        <f aca="false">+IF($D$3&gt;=233,233,"")</f>
        <v/>
      </c>
      <c r="IC7" s="11" t="str">
        <f aca="false">+IF($D$3&gt;=234,234,"")</f>
        <v/>
      </c>
      <c r="ID7" s="11" t="str">
        <f aca="false">+IF($D$3&gt;=235,235,"")</f>
        <v/>
      </c>
      <c r="IE7" s="11" t="str">
        <f aca="false">+IF($D$3&gt;=236,236,"")</f>
        <v/>
      </c>
      <c r="IF7" s="11" t="str">
        <f aca="false">+IF($D$3&gt;=237,237,"")</f>
        <v/>
      </c>
      <c r="IG7" s="11" t="str">
        <f aca="false">+IF($D$3&gt;=238,238,"")</f>
        <v/>
      </c>
      <c r="IH7" s="11" t="str">
        <f aca="false">+IF($D$3&gt;=239,239,"")</f>
        <v/>
      </c>
      <c r="II7" s="11" t="str">
        <f aca="false">+IF($D$3&gt;=240,240,"")</f>
        <v/>
      </c>
      <c r="IJ7" s="11" t="str">
        <f aca="false">+IF($D$3&gt;=241,241,"")</f>
        <v/>
      </c>
      <c r="IK7" s="11" t="str">
        <f aca="false">+IF($D$3&gt;=242,242,"")</f>
        <v/>
      </c>
      <c r="IL7" s="11" t="str">
        <f aca="false">+IF($D$3&gt;=243,243,"")</f>
        <v/>
      </c>
      <c r="IM7" s="11" t="str">
        <f aca="false">+IF($D$3&gt;=244,244,"")</f>
        <v/>
      </c>
      <c r="IN7" s="11" t="str">
        <f aca="false">+IF($D$3&gt;=245,245,"")</f>
        <v/>
      </c>
      <c r="IO7" s="11" t="str">
        <f aca="false">+IF($D$3&gt;=246,246,"")</f>
        <v/>
      </c>
      <c r="IP7" s="11" t="str">
        <f aca="false">+IF($D$3&gt;=247,247,"")</f>
        <v/>
      </c>
      <c r="IQ7" s="11" t="str">
        <f aca="false">+IF($D$3&gt;=248,248,"")</f>
        <v/>
      </c>
      <c r="IR7" s="11" t="str">
        <f aca="false">+IF($D$3&gt;=249,249,"")</f>
        <v/>
      </c>
      <c r="IS7" s="11" t="str">
        <f aca="false">+IF($D$3&gt;=250,250,"")</f>
        <v/>
      </c>
      <c r="IT7" s="11" t="str">
        <f aca="false">+IF($D$3&gt;=251,251,"")</f>
        <v/>
      </c>
      <c r="IU7" s="11" t="str">
        <f aca="false">+IF($D$3&gt;=252,252,"")</f>
        <v/>
      </c>
      <c r="IV7" s="11" t="str">
        <f aca="false">+IF($D$3&gt;=253,253,"")</f>
        <v/>
      </c>
      <c r="IW7" s="11" t="str">
        <f aca="false">+IF($D$3&gt;=254,254,"")</f>
        <v/>
      </c>
      <c r="IX7" s="11" t="str">
        <f aca="false">+IF($D$3&gt;=255,255,"")</f>
        <v/>
      </c>
      <c r="IY7" s="11" t="str">
        <f aca="false">+IF($D$3&gt;=256,256,"")</f>
        <v/>
      </c>
      <c r="IZ7" s="11" t="str">
        <f aca="false">+IF($D$3&gt;=257,257,"")</f>
        <v/>
      </c>
      <c r="JA7" s="11" t="str">
        <f aca="false">+IF($D$3&gt;=258,258,"")</f>
        <v/>
      </c>
      <c r="JB7" s="11" t="str">
        <f aca="false">+IF($D$3&gt;=259,259,"")</f>
        <v/>
      </c>
      <c r="JC7" s="11" t="str">
        <f aca="false">+IF($D$3&gt;=260,260,"")</f>
        <v/>
      </c>
      <c r="JD7" s="11" t="str">
        <f aca="false">+IF($D$3&gt;=261,261,"")</f>
        <v/>
      </c>
      <c r="JE7" s="11" t="str">
        <f aca="false">+IF($D$3&gt;=262,262,"")</f>
        <v/>
      </c>
      <c r="JF7" s="11" t="str">
        <f aca="false">+IF($D$3&gt;=263,263,"")</f>
        <v/>
      </c>
      <c r="JG7" s="11" t="str">
        <f aca="false">+IF($D$3&gt;=264,264,"")</f>
        <v/>
      </c>
      <c r="JH7" s="11" t="str">
        <f aca="false">+IF($D$3&gt;=265,265,"")</f>
        <v/>
      </c>
      <c r="JI7" s="11" t="str">
        <f aca="false">+IF($D$3&gt;=266,266,"")</f>
        <v/>
      </c>
      <c r="JJ7" s="11" t="str">
        <f aca="false">+IF($D$3&gt;=267,267,"")</f>
        <v/>
      </c>
      <c r="JK7" s="11" t="str">
        <f aca="false">+IF($D$3&gt;=268,268,"")</f>
        <v/>
      </c>
      <c r="JL7" s="11" t="str">
        <f aca="false">+IF($D$3&gt;=269,269,"")</f>
        <v/>
      </c>
      <c r="JM7" s="11" t="str">
        <f aca="false">+IF($D$3&gt;=270,270,"")</f>
        <v/>
      </c>
      <c r="JN7" s="11" t="str">
        <f aca="false">+IF($D$3&gt;=271,271,"")</f>
        <v/>
      </c>
      <c r="JO7" s="11" t="str">
        <f aca="false">+IF($D$3&gt;=272,272,"")</f>
        <v/>
      </c>
      <c r="JP7" s="11" t="str">
        <f aca="false">+IF($D$3&gt;=273,273,"")</f>
        <v/>
      </c>
      <c r="JQ7" s="11" t="str">
        <f aca="false">+IF($D$3&gt;=274,274,"")</f>
        <v/>
      </c>
      <c r="JR7" s="11" t="str">
        <f aca="false">+IF($D$3&gt;=275,275,"")</f>
        <v/>
      </c>
      <c r="JS7" s="11" t="str">
        <f aca="false">+IF($D$3&gt;=276,276,"")</f>
        <v/>
      </c>
      <c r="JT7" s="11" t="str">
        <f aca="false">+IF($D$3&gt;=277,277,"")</f>
        <v/>
      </c>
      <c r="JU7" s="11" t="str">
        <f aca="false">+IF($D$3&gt;=278,278,"")</f>
        <v/>
      </c>
      <c r="JV7" s="11" t="str">
        <f aca="false">+IF($D$3&gt;=279,279,"")</f>
        <v/>
      </c>
      <c r="JW7" s="11" t="str">
        <f aca="false">+IF($D$3&gt;=280,280,"")</f>
        <v/>
      </c>
      <c r="JX7" s="11" t="str">
        <f aca="false">+IF($D$3&gt;=281,281,"")</f>
        <v/>
      </c>
      <c r="JY7" s="11" t="str">
        <f aca="false">+IF($D$3&gt;=282,282,"")</f>
        <v/>
      </c>
      <c r="JZ7" s="11" t="str">
        <f aca="false">+IF($D$3&gt;=283,283,"")</f>
        <v/>
      </c>
      <c r="KA7" s="11" t="str">
        <f aca="false">+IF($D$3&gt;=284,284,"")</f>
        <v/>
      </c>
      <c r="KB7" s="11" t="str">
        <f aca="false">+IF($D$3&gt;=285,285,"")</f>
        <v/>
      </c>
      <c r="KC7" s="11" t="str">
        <f aca="false">+IF($D$3&gt;=286,286,"")</f>
        <v/>
      </c>
      <c r="KD7" s="11" t="str">
        <f aca="false">+IF($D$3&gt;=287,287,"")</f>
        <v/>
      </c>
      <c r="KE7" s="11" t="str">
        <f aca="false">+IF($D$3&gt;=288,288,"")</f>
        <v/>
      </c>
      <c r="KF7" s="11" t="str">
        <f aca="false">+IF($D$3&gt;=289,289,"")</f>
        <v/>
      </c>
      <c r="KG7" s="11" t="str">
        <f aca="false">+IF($D$3&gt;=290,290,"")</f>
        <v/>
      </c>
      <c r="KH7" s="11" t="str">
        <f aca="false">+IF($D$3&gt;=291,291,"")</f>
        <v/>
      </c>
      <c r="KI7" s="11" t="str">
        <f aca="false">+IF($D$3&gt;=292,292,"")</f>
        <v/>
      </c>
      <c r="KJ7" s="11" t="str">
        <f aca="false">+IF($D$3&gt;=293,293,"")</f>
        <v/>
      </c>
      <c r="KK7" s="11" t="str">
        <f aca="false">+IF($D$3&gt;=294,294,"")</f>
        <v/>
      </c>
      <c r="KL7" s="11" t="str">
        <f aca="false">+IF($D$3&gt;=295,295,"")</f>
        <v/>
      </c>
      <c r="KM7" s="11" t="str">
        <f aca="false">+IF($D$3&gt;=296,296,"")</f>
        <v/>
      </c>
      <c r="KN7" s="11" t="str">
        <f aca="false">+IF($D$3&gt;=297,297,"")</f>
        <v/>
      </c>
      <c r="KO7" s="11" t="str">
        <f aca="false">+IF($D$3&gt;=298,298,"")</f>
        <v/>
      </c>
      <c r="KP7" s="11" t="str">
        <f aca="false">+IF($D$3&gt;=299,299,"")</f>
        <v/>
      </c>
      <c r="KQ7" s="11" t="str">
        <f aca="false">+IF($D$3&gt;=300,300,"")</f>
        <v/>
      </c>
      <c r="KR7" s="11" t="str">
        <f aca="false">+IF($D$3&gt;=301,301,"")</f>
        <v/>
      </c>
      <c r="KS7" s="11" t="str">
        <f aca="false">+IF($D$3&gt;=302,302,"")</f>
        <v/>
      </c>
      <c r="KT7" s="11" t="str">
        <f aca="false">+IF($D$3&gt;=303,303,"")</f>
        <v/>
      </c>
      <c r="KU7" s="11" t="str">
        <f aca="false">+IF($D$3&gt;=304,304,"")</f>
        <v/>
      </c>
      <c r="KV7" s="11" t="str">
        <f aca="false">+IF($D$3&gt;=305,305,"")</f>
        <v/>
      </c>
      <c r="KW7" s="11" t="str">
        <f aca="false">+IF($D$3&gt;=306,306,"")</f>
        <v/>
      </c>
      <c r="KX7" s="11" t="str">
        <f aca="false">+IF($D$3&gt;=307,307,"")</f>
        <v/>
      </c>
      <c r="KY7" s="11" t="str">
        <f aca="false">+IF($D$3&gt;=308,308,"")</f>
        <v/>
      </c>
      <c r="KZ7" s="11" t="str">
        <f aca="false">+IF($D$3&gt;=309,309,"")</f>
        <v/>
      </c>
      <c r="LA7" s="11" t="str">
        <f aca="false">+IF($D$3&gt;=310,310,"")</f>
        <v/>
      </c>
      <c r="LB7" s="11" t="str">
        <f aca="false">+IF($D$3&gt;=311,311,"")</f>
        <v/>
      </c>
      <c r="LC7" s="11" t="str">
        <f aca="false">+IF($D$3&gt;=312,312,"")</f>
        <v/>
      </c>
      <c r="LD7" s="11" t="str">
        <f aca="false">+IF($D$3&gt;=313,313,"")</f>
        <v/>
      </c>
      <c r="LE7" s="11" t="str">
        <f aca="false">+IF($D$3&gt;=314,314,"")</f>
        <v/>
      </c>
      <c r="LF7" s="11" t="str">
        <f aca="false">+IF($D$3&gt;=315,315,"")</f>
        <v/>
      </c>
      <c r="LG7" s="11" t="str">
        <f aca="false">+IF($D$3&gt;=316,316,"")</f>
        <v/>
      </c>
      <c r="LH7" s="11" t="str">
        <f aca="false">+IF($D$3&gt;=317,317,"")</f>
        <v/>
      </c>
      <c r="LI7" s="11" t="str">
        <f aca="false">+IF($D$3&gt;=318,318,"")</f>
        <v/>
      </c>
      <c r="LJ7" s="11" t="str">
        <f aca="false">+IF($D$3&gt;=319,319,"")</f>
        <v/>
      </c>
      <c r="LK7" s="11" t="str">
        <f aca="false">+IF($D$3&gt;=320,320,"")</f>
        <v/>
      </c>
      <c r="LL7" s="11" t="str">
        <f aca="false">+IF($D$3&gt;=321,321,"")</f>
        <v/>
      </c>
      <c r="LM7" s="11" t="str">
        <f aca="false">+IF($D$3&gt;=322,322,"")</f>
        <v/>
      </c>
      <c r="LN7" s="11" t="str">
        <f aca="false">+IF($D$3&gt;=323,323,"")</f>
        <v/>
      </c>
      <c r="LO7" s="11" t="str">
        <f aca="false">+IF($D$3&gt;=324,324,"")</f>
        <v/>
      </c>
      <c r="LP7" s="11" t="str">
        <f aca="false">+IF($D$3&gt;=325,325,"")</f>
        <v/>
      </c>
      <c r="LQ7" s="11" t="str">
        <f aca="false">+IF($D$3&gt;=326,326,"")</f>
        <v/>
      </c>
      <c r="LR7" s="11" t="str">
        <f aca="false">+IF($D$3&gt;=327,327,"")</f>
        <v/>
      </c>
      <c r="LS7" s="11" t="str">
        <f aca="false">+IF($D$3&gt;=328,328,"")</f>
        <v/>
      </c>
      <c r="LT7" s="11" t="str">
        <f aca="false">+IF($D$3&gt;=329,329,"")</f>
        <v/>
      </c>
      <c r="LU7" s="11" t="str">
        <f aca="false">+IF($D$3&gt;=330,330,"")</f>
        <v/>
      </c>
      <c r="LV7" s="11" t="str">
        <f aca="false">+IF($D$3&gt;=331,331,"")</f>
        <v/>
      </c>
      <c r="LW7" s="11" t="str">
        <f aca="false">+IF($D$3&gt;=332,332,"")</f>
        <v/>
      </c>
      <c r="LX7" s="11" t="str">
        <f aca="false">+IF($D$3&gt;=333,333,"")</f>
        <v/>
      </c>
      <c r="LY7" s="11" t="str">
        <f aca="false">+IF($D$3&gt;=334,334,"")</f>
        <v/>
      </c>
      <c r="LZ7" s="11" t="str">
        <f aca="false">+IF($D$3&gt;=335,335,"")</f>
        <v/>
      </c>
      <c r="MA7" s="11" t="str">
        <f aca="false">+IF($D$3&gt;=336,336,"")</f>
        <v/>
      </c>
      <c r="MB7" s="11" t="str">
        <f aca="false">+IF($D$3&gt;=337,337,"")</f>
        <v/>
      </c>
      <c r="MC7" s="11" t="str">
        <f aca="false">+IF($D$3&gt;=338,338,"")</f>
        <v/>
      </c>
      <c r="MD7" s="11" t="str">
        <f aca="false">+IF($D$3&gt;=339,339,"")</f>
        <v/>
      </c>
      <c r="ME7" s="11" t="str">
        <f aca="false">+IF($D$3&gt;=340,340,"")</f>
        <v/>
      </c>
      <c r="MF7" s="11" t="str">
        <f aca="false">+IF($D$3&gt;=341,341,"")</f>
        <v/>
      </c>
      <c r="MG7" s="11" t="str">
        <f aca="false">+IF($D$3&gt;=342,342,"")</f>
        <v/>
      </c>
      <c r="MH7" s="11" t="str">
        <f aca="false">+IF($D$3&gt;=343,343,"")</f>
        <v/>
      </c>
      <c r="MI7" s="11" t="str">
        <f aca="false">+IF($D$3&gt;=344,344,"")</f>
        <v/>
      </c>
      <c r="MJ7" s="11" t="str">
        <f aca="false">+IF($D$3&gt;=345,345,"")</f>
        <v/>
      </c>
      <c r="MK7" s="11" t="str">
        <f aca="false">+IF($D$3&gt;=346,346,"")</f>
        <v/>
      </c>
      <c r="ML7" s="11" t="str">
        <f aca="false">+IF($D$3&gt;=347,347,"")</f>
        <v/>
      </c>
      <c r="MM7" s="11" t="str">
        <f aca="false">+IF($D$3&gt;=348,348,"")</f>
        <v/>
      </c>
      <c r="MN7" s="11" t="str">
        <f aca="false">+IF($D$3&gt;=349,349,"")</f>
        <v/>
      </c>
      <c r="MO7" s="11" t="str">
        <f aca="false">+IF($D$3&gt;=350,350,"")</f>
        <v/>
      </c>
      <c r="MP7" s="11" t="str">
        <f aca="false">+IF($D$3&gt;=351,351,"")</f>
        <v/>
      </c>
      <c r="MQ7" s="11" t="str">
        <f aca="false">+IF($D$3&gt;=352,352,"")</f>
        <v/>
      </c>
      <c r="MR7" s="11" t="str">
        <f aca="false">+IF($D$3&gt;=353,353,"")</f>
        <v/>
      </c>
      <c r="MS7" s="11" t="str">
        <f aca="false">+IF($D$3&gt;=354,354,"")</f>
        <v/>
      </c>
      <c r="MT7" s="11" t="str">
        <f aca="false">+IF($D$3&gt;=355,355,"")</f>
        <v/>
      </c>
      <c r="MU7" s="11" t="str">
        <f aca="false">+IF($D$3&gt;=356,356,"")</f>
        <v/>
      </c>
      <c r="MV7" s="11" t="str">
        <f aca="false">+IF($D$3&gt;=357,357,"")</f>
        <v/>
      </c>
      <c r="MW7" s="11" t="str">
        <f aca="false">+IF($D$3&gt;=358,358,"")</f>
        <v/>
      </c>
      <c r="MX7" s="11" t="str">
        <f aca="false">+IF($D$3&gt;=359,359,"")</f>
        <v/>
      </c>
      <c r="MY7" s="11" t="str">
        <f aca="false">+IF($D$3&gt;=360,360,"")</f>
        <v/>
      </c>
      <c r="MZ7" s="11" t="str">
        <f aca="false">+IF($D$3&gt;=361,361,"")</f>
        <v/>
      </c>
      <c r="NA7" s="11" t="str">
        <f aca="false">+IF($D$3&gt;=362,362,"")</f>
        <v/>
      </c>
      <c r="NB7" s="11" t="str">
        <f aca="false">+IF($D$3&gt;=363,363,"")</f>
        <v/>
      </c>
      <c r="NC7" s="11" t="str">
        <f aca="false">+IF($D$3&gt;=364,364,"")</f>
        <v/>
      </c>
      <c r="ND7" s="11" t="str">
        <f aca="false">+IF($D$3&gt;=365,365,"")</f>
        <v/>
      </c>
      <c r="NE7" s="11" t="str">
        <f aca="false">+IF($D$3&gt;=366,366,"")</f>
        <v/>
      </c>
      <c r="NF7" s="11" t="str">
        <f aca="false">+IF($D$3&gt;=367,367,"")</f>
        <v/>
      </c>
      <c r="NG7" s="11" t="str">
        <f aca="false">+IF($D$3&gt;=368,368,"")</f>
        <v/>
      </c>
      <c r="NH7" s="11" t="str">
        <f aca="false">+IF($D$3&gt;=369,369,"")</f>
        <v/>
      </c>
      <c r="NI7" s="11" t="str">
        <f aca="false">+IF($D$3&gt;=370,370,"")</f>
        <v/>
      </c>
      <c r="NJ7" s="11" t="str">
        <f aca="false">+IF($D$3&gt;=371,371,"")</f>
        <v/>
      </c>
      <c r="NK7" s="11" t="str">
        <f aca="false">+IF($D$3&gt;=372,372,"")</f>
        <v/>
      </c>
      <c r="NL7" s="11" t="str">
        <f aca="false">+IF($D$3&gt;=373,373,"")</f>
        <v/>
      </c>
      <c r="NM7" s="11" t="str">
        <f aca="false">+IF($D$3&gt;=374,374,"")</f>
        <v/>
      </c>
      <c r="NN7" s="11" t="str">
        <f aca="false">+IF($D$3&gt;=375,375,"")</f>
        <v/>
      </c>
      <c r="NO7" s="11" t="str">
        <f aca="false">+IF($D$3&gt;=376,376,"")</f>
        <v/>
      </c>
      <c r="NP7" s="11" t="str">
        <f aca="false">+IF($D$3&gt;=377,377,"")</f>
        <v/>
      </c>
      <c r="NQ7" s="11" t="str">
        <f aca="false">+IF($D$3&gt;=378,378,"")</f>
        <v/>
      </c>
      <c r="NR7" s="11" t="str">
        <f aca="false">+IF($D$3&gt;=379,379,"")</f>
        <v/>
      </c>
      <c r="NS7" s="11" t="str">
        <f aca="false">+IF($D$3&gt;=380,380,"")</f>
        <v/>
      </c>
      <c r="NT7" s="11" t="str">
        <f aca="false">+IF($D$3&gt;=381,381,"")</f>
        <v/>
      </c>
      <c r="NU7" s="11" t="str">
        <f aca="false">+IF($D$3&gt;=382,382,"")</f>
        <v/>
      </c>
      <c r="NV7" s="11" t="str">
        <f aca="false">+IF($D$3&gt;=383,383,"")</f>
        <v/>
      </c>
      <c r="NW7" s="11" t="str">
        <f aca="false">+IF($D$3&gt;=384,384,"")</f>
        <v/>
      </c>
      <c r="NX7" s="11" t="str">
        <f aca="false">+IF($D$3&gt;=385,385,"")</f>
        <v/>
      </c>
      <c r="NY7" s="11" t="str">
        <f aca="false">+IF($D$3&gt;=386,386,"")</f>
        <v/>
      </c>
      <c r="NZ7" s="11" t="str">
        <f aca="false">+IF($D$3&gt;=387,387,"")</f>
        <v/>
      </c>
      <c r="OA7" s="11" t="str">
        <f aca="false">+IF($D$3&gt;=388,388,"")</f>
        <v/>
      </c>
      <c r="OB7" s="11" t="str">
        <f aca="false">+IF($D$3&gt;=389,389,"")</f>
        <v/>
      </c>
      <c r="OC7" s="11" t="str">
        <f aca="false">+IF($D$3&gt;=390,390,"")</f>
        <v/>
      </c>
      <c r="OD7" s="11" t="str">
        <f aca="false">+IF($D$3&gt;=391,391,"")</f>
        <v/>
      </c>
      <c r="OE7" s="11" t="str">
        <f aca="false">+IF($D$3&gt;=392,392,"")</f>
        <v/>
      </c>
      <c r="OF7" s="11" t="str">
        <f aca="false">+IF($D$3&gt;=393,393,"")</f>
        <v/>
      </c>
      <c r="OG7" s="11" t="str">
        <f aca="false">+IF($D$3&gt;=394,394,"")</f>
        <v/>
      </c>
      <c r="OH7" s="11" t="str">
        <f aca="false">+IF($D$3&gt;=395,395,"")</f>
        <v/>
      </c>
      <c r="OI7" s="11" t="str">
        <f aca="false">+IF($D$3&gt;=396,396,"")</f>
        <v/>
      </c>
      <c r="OJ7" s="11" t="str">
        <f aca="false">+IF($D$3&gt;=397,397,"")</f>
        <v/>
      </c>
      <c r="OK7" s="11" t="str">
        <f aca="false">+IF($D$3&gt;=398,398,"")</f>
        <v/>
      </c>
      <c r="OL7" s="11" t="str">
        <f aca="false">+IF($D$3&gt;=399,399,"")</f>
        <v/>
      </c>
      <c r="OM7" s="11" t="str">
        <f aca="false">+IF($D$3&gt;=400,400,"")</f>
        <v/>
      </c>
      <c r="ON7" s="11" t="str">
        <f aca="false">+IF($D$3&gt;=401,401,"")</f>
        <v/>
      </c>
      <c r="OO7" s="11" t="str">
        <f aca="false">+IF($D$3&gt;=402,402,"")</f>
        <v/>
      </c>
      <c r="OP7" s="11" t="str">
        <f aca="false">+IF($D$3&gt;=403,403,"")</f>
        <v/>
      </c>
      <c r="OQ7" s="11" t="str">
        <f aca="false">+IF($D$3&gt;=404,404,"")</f>
        <v/>
      </c>
      <c r="OR7" s="11" t="str">
        <f aca="false">+IF($D$3&gt;=405,405,"")</f>
        <v/>
      </c>
      <c r="OS7" s="11" t="str">
        <f aca="false">+IF($D$3&gt;=406,406,"")</f>
        <v/>
      </c>
      <c r="OT7" s="11" t="str">
        <f aca="false">+IF($D$3&gt;=407,407,"")</f>
        <v/>
      </c>
      <c r="OU7" s="11" t="str">
        <f aca="false">+IF($D$3&gt;=408,408,"")</f>
        <v/>
      </c>
      <c r="OV7" s="11" t="str">
        <f aca="false">+IF($D$3&gt;=409,409,"")</f>
        <v/>
      </c>
      <c r="OW7" s="11" t="str">
        <f aca="false">+IF($D$3&gt;=410,410,"")</f>
        <v/>
      </c>
      <c r="OX7" s="11" t="str">
        <f aca="false">+IF($D$3&gt;=411,411,"")</f>
        <v/>
      </c>
      <c r="OY7" s="11" t="str">
        <f aca="false">+IF($D$3&gt;=412,412,"")</f>
        <v/>
      </c>
      <c r="OZ7" s="11" t="str">
        <f aca="false">+IF($D$3&gt;=413,413,"")</f>
        <v/>
      </c>
      <c r="PA7" s="11" t="str">
        <f aca="false">+IF($D$3&gt;=414,414,"")</f>
        <v/>
      </c>
      <c r="PB7" s="11" t="str">
        <f aca="false">+IF($D$3&gt;=415,415,"")</f>
        <v/>
      </c>
      <c r="PC7" s="11" t="str">
        <f aca="false">+IF($D$3&gt;=416,416,"")</f>
        <v/>
      </c>
      <c r="PD7" s="11" t="str">
        <f aca="false">+IF($D$3&gt;=417,417,"")</f>
        <v/>
      </c>
      <c r="PE7" s="11" t="str">
        <f aca="false">+IF($D$3&gt;=418,418,"")</f>
        <v/>
      </c>
      <c r="PF7" s="11" t="str">
        <f aca="false">+IF($D$3&gt;=419,419,"")</f>
        <v/>
      </c>
      <c r="PG7" s="11" t="str">
        <f aca="false">+IF($D$3&gt;=420,420,"")</f>
        <v/>
      </c>
      <c r="PH7" s="11" t="str">
        <f aca="false">+IF($D$3&gt;=421,421,"")</f>
        <v/>
      </c>
      <c r="PI7" s="11" t="str">
        <f aca="false">+IF($D$3&gt;=422,422,"")</f>
        <v/>
      </c>
      <c r="PJ7" s="11" t="str">
        <f aca="false">+IF($D$3&gt;=423,423,"")</f>
        <v/>
      </c>
      <c r="PK7" s="11" t="str">
        <f aca="false">+IF($D$3&gt;=424,424,"")</f>
        <v/>
      </c>
      <c r="PL7" s="11" t="str">
        <f aca="false">+IF($D$3&gt;=425,425,"")</f>
        <v/>
      </c>
      <c r="PM7" s="11" t="str">
        <f aca="false">+IF($D$3&gt;=426,426,"")</f>
        <v/>
      </c>
      <c r="PN7" s="11" t="str">
        <f aca="false">+IF($D$3&gt;=427,427,"")</f>
        <v/>
      </c>
      <c r="PO7" s="11" t="str">
        <f aca="false">+IF($D$3&gt;=428,428,"")</f>
        <v/>
      </c>
      <c r="PP7" s="11" t="str">
        <f aca="false">+IF($D$3&gt;=429,429,"")</f>
        <v/>
      </c>
      <c r="PQ7" s="11" t="str">
        <f aca="false">+IF($D$3&gt;=430,430,"")</f>
        <v/>
      </c>
      <c r="PR7" s="11" t="str">
        <f aca="false">+IF($D$3&gt;=431,431,"")</f>
        <v/>
      </c>
      <c r="PS7" s="11" t="str">
        <f aca="false">+IF($D$3&gt;=432,432,"")</f>
        <v/>
      </c>
      <c r="PT7" s="11" t="str">
        <f aca="false">+IF($D$3&gt;=433,433,"")</f>
        <v/>
      </c>
      <c r="PU7" s="11" t="str">
        <f aca="false">+IF($D$3&gt;=434,434,"")</f>
        <v/>
      </c>
      <c r="PV7" s="11" t="str">
        <f aca="false">+IF($D$3&gt;=435,435,"")</f>
        <v/>
      </c>
      <c r="PW7" s="11" t="str">
        <f aca="false">+IF($D$3&gt;=436,436,"")</f>
        <v/>
      </c>
      <c r="PX7" s="11" t="str">
        <f aca="false">+IF($D$3&gt;=437,437,"")</f>
        <v/>
      </c>
      <c r="PY7" s="11" t="str">
        <f aca="false">+IF($D$3&gt;=438,438,"")</f>
        <v/>
      </c>
      <c r="PZ7" s="11" t="str">
        <f aca="false">+IF($D$3&gt;=439,439,"")</f>
        <v/>
      </c>
      <c r="QA7" s="11" t="str">
        <f aca="false">+IF($D$3&gt;=440,440,"")</f>
        <v/>
      </c>
      <c r="QB7" s="11" t="str">
        <f aca="false">+IF($D$3&gt;=441,441,"")</f>
        <v/>
      </c>
      <c r="QC7" s="11" t="str">
        <f aca="false">+IF($D$3&gt;=442,442,"")</f>
        <v/>
      </c>
      <c r="QD7" s="11" t="str">
        <f aca="false">+IF($D$3&gt;=443,443,"")</f>
        <v/>
      </c>
      <c r="QE7" s="11" t="str">
        <f aca="false">+IF($D$3&gt;=444,444,"")</f>
        <v/>
      </c>
      <c r="QF7" s="11" t="str">
        <f aca="false">+IF($D$3&gt;=445,445,"")</f>
        <v/>
      </c>
      <c r="QG7" s="11" t="str">
        <f aca="false">+IF($D$3&gt;=446,446,"")</f>
        <v/>
      </c>
      <c r="QH7" s="11" t="str">
        <f aca="false">+IF($D$3&gt;=447,447,"")</f>
        <v/>
      </c>
      <c r="QI7" s="11" t="str">
        <f aca="false">+IF($D$3&gt;=448,448,"")</f>
        <v/>
      </c>
      <c r="QJ7" s="11" t="str">
        <f aca="false">+IF($D$3&gt;=449,449,"")</f>
        <v/>
      </c>
      <c r="QK7" s="11" t="str">
        <f aca="false">+IF($D$3&gt;=450,450,"")</f>
        <v/>
      </c>
      <c r="QL7" s="11" t="str">
        <f aca="false">+IF($D$3&gt;=451,451,"")</f>
        <v/>
      </c>
      <c r="QM7" s="11" t="str">
        <f aca="false">+IF($D$3&gt;=452,452,"")</f>
        <v/>
      </c>
      <c r="QN7" s="11" t="str">
        <f aca="false">+IF($D$3&gt;=453,453,"")</f>
        <v/>
      </c>
      <c r="QO7" s="11" t="str">
        <f aca="false">+IF($D$3&gt;=454,454,"")</f>
        <v/>
      </c>
      <c r="QP7" s="11" t="str">
        <f aca="false">+IF($D$3&gt;=455,455,"")</f>
        <v/>
      </c>
      <c r="QQ7" s="11" t="str">
        <f aca="false">+IF($D$3&gt;=456,456,"")</f>
        <v/>
      </c>
      <c r="QR7" s="11" t="str">
        <f aca="false">+IF($D$3&gt;=457,457,"")</f>
        <v/>
      </c>
      <c r="QS7" s="11" t="str">
        <f aca="false">+IF($D$3&gt;=458,458,"")</f>
        <v/>
      </c>
      <c r="QT7" s="11" t="str">
        <f aca="false">+IF($D$3&gt;=459,459,"")</f>
        <v/>
      </c>
      <c r="QU7" s="11" t="str">
        <f aca="false">+IF($D$3&gt;=460,460,"")</f>
        <v/>
      </c>
      <c r="QV7" s="11" t="str">
        <f aca="false">+IF($D$3&gt;=461,461,"")</f>
        <v/>
      </c>
      <c r="QW7" s="11" t="str">
        <f aca="false">+IF($D$3&gt;=462,462,"")</f>
        <v/>
      </c>
      <c r="QX7" s="11" t="str">
        <f aca="false">+IF($D$3&gt;=463,463,"")</f>
        <v/>
      </c>
      <c r="QY7" s="11" t="str">
        <f aca="false">+IF($D$3&gt;=464,464,"")</f>
        <v/>
      </c>
      <c r="QZ7" s="11" t="str">
        <f aca="false">+IF($D$3&gt;=465,465,"")</f>
        <v/>
      </c>
      <c r="RA7" s="11" t="str">
        <f aca="false">+IF($D$3&gt;=466,466,"")</f>
        <v/>
      </c>
      <c r="RB7" s="11" t="str">
        <f aca="false">+IF($D$3&gt;=467,467,"")</f>
        <v/>
      </c>
      <c r="RC7" s="11" t="str">
        <f aca="false">+IF($D$3&gt;=468,468,"")</f>
        <v/>
      </c>
      <c r="RD7" s="11" t="str">
        <f aca="false">+IF($D$3&gt;=469,469,"")</f>
        <v/>
      </c>
      <c r="RE7" s="11" t="str">
        <f aca="false">+IF($D$3&gt;=470,470,"")</f>
        <v/>
      </c>
      <c r="RF7" s="11" t="str">
        <f aca="false">+IF($D$3&gt;=471,471,"")</f>
        <v/>
      </c>
      <c r="RG7" s="11" t="str">
        <f aca="false">+IF($D$3&gt;=472,472,"")</f>
        <v/>
      </c>
      <c r="RH7" s="11" t="str">
        <f aca="false">+IF($D$3&gt;=473,473,"")</f>
        <v/>
      </c>
      <c r="RI7" s="11" t="str">
        <f aca="false">+IF($D$3&gt;=474,474,"")</f>
        <v/>
      </c>
      <c r="RJ7" s="11" t="str">
        <f aca="false">+IF($D$3&gt;=475,475,"")</f>
        <v/>
      </c>
      <c r="RK7" s="11" t="str">
        <f aca="false">+IF($D$3&gt;=476,476,"")</f>
        <v/>
      </c>
      <c r="RL7" s="11" t="str">
        <f aca="false">+IF($D$3&gt;=477,477,"")</f>
        <v/>
      </c>
      <c r="RM7" s="11" t="str">
        <f aca="false">+IF($D$3&gt;=478,478,"")</f>
        <v/>
      </c>
      <c r="RN7" s="11" t="str">
        <f aca="false">+IF($D$3&gt;=479,479,"")</f>
        <v/>
      </c>
      <c r="RO7" s="11" t="str">
        <f aca="false">+IF($D$3&gt;=480,480,"")</f>
        <v/>
      </c>
      <c r="RP7" s="11" t="str">
        <f aca="false">+IF($D$3&gt;=481,481,"")</f>
        <v/>
      </c>
      <c r="RQ7" s="11" t="str">
        <f aca="false">+IF($D$3&gt;=482,482,"")</f>
        <v/>
      </c>
      <c r="RR7" s="11" t="str">
        <f aca="false">+IF($D$3&gt;=483,483,"")</f>
        <v/>
      </c>
      <c r="RS7" s="11" t="str">
        <f aca="false">+IF($D$3&gt;=484,484,"")</f>
        <v/>
      </c>
      <c r="RT7" s="11" t="str">
        <f aca="false">+IF($D$3&gt;=485,485,"")</f>
        <v/>
      </c>
      <c r="RU7" s="11" t="str">
        <f aca="false">+IF($D$3&gt;=486,486,"")</f>
        <v/>
      </c>
      <c r="RV7" s="11" t="str">
        <f aca="false">+IF($D$3&gt;=487,487,"")</f>
        <v/>
      </c>
      <c r="RW7" s="11" t="str">
        <f aca="false">+IF($D$3&gt;=488,488,"")</f>
        <v/>
      </c>
      <c r="RX7" s="11" t="str">
        <f aca="false">+IF($D$3&gt;=489,489,"")</f>
        <v/>
      </c>
      <c r="RY7" s="11" t="str">
        <f aca="false">+IF($D$3&gt;=490,490,"")</f>
        <v/>
      </c>
      <c r="RZ7" s="11" t="str">
        <f aca="false">+IF($D$3&gt;=491,491,"")</f>
        <v/>
      </c>
      <c r="SA7" s="11" t="str">
        <f aca="false">+IF($D$3&gt;=492,492,"")</f>
        <v/>
      </c>
      <c r="SB7" s="11" t="str">
        <f aca="false">+IF($D$3&gt;=493,493,"")</f>
        <v/>
      </c>
      <c r="SC7" s="11" t="str">
        <f aca="false">+IF($D$3&gt;=494,494,"")</f>
        <v/>
      </c>
      <c r="SD7" s="11" t="str">
        <f aca="false">+IF($D$3&gt;=495,495,"")</f>
        <v/>
      </c>
      <c r="SE7" s="11" t="str">
        <f aca="false">+IF($D$3&gt;=496,496,"")</f>
        <v/>
      </c>
      <c r="SF7" s="11" t="str">
        <f aca="false">+IF($D$3&gt;=497,497,"")</f>
        <v/>
      </c>
      <c r="SG7" s="11" t="str">
        <f aca="false">+IF($D$3&gt;=498,498,"")</f>
        <v/>
      </c>
      <c r="SH7" s="11" t="str">
        <f aca="false">+IF($D$3&gt;=499,499,"")</f>
        <v/>
      </c>
      <c r="SI7" s="11" t="str">
        <f aca="false">+IF($D$3&gt;=500,500,"")</f>
        <v/>
      </c>
      <c r="SJ7" s="11" t="str">
        <f aca="false">+IF($D$3&gt;=501,501,"")</f>
        <v/>
      </c>
      <c r="SK7" s="11" t="str">
        <f aca="false">+IF($D$3&gt;=502,502,"")</f>
        <v/>
      </c>
      <c r="SL7" s="11" t="str">
        <f aca="false">+IF($D$3&gt;=503,503,"")</f>
        <v/>
      </c>
      <c r="SM7" s="11" t="str">
        <f aca="false">+IF($D$3&gt;=504,504,"")</f>
        <v/>
      </c>
      <c r="SN7" s="11" t="str">
        <f aca="false">+IF($D$3&gt;=505,505,"")</f>
        <v/>
      </c>
      <c r="SO7" s="11" t="str">
        <f aca="false">+IF($D$3&gt;=506,506,"")</f>
        <v/>
      </c>
      <c r="SP7" s="11" t="str">
        <f aca="false">+IF($D$3&gt;=507,507,"")</f>
        <v/>
      </c>
      <c r="SQ7" s="11" t="str">
        <f aca="false">+IF($D$3&gt;=508,508,"")</f>
        <v/>
      </c>
      <c r="SR7" s="11" t="str">
        <f aca="false">+IF($D$3&gt;=509,509,"")</f>
        <v/>
      </c>
      <c r="SS7" s="11" t="str">
        <f aca="false">+IF($D$3&gt;=510,510,"")</f>
        <v/>
      </c>
      <c r="ST7" s="11" t="str">
        <f aca="false">+IF($D$3&gt;=511,511,"")</f>
        <v/>
      </c>
      <c r="SU7" s="11" t="str">
        <f aca="false">+IF($D$3&gt;=512,512,"")</f>
        <v/>
      </c>
      <c r="SV7" s="11" t="str">
        <f aca="false">+IF($D$3&gt;=513,513,"")</f>
        <v/>
      </c>
      <c r="SW7" s="11" t="str">
        <f aca="false">+IF($D$3&gt;=514,514,"")</f>
        <v/>
      </c>
      <c r="SX7" s="11" t="str">
        <f aca="false">+IF($D$3&gt;=515,515,"")</f>
        <v/>
      </c>
      <c r="SY7" s="11" t="str">
        <f aca="false">+IF($D$3&gt;=516,516,"")</f>
        <v/>
      </c>
      <c r="SZ7" s="11" t="str">
        <f aca="false">+IF($D$3&gt;=517,517,"")</f>
        <v/>
      </c>
      <c r="TA7" s="11" t="str">
        <f aca="false">+IF($D$3&gt;=518,518,"")</f>
        <v/>
      </c>
      <c r="TB7" s="11" t="str">
        <f aca="false">+IF($D$3&gt;=519,519,"")</f>
        <v/>
      </c>
      <c r="TC7" s="11" t="str">
        <f aca="false">+IF($D$3&gt;=520,520,"")</f>
        <v/>
      </c>
      <c r="TD7" s="11" t="str">
        <f aca="false">+IF($D$3&gt;=521,521,"")</f>
        <v/>
      </c>
      <c r="TE7" s="11" t="str">
        <f aca="false">+IF($D$3&gt;=522,522,"")</f>
        <v/>
      </c>
      <c r="TF7" s="11" t="str">
        <f aca="false">+IF($D$3&gt;=523,523,"")</f>
        <v/>
      </c>
      <c r="TG7" s="11" t="str">
        <f aca="false">+IF($D$3&gt;=524,524,"")</f>
        <v/>
      </c>
      <c r="TH7" s="11" t="str">
        <f aca="false">+IF($D$3&gt;=525,525,"")</f>
        <v/>
      </c>
      <c r="TI7" s="11" t="str">
        <f aca="false">+IF($D$3&gt;=526,526,"")</f>
        <v/>
      </c>
      <c r="TJ7" s="11" t="str">
        <f aca="false">+IF($D$3&gt;=527,527,"")</f>
        <v/>
      </c>
      <c r="TK7" s="11" t="str">
        <f aca="false">+IF($D$3&gt;=528,528,"")</f>
        <v/>
      </c>
      <c r="TL7" s="11" t="str">
        <f aca="false">+IF($D$3&gt;=529,529,"")</f>
        <v/>
      </c>
      <c r="TM7" s="11" t="str">
        <f aca="false">+IF($D$3&gt;=530,530,"")</f>
        <v/>
      </c>
      <c r="TN7" s="11" t="str">
        <f aca="false">+IF($D$3&gt;=531,531,"")</f>
        <v/>
      </c>
      <c r="TO7" s="11" t="str">
        <f aca="false">+IF($D$3&gt;=532,532,"")</f>
        <v/>
      </c>
      <c r="TP7" s="11" t="str">
        <f aca="false">+IF($D$3&gt;=533,533,"")</f>
        <v/>
      </c>
      <c r="TQ7" s="11" t="str">
        <f aca="false">+IF($D$3&gt;=534,534,"")</f>
        <v/>
      </c>
      <c r="TR7" s="11" t="str">
        <f aca="false">+IF($D$3&gt;=535,535,"")</f>
        <v/>
      </c>
      <c r="TS7" s="11" t="str">
        <f aca="false">+IF($D$3&gt;=536,536,"")</f>
        <v/>
      </c>
      <c r="TT7" s="11" t="str">
        <f aca="false">+IF($D$3&gt;=537,537,"")</f>
        <v/>
      </c>
      <c r="TU7" s="11" t="str">
        <f aca="false">+IF($D$3&gt;=538,538,"")</f>
        <v/>
      </c>
      <c r="TV7" s="11" t="str">
        <f aca="false">+IF($D$3&gt;=539,539,"")</f>
        <v/>
      </c>
      <c r="TW7" s="11" t="str">
        <f aca="false">+IF($D$3&gt;=540,540,"")</f>
        <v/>
      </c>
      <c r="TX7" s="11" t="str">
        <f aca="false">+IF($D$3&gt;=541,541,"")</f>
        <v/>
      </c>
      <c r="TY7" s="11" t="str">
        <f aca="false">+IF($D$3&gt;=542,542,"")</f>
        <v/>
      </c>
      <c r="TZ7" s="11" t="str">
        <f aca="false">+IF($D$3&gt;=543,543,"")</f>
        <v/>
      </c>
      <c r="UA7" s="11" t="str">
        <f aca="false">+IF($D$3&gt;=544,544,"")</f>
        <v/>
      </c>
      <c r="UB7" s="11" t="str">
        <f aca="false">+IF($D$3&gt;=545,545,"")</f>
        <v/>
      </c>
      <c r="UC7" s="11" t="str">
        <f aca="false">+IF($D$3&gt;=546,546,"")</f>
        <v/>
      </c>
      <c r="UD7" s="11" t="str">
        <f aca="false">+IF($D$3&gt;=547,547,"")</f>
        <v/>
      </c>
      <c r="UE7" s="11" t="str">
        <f aca="false">+IF($D$3&gt;=548,548,"")</f>
        <v/>
      </c>
      <c r="UF7" s="11" t="str">
        <f aca="false">+IF($D$3&gt;=549,549,"")</f>
        <v/>
      </c>
      <c r="UG7" s="11" t="str">
        <f aca="false">+IF($D$3&gt;=550,550,"")</f>
        <v/>
      </c>
      <c r="UH7" s="11" t="str">
        <f aca="false">+IF($D$3&gt;=551,551,"")</f>
        <v/>
      </c>
      <c r="UI7" s="11" t="str">
        <f aca="false">+IF($D$3&gt;=552,552,"")</f>
        <v/>
      </c>
      <c r="UJ7" s="11" t="str">
        <f aca="false">+IF($D$3&gt;=553,553,"")</f>
        <v/>
      </c>
      <c r="UK7" s="11" t="str">
        <f aca="false">+IF($D$3&gt;=554,554,"")</f>
        <v/>
      </c>
      <c r="UL7" s="11" t="str">
        <f aca="false">+IF($D$3&gt;=555,555,"")</f>
        <v/>
      </c>
      <c r="UM7" s="11" t="str">
        <f aca="false">+IF($D$3&gt;=556,556,"")</f>
        <v/>
      </c>
      <c r="UN7" s="11" t="str">
        <f aca="false">+IF($D$3&gt;=557,557,"")</f>
        <v/>
      </c>
      <c r="UO7" s="11" t="str">
        <f aca="false">+IF($D$3&gt;=558,558,"")</f>
        <v/>
      </c>
      <c r="UP7" s="11" t="str">
        <f aca="false">+IF($D$3&gt;=559,559,"")</f>
        <v/>
      </c>
      <c r="UQ7" s="11" t="str">
        <f aca="false">+IF($D$3&gt;=560,560,"")</f>
        <v/>
      </c>
      <c r="UR7" s="11" t="str">
        <f aca="false">+IF($D$3&gt;=561,561,"")</f>
        <v/>
      </c>
      <c r="US7" s="11" t="str">
        <f aca="false">+IF($D$3&gt;=562,562,"")</f>
        <v/>
      </c>
      <c r="UT7" s="11" t="str">
        <f aca="false">+IF($D$3&gt;=563,563,"")</f>
        <v/>
      </c>
      <c r="UU7" s="11" t="str">
        <f aca="false">+IF($D$3&gt;=564,564,"")</f>
        <v/>
      </c>
      <c r="UV7" s="11" t="str">
        <f aca="false">+IF($D$3&gt;=565,565,"")</f>
        <v/>
      </c>
      <c r="UW7" s="11" t="str">
        <f aca="false">+IF($D$3&gt;=566,566,"")</f>
        <v/>
      </c>
      <c r="UX7" s="11" t="str">
        <f aca="false">+IF($D$3&gt;=567,567,"")</f>
        <v/>
      </c>
      <c r="UY7" s="11" t="str">
        <f aca="false">+IF($D$3&gt;=568,568,"")</f>
        <v/>
      </c>
      <c r="UZ7" s="11" t="str">
        <f aca="false">+IF($D$3&gt;=569,569,"")</f>
        <v/>
      </c>
      <c r="VA7" s="11" t="str">
        <f aca="false">+IF($D$3&gt;=570,570,"")</f>
        <v/>
      </c>
      <c r="VB7" s="11" t="str">
        <f aca="false">+IF($D$3&gt;=571,571,"")</f>
        <v/>
      </c>
      <c r="VC7" s="11" t="str">
        <f aca="false">+IF($D$3&gt;=572,572,"")</f>
        <v/>
      </c>
      <c r="VD7" s="11" t="str">
        <f aca="false">+IF($D$3&gt;=573,573,"")</f>
        <v/>
      </c>
      <c r="VE7" s="11" t="str">
        <f aca="false">+IF($D$3&gt;=574,574,"")</f>
        <v/>
      </c>
      <c r="VF7" s="11" t="str">
        <f aca="false">+IF($D$3&gt;=575,575,"")</f>
        <v/>
      </c>
      <c r="VG7" s="11" t="str">
        <f aca="false">+IF($D$3&gt;=576,576,"")</f>
        <v/>
      </c>
      <c r="VH7" s="11" t="str">
        <f aca="false">+IF($D$3&gt;=577,577,"")</f>
        <v/>
      </c>
      <c r="VI7" s="11" t="str">
        <f aca="false">+IF($D$3&gt;=578,578,"")</f>
        <v/>
      </c>
      <c r="VJ7" s="11" t="str">
        <f aca="false">+IF($D$3&gt;=579,579,"")</f>
        <v/>
      </c>
      <c r="VK7" s="11" t="str">
        <f aca="false">+IF($D$3&gt;=580,580,"")</f>
        <v/>
      </c>
      <c r="VL7" s="11" t="str">
        <f aca="false">+IF($D$3&gt;=581,581,"")</f>
        <v/>
      </c>
      <c r="VM7" s="11" t="str">
        <f aca="false">+IF($D$3&gt;=582,582,"")</f>
        <v/>
      </c>
      <c r="VN7" s="11" t="str">
        <f aca="false">+IF($D$3&gt;=583,583,"")</f>
        <v/>
      </c>
      <c r="VO7" s="11" t="str">
        <f aca="false">+IF($D$3&gt;=584,584,"")</f>
        <v/>
      </c>
      <c r="VP7" s="11" t="str">
        <f aca="false">+IF($D$3&gt;=585,585,"")</f>
        <v/>
      </c>
      <c r="VQ7" s="11" t="str">
        <f aca="false">+IF($D$3&gt;=586,586,"")</f>
        <v/>
      </c>
      <c r="VR7" s="11" t="str">
        <f aca="false">+IF($D$3&gt;=587,587,"")</f>
        <v/>
      </c>
      <c r="VS7" s="11" t="str">
        <f aca="false">+IF($D$3&gt;=588,588,"")</f>
        <v/>
      </c>
      <c r="VT7" s="11" t="str">
        <f aca="false">+IF($D$3&gt;=589,589,"")</f>
        <v/>
      </c>
      <c r="VU7" s="11" t="str">
        <f aca="false">+IF($D$3&gt;=590,590,"")</f>
        <v/>
      </c>
      <c r="VV7" s="11" t="str">
        <f aca="false">+IF($D$3&gt;=591,591,"")</f>
        <v/>
      </c>
      <c r="VW7" s="11" t="str">
        <f aca="false">+IF($D$3&gt;=592,592,"")</f>
        <v/>
      </c>
      <c r="VX7" s="11" t="str">
        <f aca="false">+IF($D$3&gt;=593,593,"")</f>
        <v/>
      </c>
      <c r="VY7" s="11" t="str">
        <f aca="false">+IF($D$3&gt;=594,594,"")</f>
        <v/>
      </c>
      <c r="VZ7" s="11" t="str">
        <f aca="false">+IF($D$3&gt;=595,595,"")</f>
        <v/>
      </c>
      <c r="WA7" s="11" t="str">
        <f aca="false">+IF($D$3&gt;=596,596,"")</f>
        <v/>
      </c>
      <c r="WB7" s="11" t="str">
        <f aca="false">+IF($D$3&gt;=597,597,"")</f>
        <v/>
      </c>
      <c r="WC7" s="11" t="str">
        <f aca="false">+IF($D$3&gt;=598,598,"")</f>
        <v/>
      </c>
      <c r="WD7" s="11" t="str">
        <f aca="false">+IF($D$3&gt;=599,599,"")</f>
        <v/>
      </c>
      <c r="WE7" s="11" t="str">
        <f aca="false">+IF($D$3&gt;=600,600,"")</f>
        <v/>
      </c>
      <c r="WF7" s="11" t="str">
        <f aca="false">+IF($D$3&gt;=601,601,"")</f>
        <v/>
      </c>
      <c r="WG7" s="11" t="str">
        <f aca="false">+IF($D$3&gt;=602,602,"")</f>
        <v/>
      </c>
      <c r="WH7" s="11" t="str">
        <f aca="false">+IF($D$3&gt;=603,603,"")</f>
        <v/>
      </c>
      <c r="WI7" s="11" t="str">
        <f aca="false">+IF($D$3&gt;=604,604,"")</f>
        <v/>
      </c>
      <c r="WJ7" s="11" t="str">
        <f aca="false">+IF($D$3&gt;=605,605,"")</f>
        <v/>
      </c>
      <c r="WK7" s="11" t="str">
        <f aca="false">+IF($D$3&gt;=606,606,"")</f>
        <v/>
      </c>
      <c r="WL7" s="11" t="str">
        <f aca="false">+IF($D$3&gt;=607,607,"")</f>
        <v/>
      </c>
      <c r="WM7" s="11" t="str">
        <f aca="false">+IF($D$3&gt;=608,608,"")</f>
        <v/>
      </c>
      <c r="WN7" s="11" t="str">
        <f aca="false">+IF($D$3&gt;=609,609,"")</f>
        <v/>
      </c>
      <c r="WO7" s="11" t="str">
        <f aca="false">+IF($D$3&gt;=610,610,"")</f>
        <v/>
      </c>
      <c r="WP7" s="11" t="str">
        <f aca="false">+IF($D$3&gt;=611,611,"")</f>
        <v/>
      </c>
      <c r="WQ7" s="11" t="str">
        <f aca="false">+IF($D$3&gt;=612,612,"")</f>
        <v/>
      </c>
      <c r="WR7" s="11" t="str">
        <f aca="false">+IF($D$3&gt;=613,613,"")</f>
        <v/>
      </c>
      <c r="WS7" s="11" t="str">
        <f aca="false">+IF($D$3&gt;=614,614,"")</f>
        <v/>
      </c>
      <c r="WT7" s="11" t="str">
        <f aca="false">+IF($D$3&gt;=615,615,"")</f>
        <v/>
      </c>
      <c r="WU7" s="11" t="str">
        <f aca="false">+IF($D$3&gt;=616,616,"")</f>
        <v/>
      </c>
      <c r="WV7" s="11" t="str">
        <f aca="false">+IF($D$3&gt;=617,617,"")</f>
        <v/>
      </c>
      <c r="WW7" s="11" t="str">
        <f aca="false">+IF($D$3&gt;=618,618,"")</f>
        <v/>
      </c>
      <c r="WX7" s="11" t="str">
        <f aca="false">+IF($D$3&gt;=619,619,"")</f>
        <v/>
      </c>
      <c r="WY7" s="11" t="str">
        <f aca="false">+IF($D$3&gt;=620,620,"")</f>
        <v/>
      </c>
      <c r="WZ7" s="11" t="str">
        <f aca="false">+IF($D$3&gt;=621,621,"")</f>
        <v/>
      </c>
      <c r="XA7" s="11" t="str">
        <f aca="false">+IF($D$3&gt;=622,622,"")</f>
        <v/>
      </c>
      <c r="XB7" s="11" t="str">
        <f aca="false">+IF($D$3&gt;=623,623,"")</f>
        <v/>
      </c>
      <c r="XC7" s="11" t="str">
        <f aca="false">+IF($D$3&gt;=624,624,"")</f>
        <v/>
      </c>
      <c r="XD7" s="11" t="str">
        <f aca="false">+IF($D$3&gt;=625,625,"")</f>
        <v/>
      </c>
      <c r="XE7" s="11" t="str">
        <f aca="false">+IF($D$3&gt;=626,626,"")</f>
        <v/>
      </c>
      <c r="XF7" s="11" t="str">
        <f aca="false">+IF($D$3&gt;=627,627,"")</f>
        <v/>
      </c>
      <c r="XG7" s="11" t="str">
        <f aca="false">+IF($D$3&gt;=628,628,"")</f>
        <v/>
      </c>
      <c r="XH7" s="11" t="str">
        <f aca="false">+IF($D$3&gt;=629,629,"")</f>
        <v/>
      </c>
      <c r="XI7" s="11" t="str">
        <f aca="false">+IF($D$3&gt;=630,630,"")</f>
        <v/>
      </c>
      <c r="XJ7" s="11" t="str">
        <f aca="false">+IF($D$3&gt;=631,631,"")</f>
        <v/>
      </c>
      <c r="XK7" s="11" t="str">
        <f aca="false">+IF($D$3&gt;=632,632,"")</f>
        <v/>
      </c>
      <c r="XL7" s="11" t="str">
        <f aca="false">+IF($D$3&gt;=633,633,"")</f>
        <v/>
      </c>
      <c r="XM7" s="11" t="str">
        <f aca="false">+IF($D$3&gt;=634,634,"")</f>
        <v/>
      </c>
      <c r="XN7" s="11" t="str">
        <f aca="false">+IF($D$3&gt;=635,635,"")</f>
        <v/>
      </c>
      <c r="XO7" s="11" t="str">
        <f aca="false">+IF($D$3&gt;=636,636,"")</f>
        <v/>
      </c>
      <c r="XP7" s="11" t="str">
        <f aca="false">+IF($D$3&gt;=637,637,"")</f>
        <v/>
      </c>
      <c r="XQ7" s="11" t="str">
        <f aca="false">+IF($D$3&gt;=638,638,"")</f>
        <v/>
      </c>
      <c r="XR7" s="11" t="str">
        <f aca="false">+IF($D$3&gt;=639,639,"")</f>
        <v/>
      </c>
      <c r="XS7" s="11" t="str">
        <f aca="false">+IF($D$3&gt;=640,640,"")</f>
        <v/>
      </c>
      <c r="XT7" s="11" t="str">
        <f aca="false">+IF($D$3&gt;=641,641,"")</f>
        <v/>
      </c>
      <c r="XU7" s="11" t="str">
        <f aca="false">+IF($D$3&gt;=642,642,"")</f>
        <v/>
      </c>
      <c r="XV7" s="11" t="str">
        <f aca="false">+IF($D$3&gt;=643,643,"")</f>
        <v/>
      </c>
      <c r="XW7" s="11" t="str">
        <f aca="false">+IF($D$3&gt;=644,644,"")</f>
        <v/>
      </c>
      <c r="XX7" s="11" t="str">
        <f aca="false">+IF($D$3&gt;=645,645,"")</f>
        <v/>
      </c>
      <c r="XY7" s="11" t="str">
        <f aca="false">+IF($D$3&gt;=646,646,"")</f>
        <v/>
      </c>
      <c r="XZ7" s="11" t="str">
        <f aca="false">+IF($D$3&gt;=647,647,"")</f>
        <v/>
      </c>
      <c r="YA7" s="11" t="str">
        <f aca="false">+IF($D$3&gt;=648,648,"")</f>
        <v/>
      </c>
      <c r="YB7" s="11" t="str">
        <f aca="false">+IF($D$3&gt;=649,649,"")</f>
        <v/>
      </c>
      <c r="YC7" s="11" t="str">
        <f aca="false">+IF($D$3&gt;=650,650,"")</f>
        <v/>
      </c>
      <c r="YD7" s="11" t="str">
        <f aca="false">+IF($D$3&gt;=651,651,"")</f>
        <v/>
      </c>
      <c r="YE7" s="11" t="str">
        <f aca="false">+IF($D$3&gt;=652,652,"")</f>
        <v/>
      </c>
      <c r="YF7" s="11" t="str">
        <f aca="false">+IF($D$3&gt;=653,653,"")</f>
        <v/>
      </c>
      <c r="YG7" s="11" t="str">
        <f aca="false">+IF($D$3&gt;=654,654,"")</f>
        <v/>
      </c>
      <c r="YH7" s="11" t="str">
        <f aca="false">+IF($D$3&gt;=655,655,"")</f>
        <v/>
      </c>
      <c r="YI7" s="11" t="str">
        <f aca="false">+IF($D$3&gt;=656,656,"")</f>
        <v/>
      </c>
      <c r="YJ7" s="11" t="str">
        <f aca="false">+IF($D$3&gt;=657,657,"")</f>
        <v/>
      </c>
      <c r="YK7" s="11" t="str">
        <f aca="false">+IF($D$3&gt;=658,658,"")</f>
        <v/>
      </c>
      <c r="YL7" s="11" t="str">
        <f aca="false">+IF($D$3&gt;=659,659,"")</f>
        <v/>
      </c>
      <c r="YM7" s="11" t="str">
        <f aca="false">+IF($D$3&gt;=660,660,"")</f>
        <v/>
      </c>
      <c r="YN7" s="11" t="str">
        <f aca="false">+IF($D$3&gt;=661,661,"")</f>
        <v/>
      </c>
      <c r="YO7" s="11" t="str">
        <f aca="false">+IF($D$3&gt;=662,662,"")</f>
        <v/>
      </c>
      <c r="YP7" s="11" t="str">
        <f aca="false">+IF($D$3&gt;=663,663,"")</f>
        <v/>
      </c>
      <c r="YQ7" s="11" t="str">
        <f aca="false">+IF($D$3&gt;=664,664,"")</f>
        <v/>
      </c>
      <c r="YR7" s="11" t="str">
        <f aca="false">+IF($D$3&gt;=665,665,"")</f>
        <v/>
      </c>
      <c r="YS7" s="11" t="str">
        <f aca="false">+IF($D$3&gt;=666,666,"")</f>
        <v/>
      </c>
      <c r="YT7" s="11" t="str">
        <f aca="false">+IF($D$3&gt;=667,667,"")</f>
        <v/>
      </c>
      <c r="YU7" s="11" t="str">
        <f aca="false">+IF($D$3&gt;=668,668,"")</f>
        <v/>
      </c>
      <c r="YV7" s="11" t="str">
        <f aca="false">+IF($D$3&gt;=669,669,"")</f>
        <v/>
      </c>
      <c r="YW7" s="11" t="str">
        <f aca="false">+IF($D$3&gt;=670,670,"")</f>
        <v/>
      </c>
      <c r="YX7" s="11" t="str">
        <f aca="false">+IF($D$3&gt;=671,671,"")</f>
        <v/>
      </c>
      <c r="YY7" s="11" t="str">
        <f aca="false">+IF($D$3&gt;=672,672,"")</f>
        <v/>
      </c>
      <c r="YZ7" s="11" t="str">
        <f aca="false">+IF($D$3&gt;=673,673,"")</f>
        <v/>
      </c>
      <c r="ZA7" s="11" t="str">
        <f aca="false">+IF($D$3&gt;=674,674,"")</f>
        <v/>
      </c>
      <c r="ZB7" s="11" t="str">
        <f aca="false">+IF($D$3&gt;=675,675,"")</f>
        <v/>
      </c>
      <c r="ZC7" s="11" t="str">
        <f aca="false">+IF($D$3&gt;=676,676,"")</f>
        <v/>
      </c>
      <c r="ZD7" s="11" t="str">
        <f aca="false">+IF($D$3&gt;=677,677,"")</f>
        <v/>
      </c>
      <c r="ZE7" s="11" t="str">
        <f aca="false">+IF($D$3&gt;=678,678,"")</f>
        <v/>
      </c>
      <c r="ZF7" s="11" t="str">
        <f aca="false">+IF($D$3&gt;=679,679,"")</f>
        <v/>
      </c>
      <c r="ZG7" s="11" t="str">
        <f aca="false">+IF($D$3&gt;=680,680,"")</f>
        <v/>
      </c>
      <c r="ZH7" s="11" t="str">
        <f aca="false">+IF($D$3&gt;=681,681,"")</f>
        <v/>
      </c>
      <c r="ZI7" s="11" t="str">
        <f aca="false">+IF($D$3&gt;=682,682,"")</f>
        <v/>
      </c>
      <c r="ZJ7" s="11" t="str">
        <f aca="false">+IF($D$3&gt;=683,683,"")</f>
        <v/>
      </c>
      <c r="ZK7" s="11" t="str">
        <f aca="false">+IF($D$3&gt;=684,684,"")</f>
        <v/>
      </c>
      <c r="ZL7" s="11" t="str">
        <f aca="false">+IF($D$3&gt;=685,685,"")</f>
        <v/>
      </c>
      <c r="ZM7" s="11" t="str">
        <f aca="false">+IF($D$3&gt;=686,686,"")</f>
        <v/>
      </c>
      <c r="ZN7" s="11" t="str">
        <f aca="false">+IF($D$3&gt;=687,687,"")</f>
        <v/>
      </c>
      <c r="ZO7" s="11" t="str">
        <f aca="false">+IF($D$3&gt;=688,688,"")</f>
        <v/>
      </c>
      <c r="ZP7" s="11" t="str">
        <f aca="false">+IF($D$3&gt;=689,689,"")</f>
        <v/>
      </c>
      <c r="ZQ7" s="11" t="str">
        <f aca="false">+IF($D$3&gt;=690,690,"")</f>
        <v/>
      </c>
      <c r="ZR7" s="11" t="str">
        <f aca="false">+IF($D$3&gt;=691,691,"")</f>
        <v/>
      </c>
      <c r="ZS7" s="11" t="str">
        <f aca="false">+IF($D$3&gt;=692,692,"")</f>
        <v/>
      </c>
      <c r="ZT7" s="11" t="str">
        <f aca="false">+IF($D$3&gt;=693,693,"")</f>
        <v/>
      </c>
      <c r="ZU7" s="11" t="str">
        <f aca="false">+IF($D$3&gt;=694,694,"")</f>
        <v/>
      </c>
      <c r="ZV7" s="11" t="str">
        <f aca="false">+IF($D$3&gt;=695,695,"")</f>
        <v/>
      </c>
      <c r="ZW7" s="11" t="str">
        <f aca="false">+IF($D$3&gt;=696,696,"")</f>
        <v/>
      </c>
      <c r="ZX7" s="11" t="str">
        <f aca="false">+IF($D$3&gt;=697,697,"")</f>
        <v/>
      </c>
      <c r="ZY7" s="11" t="str">
        <f aca="false">+IF($D$3&gt;=698,698,"")</f>
        <v/>
      </c>
      <c r="ZZ7" s="11" t="str">
        <f aca="false">+IF($D$3&gt;=699,699,"")</f>
        <v/>
      </c>
      <c r="AAA7" s="11" t="str">
        <f aca="false">+IF($D$3&gt;=700,700,"")</f>
        <v/>
      </c>
      <c r="AAB7" s="11" t="str">
        <f aca="false">+IF($D$3&gt;=701,701,"")</f>
        <v/>
      </c>
      <c r="AAC7" s="11" t="str">
        <f aca="false">+IF($D$3&gt;=702,702,"")</f>
        <v/>
      </c>
      <c r="AAD7" s="11" t="str">
        <f aca="false">+IF($D$3&gt;=703,703,"")</f>
        <v/>
      </c>
      <c r="AAE7" s="11" t="str">
        <f aca="false">+IF($D$3&gt;=704,704,"")</f>
        <v/>
      </c>
      <c r="AAF7" s="11" t="str">
        <f aca="false">+IF($D$3&gt;=705,705,"")</f>
        <v/>
      </c>
      <c r="AAG7" s="11" t="str">
        <f aca="false">+IF($D$3&gt;=706,706,"")</f>
        <v/>
      </c>
      <c r="AAH7" s="11" t="str">
        <f aca="false">+IF($D$3&gt;=707,707,"")</f>
        <v/>
      </c>
      <c r="AAI7" s="11" t="str">
        <f aca="false">+IF($D$3&gt;=708,708,"")</f>
        <v/>
      </c>
      <c r="AAJ7" s="11" t="str">
        <f aca="false">+IF($D$3&gt;=709,709,"")</f>
        <v/>
      </c>
      <c r="AAK7" s="11" t="str">
        <f aca="false">+IF($D$3&gt;=710,710,"")</f>
        <v/>
      </c>
      <c r="AAL7" s="11" t="str">
        <f aca="false">+IF($D$3&gt;=711,711,"")</f>
        <v/>
      </c>
      <c r="AAM7" s="11" t="str">
        <f aca="false">+IF($D$3&gt;=712,712,"")</f>
        <v/>
      </c>
      <c r="AAN7" s="11" t="str">
        <f aca="false">+IF($D$3&gt;=713,713,"")</f>
        <v/>
      </c>
      <c r="AAO7" s="11" t="str">
        <f aca="false">+IF($D$3&gt;=714,714,"")</f>
        <v/>
      </c>
      <c r="AAP7" s="11" t="str">
        <f aca="false">+IF($D$3&gt;=715,715,"")</f>
        <v/>
      </c>
      <c r="AAQ7" s="11" t="str">
        <f aca="false">+IF($D$3&gt;=716,716,"")</f>
        <v/>
      </c>
      <c r="AAR7" s="11" t="str">
        <f aca="false">+IF($D$3&gt;=717,717,"")</f>
        <v/>
      </c>
      <c r="AAS7" s="11" t="str">
        <f aca="false">+IF($D$3&gt;=718,718,"")</f>
        <v/>
      </c>
      <c r="AAT7" s="11" t="str">
        <f aca="false">+IF($D$3&gt;=719,719,"")</f>
        <v/>
      </c>
      <c r="AAU7" s="11" t="str">
        <f aca="false">+IF($D$3&gt;=720,720,"")</f>
        <v/>
      </c>
      <c r="AAV7" s="11" t="str">
        <f aca="false">+IF($D$3&gt;=721,721,"")</f>
        <v/>
      </c>
      <c r="AAW7" s="11" t="str">
        <f aca="false">+IF($D$3&gt;=722,722,"")</f>
        <v/>
      </c>
      <c r="AAX7" s="11" t="str">
        <f aca="false">+IF($D$3&gt;=723,723,"")</f>
        <v/>
      </c>
      <c r="AAY7" s="11" t="str">
        <f aca="false">+IF($D$3&gt;=724,724,"")</f>
        <v/>
      </c>
      <c r="AAZ7" s="11" t="str">
        <f aca="false">+IF($D$3&gt;=725,725,"")</f>
        <v/>
      </c>
      <c r="ABA7" s="11" t="str">
        <f aca="false">+IF($D$3&gt;=726,726,"")</f>
        <v/>
      </c>
      <c r="ABB7" s="11" t="str">
        <f aca="false">+IF($D$3&gt;=727,727,"")</f>
        <v/>
      </c>
      <c r="ABC7" s="11" t="str">
        <f aca="false">+IF($D$3&gt;=728,728,"")</f>
        <v/>
      </c>
      <c r="ABD7" s="11" t="str">
        <f aca="false">+IF($D$3&gt;=729,729,"")</f>
        <v/>
      </c>
      <c r="ABE7" s="11" t="str">
        <f aca="false">+IF($D$3&gt;=730,730,"")</f>
        <v/>
      </c>
      <c r="ABF7" s="11" t="str">
        <f aca="false">+IF($D$3&gt;=731,731,"")</f>
        <v/>
      </c>
      <c r="ABG7" s="11" t="str">
        <f aca="false">+IF($D$3&gt;=732,732,"")</f>
        <v/>
      </c>
      <c r="ABH7" s="11" t="str">
        <f aca="false">+IF($D$3&gt;=733,733,"")</f>
        <v/>
      </c>
      <c r="ABI7" s="11" t="str">
        <f aca="false">+IF($D$3&gt;=734,734,"")</f>
        <v/>
      </c>
      <c r="ABJ7" s="11" t="str">
        <f aca="false">+IF($D$3&gt;=735,735,"")</f>
        <v/>
      </c>
      <c r="ABK7" s="11" t="str">
        <f aca="false">+IF($D$3&gt;=736,736,"")</f>
        <v/>
      </c>
      <c r="ABL7" s="11" t="str">
        <f aca="false">+IF($D$3&gt;=737,737,"")</f>
        <v/>
      </c>
      <c r="ABM7" s="11" t="str">
        <f aca="false">+IF($D$3&gt;=738,738,"")</f>
        <v/>
      </c>
      <c r="ABN7" s="11" t="str">
        <f aca="false">+IF($D$3&gt;=739,739,"")</f>
        <v/>
      </c>
      <c r="ABO7" s="11" t="str">
        <f aca="false">+IF($D$3&gt;=740,740,"")</f>
        <v/>
      </c>
      <c r="ABP7" s="11" t="str">
        <f aca="false">+IF($D$3&gt;=741,741,"")</f>
        <v/>
      </c>
      <c r="ABQ7" s="11" t="str">
        <f aca="false">+IF($D$3&gt;=742,742,"")</f>
        <v/>
      </c>
      <c r="ABR7" s="11" t="str">
        <f aca="false">+IF($D$3&gt;=743,743,"")</f>
        <v/>
      </c>
      <c r="ABS7" s="11" t="str">
        <f aca="false">+IF($D$3&gt;=744,744,"")</f>
        <v/>
      </c>
      <c r="ABT7" s="11" t="str">
        <f aca="false">+IF($D$3&gt;=745,745,"")</f>
        <v/>
      </c>
      <c r="ABU7" s="11" t="str">
        <f aca="false">+IF($D$3&gt;=746,746,"")</f>
        <v/>
      </c>
      <c r="ABV7" s="11" t="str">
        <f aca="false">+IF($D$3&gt;=747,747,"")</f>
        <v/>
      </c>
      <c r="ABW7" s="11" t="str">
        <f aca="false">+IF($D$3&gt;=748,748,"")</f>
        <v/>
      </c>
      <c r="ABX7" s="11" t="str">
        <f aca="false">+IF($D$3&gt;=749,749,"")</f>
        <v/>
      </c>
      <c r="ABY7" s="11" t="str">
        <f aca="false">+IF($D$3&gt;=750,750,"")</f>
        <v/>
      </c>
      <c r="ABZ7" s="11" t="str">
        <f aca="false">+IF($D$3&gt;=751,751,"")</f>
        <v/>
      </c>
      <c r="ACA7" s="11" t="str">
        <f aca="false">+IF($D$3&gt;=752,752,"")</f>
        <v/>
      </c>
      <c r="ACB7" s="11" t="str">
        <f aca="false">+IF($D$3&gt;=753,753,"")</f>
        <v/>
      </c>
      <c r="ACC7" s="11" t="str">
        <f aca="false">+IF($D$3&gt;=754,754,"")</f>
        <v/>
      </c>
      <c r="ACD7" s="11" t="str">
        <f aca="false">+IF($D$3&gt;=755,755,"")</f>
        <v/>
      </c>
      <c r="ACE7" s="11" t="str">
        <f aca="false">+IF($D$3&gt;=756,756,"")</f>
        <v/>
      </c>
      <c r="ACF7" s="11" t="str">
        <f aca="false">+IF($D$3&gt;=757,757,"")</f>
        <v/>
      </c>
      <c r="ACG7" s="11" t="str">
        <f aca="false">+IF($D$3&gt;=758,758,"")</f>
        <v/>
      </c>
      <c r="ACH7" s="11" t="str">
        <f aca="false">+IF($D$3&gt;=759,759,"")</f>
        <v/>
      </c>
      <c r="ACI7" s="11" t="str">
        <f aca="false">+IF($D$3&gt;=760,760,"")</f>
        <v/>
      </c>
      <c r="ACJ7" s="11" t="str">
        <f aca="false">+IF($D$3&gt;=761,761,"")</f>
        <v/>
      </c>
      <c r="ACK7" s="11" t="str">
        <f aca="false">+IF($D$3&gt;=762,762,"")</f>
        <v/>
      </c>
      <c r="ACL7" s="11" t="str">
        <f aca="false">+IF($D$3&gt;=763,763,"")</f>
        <v/>
      </c>
      <c r="ACM7" s="11" t="str">
        <f aca="false">+IF($D$3&gt;=764,764,"")</f>
        <v/>
      </c>
      <c r="ACN7" s="11" t="str">
        <f aca="false">+IF($D$3&gt;=765,765,"")</f>
        <v/>
      </c>
      <c r="ACO7" s="11" t="str">
        <f aca="false">+IF($D$3&gt;=766,766,"")</f>
        <v/>
      </c>
      <c r="ACP7" s="11" t="str">
        <f aca="false">+IF($D$3&gt;=767,767,"")</f>
        <v/>
      </c>
      <c r="ACQ7" s="11" t="str">
        <f aca="false">+IF($D$3&gt;=768,768,"")</f>
        <v/>
      </c>
      <c r="ACR7" s="11" t="str">
        <f aca="false">+IF($D$3&gt;=769,769,"")</f>
        <v/>
      </c>
      <c r="ACS7" s="11" t="str">
        <f aca="false">+IF($D$3&gt;=770,770,"")</f>
        <v/>
      </c>
      <c r="ACT7" s="11" t="str">
        <f aca="false">+IF($D$3&gt;=771,771,"")</f>
        <v/>
      </c>
      <c r="ACU7" s="11" t="str">
        <f aca="false">+IF($D$3&gt;=772,772,"")</f>
        <v/>
      </c>
      <c r="ACV7" s="11" t="str">
        <f aca="false">+IF($D$3&gt;=773,773,"")</f>
        <v/>
      </c>
      <c r="ACW7" s="11" t="str">
        <f aca="false">+IF($D$3&gt;=774,774,"")</f>
        <v/>
      </c>
      <c r="ACX7" s="11" t="str">
        <f aca="false">+IF($D$3&gt;=775,775,"")</f>
        <v/>
      </c>
      <c r="ACY7" s="11" t="str">
        <f aca="false">+IF($D$3&gt;=776,776,"")</f>
        <v/>
      </c>
      <c r="ACZ7" s="11" t="str">
        <f aca="false">+IF($D$3&gt;=777,777,"")</f>
        <v/>
      </c>
      <c r="ADA7" s="11" t="str">
        <f aca="false">+IF($D$3&gt;=778,778,"")</f>
        <v/>
      </c>
      <c r="ADB7" s="11" t="str">
        <f aca="false">+IF($D$3&gt;=779,779,"")</f>
        <v/>
      </c>
      <c r="ADC7" s="11" t="str">
        <f aca="false">+IF($D$3&gt;=780,780,"")</f>
        <v/>
      </c>
      <c r="ADD7" s="11" t="str">
        <f aca="false">+IF($D$3&gt;=781,781,"")</f>
        <v/>
      </c>
      <c r="ADE7" s="11" t="str">
        <f aca="false">+IF($D$3&gt;=782,782,"")</f>
        <v/>
      </c>
      <c r="ADF7" s="11" t="str">
        <f aca="false">+IF($D$3&gt;=783,783,"")</f>
        <v/>
      </c>
      <c r="ADG7" s="11" t="str">
        <f aca="false">+IF($D$3&gt;=784,784,"")</f>
        <v/>
      </c>
      <c r="ADH7" s="11" t="str">
        <f aca="false">+IF($D$3&gt;=785,785,"")</f>
        <v/>
      </c>
      <c r="ADI7" s="11" t="str">
        <f aca="false">+IF($D$3&gt;=786,786,"")</f>
        <v/>
      </c>
      <c r="ADJ7" s="11" t="str">
        <f aca="false">+IF($D$3&gt;=787,787,"")</f>
        <v/>
      </c>
      <c r="ADK7" s="11" t="str">
        <f aca="false">+IF($D$3&gt;=788,788,"")</f>
        <v/>
      </c>
      <c r="ADL7" s="11" t="str">
        <f aca="false">+IF($D$3&gt;=789,789,"")</f>
        <v/>
      </c>
      <c r="ADM7" s="11" t="str">
        <f aca="false">+IF($D$3&gt;=790,790,"")</f>
        <v/>
      </c>
      <c r="ADN7" s="11" t="str">
        <f aca="false">+IF($D$3&gt;=791,791,"")</f>
        <v/>
      </c>
      <c r="ADO7" s="11" t="str">
        <f aca="false">+IF($D$3&gt;=792,792,"")</f>
        <v/>
      </c>
      <c r="ADP7" s="11" t="str">
        <f aca="false">+IF($D$3&gt;=793,793,"")</f>
        <v/>
      </c>
      <c r="ADQ7" s="11" t="str">
        <f aca="false">+IF($D$3&gt;=794,794,"")</f>
        <v/>
      </c>
      <c r="ADR7" s="11" t="str">
        <f aca="false">+IF($D$3&gt;=795,795,"")</f>
        <v/>
      </c>
      <c r="ADS7" s="11" t="str">
        <f aca="false">+IF($D$3&gt;=796,796,"")</f>
        <v/>
      </c>
      <c r="ADT7" s="11" t="str">
        <f aca="false">+IF($D$3&gt;=797,797,"")</f>
        <v/>
      </c>
      <c r="ADU7" s="11" t="str">
        <f aca="false">+IF($D$3&gt;=798,798,"")</f>
        <v/>
      </c>
      <c r="ADV7" s="11" t="str">
        <f aca="false">+IF($D$3&gt;=799,799,"")</f>
        <v/>
      </c>
      <c r="ADW7" s="11" t="str">
        <f aca="false">+IF($D$3&gt;=800,800,"")</f>
        <v/>
      </c>
      <c r="ADX7" s="11" t="str">
        <f aca="false">+IF($D$3&gt;=801,801,"")</f>
        <v/>
      </c>
      <c r="ADY7" s="11" t="str">
        <f aca="false">+IF($D$3&gt;=802,802,"")</f>
        <v/>
      </c>
      <c r="ADZ7" s="11" t="str">
        <f aca="false">+IF($D$3&gt;=803,803,"")</f>
        <v/>
      </c>
      <c r="AEA7" s="11" t="str">
        <f aca="false">+IF($D$3&gt;=804,804,"")</f>
        <v/>
      </c>
      <c r="AEB7" s="11" t="str">
        <f aca="false">+IF($D$3&gt;=805,805,"")</f>
        <v/>
      </c>
      <c r="AEC7" s="11" t="str">
        <f aca="false">+IF($D$3&gt;=806,806,"")</f>
        <v/>
      </c>
      <c r="AED7" s="11" t="str">
        <f aca="false">+IF($D$3&gt;=807,807,"")</f>
        <v/>
      </c>
      <c r="AEE7" s="11" t="str">
        <f aca="false">+IF($D$3&gt;=808,808,"")</f>
        <v/>
      </c>
      <c r="AEF7" s="11" t="str">
        <f aca="false">+IF($D$3&gt;=809,809,"")</f>
        <v/>
      </c>
      <c r="AEG7" s="11" t="str">
        <f aca="false">+IF($D$3&gt;=810,810,"")</f>
        <v/>
      </c>
      <c r="AEH7" s="11" t="str">
        <f aca="false">+IF($D$3&gt;=811,811,"")</f>
        <v/>
      </c>
      <c r="AEI7" s="11" t="str">
        <f aca="false">+IF($D$3&gt;=812,812,"")</f>
        <v/>
      </c>
      <c r="AEJ7" s="11" t="str">
        <f aca="false">+IF($D$3&gt;=813,813,"")</f>
        <v/>
      </c>
      <c r="AEK7" s="11" t="str">
        <f aca="false">+IF($D$3&gt;=814,814,"")</f>
        <v/>
      </c>
      <c r="AEL7" s="11" t="str">
        <f aca="false">+IF($D$3&gt;=815,815,"")</f>
        <v/>
      </c>
      <c r="AEM7" s="11" t="str">
        <f aca="false">+IF($D$3&gt;=816,816,"")</f>
        <v/>
      </c>
      <c r="AEN7" s="11" t="str">
        <f aca="false">+IF($D$3&gt;=817,817,"")</f>
        <v/>
      </c>
      <c r="AEO7" s="11" t="str">
        <f aca="false">+IF($D$3&gt;=818,818,"")</f>
        <v/>
      </c>
      <c r="AEP7" s="11" t="str">
        <f aca="false">+IF($D$3&gt;=819,819,"")</f>
        <v/>
      </c>
      <c r="AEQ7" s="11" t="str">
        <f aca="false">+IF($D$3&gt;=820,820,"")</f>
        <v/>
      </c>
      <c r="AER7" s="11" t="str">
        <f aca="false">+IF($D$3&gt;=821,821,"")</f>
        <v/>
      </c>
      <c r="AES7" s="11" t="str">
        <f aca="false">+IF($D$3&gt;=822,822,"")</f>
        <v/>
      </c>
      <c r="AET7" s="11" t="str">
        <f aca="false">+IF($D$3&gt;=823,823,"")</f>
        <v/>
      </c>
      <c r="AEU7" s="11" t="str">
        <f aca="false">+IF($D$3&gt;=824,824,"")</f>
        <v/>
      </c>
      <c r="AEV7" s="11" t="str">
        <f aca="false">+IF($D$3&gt;=825,825,"")</f>
        <v/>
      </c>
      <c r="AEW7" s="11" t="str">
        <f aca="false">+IF($D$3&gt;=826,826,"")</f>
        <v/>
      </c>
      <c r="AEX7" s="11" t="str">
        <f aca="false">+IF($D$3&gt;=827,827,"")</f>
        <v/>
      </c>
      <c r="AEY7" s="11" t="str">
        <f aca="false">+IF($D$3&gt;=828,828,"")</f>
        <v/>
      </c>
      <c r="AEZ7" s="11" t="str">
        <f aca="false">+IF($D$3&gt;=829,829,"")</f>
        <v/>
      </c>
      <c r="AFA7" s="11" t="str">
        <f aca="false">+IF($D$3&gt;=830,830,"")</f>
        <v/>
      </c>
      <c r="AFB7" s="11" t="str">
        <f aca="false">+IF($D$3&gt;=831,831,"")</f>
        <v/>
      </c>
      <c r="AFC7" s="11" t="str">
        <f aca="false">+IF($D$3&gt;=832,832,"")</f>
        <v/>
      </c>
      <c r="AFD7" s="11" t="str">
        <f aca="false">+IF($D$3&gt;=833,833,"")</f>
        <v/>
      </c>
      <c r="AFE7" s="11" t="str">
        <f aca="false">+IF($D$3&gt;=834,834,"")</f>
        <v/>
      </c>
      <c r="AFF7" s="11" t="str">
        <f aca="false">+IF($D$3&gt;=835,835,"")</f>
        <v/>
      </c>
      <c r="AFG7" s="11" t="str">
        <f aca="false">+IF($D$3&gt;=836,836,"")</f>
        <v/>
      </c>
      <c r="AFH7" s="11" t="str">
        <f aca="false">+IF($D$3&gt;=837,837,"")</f>
        <v/>
      </c>
      <c r="AFI7" s="11" t="str">
        <f aca="false">+IF($D$3&gt;=838,838,"")</f>
        <v/>
      </c>
      <c r="AFJ7" s="11" t="str">
        <f aca="false">+IF($D$3&gt;=839,839,"")</f>
        <v/>
      </c>
      <c r="AFK7" s="11" t="str">
        <f aca="false">+IF($D$3&gt;=840,840,"")</f>
        <v/>
      </c>
      <c r="AFL7" s="11" t="str">
        <f aca="false">+IF($D$3&gt;=841,841,"")</f>
        <v/>
      </c>
      <c r="AFM7" s="11" t="str">
        <f aca="false">+IF($D$3&gt;=842,842,"")</f>
        <v/>
      </c>
      <c r="AFN7" s="11" t="str">
        <f aca="false">+IF($D$3&gt;=843,843,"")</f>
        <v/>
      </c>
      <c r="AFO7" s="11" t="str">
        <f aca="false">+IF($D$3&gt;=844,844,"")</f>
        <v/>
      </c>
      <c r="AFP7" s="11" t="str">
        <f aca="false">+IF($D$3&gt;=845,845,"")</f>
        <v/>
      </c>
      <c r="AFQ7" s="11" t="str">
        <f aca="false">+IF($D$3&gt;=846,846,"")</f>
        <v/>
      </c>
      <c r="AFR7" s="11" t="str">
        <f aca="false">+IF($D$3&gt;=847,847,"")</f>
        <v/>
      </c>
      <c r="AFS7" s="11" t="str">
        <f aca="false">+IF($D$3&gt;=848,848,"")</f>
        <v/>
      </c>
      <c r="AFT7" s="11" t="str">
        <f aca="false">+IF($D$3&gt;=849,849,"")</f>
        <v/>
      </c>
      <c r="AFU7" s="11" t="str">
        <f aca="false">+IF($D$3&gt;=850,850,"")</f>
        <v/>
      </c>
      <c r="AFV7" s="11" t="str">
        <f aca="false">+IF($D$3&gt;=851,851,"")</f>
        <v/>
      </c>
      <c r="AFW7" s="11" t="str">
        <f aca="false">+IF($D$3&gt;=852,852,"")</f>
        <v/>
      </c>
      <c r="AFX7" s="11" t="str">
        <f aca="false">+IF($D$3&gt;=853,853,"")</f>
        <v/>
      </c>
      <c r="AFY7" s="11" t="str">
        <f aca="false">+IF($D$3&gt;=854,854,"")</f>
        <v/>
      </c>
      <c r="AFZ7" s="11" t="str">
        <f aca="false">+IF($D$3&gt;=855,855,"")</f>
        <v/>
      </c>
      <c r="AGA7" s="11" t="str">
        <f aca="false">+IF($D$3&gt;=856,856,"")</f>
        <v/>
      </c>
      <c r="AGB7" s="11" t="str">
        <f aca="false">+IF($D$3&gt;=857,857,"")</f>
        <v/>
      </c>
      <c r="AGC7" s="11" t="str">
        <f aca="false">+IF($D$3&gt;=858,858,"")</f>
        <v/>
      </c>
      <c r="AGD7" s="11" t="str">
        <f aca="false">+IF($D$3&gt;=859,859,"")</f>
        <v/>
      </c>
      <c r="AGE7" s="11" t="str">
        <f aca="false">+IF($D$3&gt;=860,860,"")</f>
        <v/>
      </c>
      <c r="AGF7" s="11" t="str">
        <f aca="false">+IF($D$3&gt;=861,861,"")</f>
        <v/>
      </c>
      <c r="AGG7" s="11" t="str">
        <f aca="false">+IF($D$3&gt;=862,862,"")</f>
        <v/>
      </c>
      <c r="AGH7" s="11" t="str">
        <f aca="false">+IF($D$3&gt;=863,863,"")</f>
        <v/>
      </c>
      <c r="AGI7" s="11" t="str">
        <f aca="false">+IF($D$3&gt;=864,864,"")</f>
        <v/>
      </c>
      <c r="AGJ7" s="11" t="str">
        <f aca="false">+IF($D$3&gt;=865,865,"")</f>
        <v/>
      </c>
      <c r="AGK7" s="11" t="str">
        <f aca="false">+IF($D$3&gt;=866,866,"")</f>
        <v/>
      </c>
      <c r="AGL7" s="11" t="str">
        <f aca="false">+IF($D$3&gt;=867,867,"")</f>
        <v/>
      </c>
      <c r="AGM7" s="11" t="str">
        <f aca="false">+IF($D$3&gt;=868,868,"")</f>
        <v/>
      </c>
      <c r="AGN7" s="11" t="str">
        <f aca="false">+IF($D$3&gt;=869,869,"")</f>
        <v/>
      </c>
      <c r="AGO7" s="11" t="str">
        <f aca="false">+IF($D$3&gt;=870,870,"")</f>
        <v/>
      </c>
      <c r="AGP7" s="11" t="str">
        <f aca="false">+IF($D$3&gt;=871,871,"")</f>
        <v/>
      </c>
      <c r="AGQ7" s="11" t="str">
        <f aca="false">+IF($D$3&gt;=872,872,"")</f>
        <v/>
      </c>
      <c r="AGR7" s="11" t="str">
        <f aca="false">+IF($D$3&gt;=873,873,"")</f>
        <v/>
      </c>
      <c r="AGS7" s="11" t="str">
        <f aca="false">+IF($D$3&gt;=874,874,"")</f>
        <v/>
      </c>
      <c r="AGT7" s="11" t="str">
        <f aca="false">+IF($D$3&gt;=875,875,"")</f>
        <v/>
      </c>
      <c r="AGU7" s="11" t="str">
        <f aca="false">+IF($D$3&gt;=876,876,"")</f>
        <v/>
      </c>
      <c r="AGV7" s="11" t="str">
        <f aca="false">+IF($D$3&gt;=877,877,"")</f>
        <v/>
      </c>
      <c r="AGW7" s="11" t="str">
        <f aca="false">+IF($D$3&gt;=878,878,"")</f>
        <v/>
      </c>
      <c r="AGX7" s="11" t="str">
        <f aca="false">+IF($D$3&gt;=879,879,"")</f>
        <v/>
      </c>
      <c r="AGY7" s="11" t="str">
        <f aca="false">+IF($D$3&gt;=880,880,"")</f>
        <v/>
      </c>
      <c r="AGZ7" s="11" t="str">
        <f aca="false">+IF($D$3&gt;=881,881,"")</f>
        <v/>
      </c>
      <c r="AHA7" s="11" t="str">
        <f aca="false">+IF($D$3&gt;=882,882,"")</f>
        <v/>
      </c>
      <c r="AHB7" s="11" t="str">
        <f aca="false">+IF($D$3&gt;=883,883,"")</f>
        <v/>
      </c>
      <c r="AHC7" s="11" t="str">
        <f aca="false">+IF($D$3&gt;=884,884,"")</f>
        <v/>
      </c>
      <c r="AHD7" s="11" t="str">
        <f aca="false">+IF($D$3&gt;=885,885,"")</f>
        <v/>
      </c>
      <c r="AHE7" s="11" t="str">
        <f aca="false">+IF($D$3&gt;=886,886,"")</f>
        <v/>
      </c>
      <c r="AHF7" s="11" t="str">
        <f aca="false">+IF($D$3&gt;=887,887,"")</f>
        <v/>
      </c>
      <c r="AHG7" s="11" t="str">
        <f aca="false">+IF($D$3&gt;=888,888,"")</f>
        <v/>
      </c>
      <c r="AHH7" s="11" t="str">
        <f aca="false">+IF($D$3&gt;=889,889,"")</f>
        <v/>
      </c>
      <c r="AHI7" s="11" t="str">
        <f aca="false">+IF($D$3&gt;=890,890,"")</f>
        <v/>
      </c>
      <c r="AHJ7" s="11" t="str">
        <f aca="false">+IF($D$3&gt;=891,891,"")</f>
        <v/>
      </c>
      <c r="AHK7" s="11" t="str">
        <f aca="false">+IF($D$3&gt;=892,892,"")</f>
        <v/>
      </c>
      <c r="AHL7" s="11" t="str">
        <f aca="false">+IF($D$3&gt;=893,893,"")</f>
        <v/>
      </c>
      <c r="AHM7" s="11" t="str">
        <f aca="false">+IF($D$3&gt;=894,894,"")</f>
        <v/>
      </c>
      <c r="AHN7" s="11" t="str">
        <f aca="false">+IF($D$3&gt;=895,895,"")</f>
        <v/>
      </c>
      <c r="AHO7" s="11" t="str">
        <f aca="false">+IF($D$3&gt;=896,896,"")</f>
        <v/>
      </c>
      <c r="AHP7" s="11" t="str">
        <f aca="false">+IF($D$3&gt;=897,897,"")</f>
        <v/>
      </c>
      <c r="AHQ7" s="11" t="str">
        <f aca="false">+IF($D$3&gt;=898,898,"")</f>
        <v/>
      </c>
      <c r="AHR7" s="11" t="str">
        <f aca="false">+IF($D$3&gt;=899,899,"")</f>
        <v/>
      </c>
      <c r="AHS7" s="11" t="str">
        <f aca="false">+IF($D$3&gt;=900,900,"")</f>
        <v/>
      </c>
      <c r="AHT7" s="11" t="str">
        <f aca="false">+IF($D$3&gt;=901,901,"")</f>
        <v/>
      </c>
      <c r="AHU7" s="11" t="str">
        <f aca="false">+IF($D$3&gt;=902,902,"")</f>
        <v/>
      </c>
      <c r="AHV7" s="11" t="str">
        <f aca="false">+IF($D$3&gt;=903,903,"")</f>
        <v/>
      </c>
      <c r="AHW7" s="11" t="str">
        <f aca="false">+IF($D$3&gt;=904,904,"")</f>
        <v/>
      </c>
      <c r="AHX7" s="11" t="str">
        <f aca="false">+IF($D$3&gt;=905,905,"")</f>
        <v/>
      </c>
      <c r="AHY7" s="11" t="str">
        <f aca="false">+IF($D$3&gt;=906,906,"")</f>
        <v/>
      </c>
      <c r="AHZ7" s="11" t="str">
        <f aca="false">+IF($D$3&gt;=907,907,"")</f>
        <v/>
      </c>
      <c r="AIA7" s="11" t="str">
        <f aca="false">+IF($D$3&gt;=908,908,"")</f>
        <v/>
      </c>
      <c r="AIB7" s="11" t="str">
        <f aca="false">+IF($D$3&gt;=909,909,"")</f>
        <v/>
      </c>
      <c r="AIC7" s="11" t="str">
        <f aca="false">+IF($D$3&gt;=910,910,"")</f>
        <v/>
      </c>
      <c r="AID7" s="11" t="str">
        <f aca="false">+IF($D$3&gt;=911,911,"")</f>
        <v/>
      </c>
      <c r="AIE7" s="11" t="str">
        <f aca="false">+IF($D$3&gt;=912,912,"")</f>
        <v/>
      </c>
      <c r="AIF7" s="11" t="str">
        <f aca="false">+IF($D$3&gt;=913,913,"")</f>
        <v/>
      </c>
      <c r="AIG7" s="11" t="str">
        <f aca="false">+IF($D$3&gt;=914,914,"")</f>
        <v/>
      </c>
      <c r="AIH7" s="11" t="str">
        <f aca="false">+IF($D$3&gt;=915,915,"")</f>
        <v/>
      </c>
      <c r="AII7" s="11" t="str">
        <f aca="false">+IF($D$3&gt;=916,916,"")</f>
        <v/>
      </c>
      <c r="AIJ7" s="11" t="str">
        <f aca="false">+IF($D$3&gt;=917,917,"")</f>
        <v/>
      </c>
      <c r="AIK7" s="11" t="str">
        <f aca="false">+IF($D$3&gt;=918,918,"")</f>
        <v/>
      </c>
      <c r="AIL7" s="11" t="str">
        <f aca="false">+IF($D$3&gt;=919,919,"")</f>
        <v/>
      </c>
      <c r="AIM7" s="11" t="str">
        <f aca="false">+IF($D$3&gt;=920,920,"")</f>
        <v/>
      </c>
      <c r="AIN7" s="11" t="str">
        <f aca="false">+IF($D$3&gt;=921,921,"")</f>
        <v/>
      </c>
      <c r="AIO7" s="11" t="str">
        <f aca="false">+IF($D$3&gt;=922,922,"")</f>
        <v/>
      </c>
      <c r="AIP7" s="11" t="str">
        <f aca="false">+IF($D$3&gt;=923,923,"")</f>
        <v/>
      </c>
      <c r="AIQ7" s="11" t="str">
        <f aca="false">+IF($D$3&gt;=924,924,"")</f>
        <v/>
      </c>
      <c r="AIR7" s="11" t="str">
        <f aca="false">+IF($D$3&gt;=925,925,"")</f>
        <v/>
      </c>
      <c r="AIS7" s="11" t="str">
        <f aca="false">+IF($D$3&gt;=926,926,"")</f>
        <v/>
      </c>
      <c r="AIT7" s="11" t="str">
        <f aca="false">+IF($D$3&gt;=927,927,"")</f>
        <v/>
      </c>
      <c r="AIU7" s="11" t="str">
        <f aca="false">+IF($D$3&gt;=928,928,"")</f>
        <v/>
      </c>
      <c r="AIV7" s="11" t="str">
        <f aca="false">+IF($D$3&gt;=929,929,"")</f>
        <v/>
      </c>
      <c r="AIW7" s="11" t="str">
        <f aca="false">+IF($D$3&gt;=930,930,"")</f>
        <v/>
      </c>
      <c r="AIX7" s="11" t="str">
        <f aca="false">+IF($D$3&gt;=931,931,"")</f>
        <v/>
      </c>
      <c r="AIY7" s="11" t="str">
        <f aca="false">+IF($D$3&gt;=932,932,"")</f>
        <v/>
      </c>
      <c r="AIZ7" s="11" t="str">
        <f aca="false">+IF($D$3&gt;=933,933,"")</f>
        <v/>
      </c>
      <c r="AJA7" s="11" t="str">
        <f aca="false">+IF($D$3&gt;=934,934,"")</f>
        <v/>
      </c>
      <c r="AJB7" s="11" t="str">
        <f aca="false">+IF($D$3&gt;=935,935,"")</f>
        <v/>
      </c>
      <c r="AJC7" s="11" t="str">
        <f aca="false">+IF($D$3&gt;=936,936,"")</f>
        <v/>
      </c>
      <c r="AJD7" s="11" t="str">
        <f aca="false">+IF($D$3&gt;=937,937,"")</f>
        <v/>
      </c>
      <c r="AJE7" s="11" t="str">
        <f aca="false">+IF($D$3&gt;=938,938,"")</f>
        <v/>
      </c>
      <c r="AJF7" s="11" t="str">
        <f aca="false">+IF($D$3&gt;=939,939,"")</f>
        <v/>
      </c>
      <c r="AJG7" s="11" t="str">
        <f aca="false">+IF($D$3&gt;=940,940,"")</f>
        <v/>
      </c>
      <c r="AJH7" s="11" t="str">
        <f aca="false">+IF($D$3&gt;=941,941,"")</f>
        <v/>
      </c>
      <c r="AJI7" s="11" t="str">
        <f aca="false">+IF($D$3&gt;=942,942,"")</f>
        <v/>
      </c>
      <c r="AJJ7" s="11" t="str">
        <f aca="false">+IF($D$3&gt;=943,943,"")</f>
        <v/>
      </c>
      <c r="AJK7" s="11" t="str">
        <f aca="false">+IF($D$3&gt;=944,944,"")</f>
        <v/>
      </c>
      <c r="AJL7" s="11" t="str">
        <f aca="false">+IF($D$3&gt;=945,945,"")</f>
        <v/>
      </c>
      <c r="AJM7" s="11" t="str">
        <f aca="false">+IF($D$3&gt;=946,946,"")</f>
        <v/>
      </c>
      <c r="AJN7" s="11" t="str">
        <f aca="false">+IF($D$3&gt;=947,947,"")</f>
        <v/>
      </c>
      <c r="AJO7" s="11" t="str">
        <f aca="false">+IF($D$3&gt;=948,948,"")</f>
        <v/>
      </c>
      <c r="AJP7" s="11" t="str">
        <f aca="false">+IF($D$3&gt;=949,949,"")</f>
        <v/>
      </c>
      <c r="AJQ7" s="11" t="str">
        <f aca="false">+IF($D$3&gt;=950,950,"")</f>
        <v/>
      </c>
      <c r="AJR7" s="11" t="str">
        <f aca="false">+IF($D$3&gt;=951,951,"")</f>
        <v/>
      </c>
      <c r="AJS7" s="11" t="str">
        <f aca="false">+IF($D$3&gt;=952,952,"")</f>
        <v/>
      </c>
      <c r="AJT7" s="11" t="str">
        <f aca="false">+IF($D$3&gt;=953,953,"")</f>
        <v/>
      </c>
      <c r="AJU7" s="11" t="str">
        <f aca="false">+IF($D$3&gt;=954,954,"")</f>
        <v/>
      </c>
      <c r="AJV7" s="11" t="str">
        <f aca="false">+IF($D$3&gt;=955,955,"")</f>
        <v/>
      </c>
      <c r="AJW7" s="11" t="str">
        <f aca="false">+IF($D$3&gt;=956,956,"")</f>
        <v/>
      </c>
      <c r="AJX7" s="11" t="str">
        <f aca="false">+IF($D$3&gt;=957,957,"")</f>
        <v/>
      </c>
      <c r="AJY7" s="11" t="str">
        <f aca="false">+IF($D$3&gt;=958,958,"")</f>
        <v/>
      </c>
      <c r="AJZ7" s="11" t="str">
        <f aca="false">+IF($D$3&gt;=959,959,"")</f>
        <v/>
      </c>
      <c r="AKA7" s="11" t="str">
        <f aca="false">+IF($D$3&gt;=960,960,"")</f>
        <v/>
      </c>
      <c r="AKB7" s="11" t="str">
        <f aca="false">+IF($D$3&gt;=961,961,"")</f>
        <v/>
      </c>
      <c r="AKC7" s="11" t="str">
        <f aca="false">+IF($D$3&gt;=962,962,"")</f>
        <v/>
      </c>
      <c r="AKD7" s="11" t="str">
        <f aca="false">+IF($D$3&gt;=963,963,"")</f>
        <v/>
      </c>
      <c r="AKE7" s="11" t="str">
        <f aca="false">+IF($D$3&gt;=964,964,"")</f>
        <v/>
      </c>
      <c r="AKF7" s="11" t="str">
        <f aca="false">+IF($D$3&gt;=965,965,"")</f>
        <v/>
      </c>
      <c r="AKG7" s="11" t="str">
        <f aca="false">+IF($D$3&gt;=966,966,"")</f>
        <v/>
      </c>
      <c r="AKH7" s="11" t="str">
        <f aca="false">+IF($D$3&gt;=967,967,"")</f>
        <v/>
      </c>
      <c r="AKI7" s="11" t="str">
        <f aca="false">+IF($D$3&gt;=968,968,"")</f>
        <v/>
      </c>
      <c r="AKJ7" s="11" t="str">
        <f aca="false">+IF($D$3&gt;=969,969,"")</f>
        <v/>
      </c>
      <c r="AKK7" s="11" t="str">
        <f aca="false">+IF($D$3&gt;=970,970,"")</f>
        <v/>
      </c>
      <c r="AKL7" s="11" t="str">
        <f aca="false">+IF($D$3&gt;=971,971,"")</f>
        <v/>
      </c>
      <c r="AKM7" s="11" t="str">
        <f aca="false">+IF($D$3&gt;=972,972,"")</f>
        <v/>
      </c>
      <c r="AKN7" s="11" t="str">
        <f aca="false">+IF($D$3&gt;=973,973,"")</f>
        <v/>
      </c>
      <c r="AKO7" s="11" t="str">
        <f aca="false">+IF($D$3&gt;=974,974,"")</f>
        <v/>
      </c>
      <c r="AKP7" s="11" t="str">
        <f aca="false">+IF($D$3&gt;=975,975,"")</f>
        <v/>
      </c>
      <c r="AKQ7" s="11" t="str">
        <f aca="false">+IF($D$3&gt;=976,976,"")</f>
        <v/>
      </c>
      <c r="AKR7" s="11" t="str">
        <f aca="false">+IF($D$3&gt;=977,977,"")</f>
        <v/>
      </c>
      <c r="AKS7" s="11" t="str">
        <f aca="false">+IF($D$3&gt;=978,978,"")</f>
        <v/>
      </c>
      <c r="AKT7" s="11" t="str">
        <f aca="false">+IF($D$3&gt;=979,979,"")</f>
        <v/>
      </c>
      <c r="AKU7" s="11" t="str">
        <f aca="false">+IF($D$3&gt;=980,980,"")</f>
        <v/>
      </c>
      <c r="AKV7" s="11" t="str">
        <f aca="false">+IF($D$3&gt;=981,981,"")</f>
        <v/>
      </c>
      <c r="AKW7" s="11" t="str">
        <f aca="false">+IF($D$3&gt;=982,982,"")</f>
        <v/>
      </c>
      <c r="AKX7" s="11" t="str">
        <f aca="false">+IF($D$3&gt;=983,983,"")</f>
        <v/>
      </c>
      <c r="AKY7" s="11" t="str">
        <f aca="false">+IF($D$3&gt;=984,984,"")</f>
        <v/>
      </c>
      <c r="AKZ7" s="11" t="str">
        <f aca="false">+IF($D$3&gt;=985,985,"")</f>
        <v/>
      </c>
      <c r="ALA7" s="11" t="str">
        <f aca="false">+IF($D$3&gt;=986,986,"")</f>
        <v/>
      </c>
      <c r="ALB7" s="11" t="str">
        <f aca="false">+IF($D$3&gt;=987,987,"")</f>
        <v/>
      </c>
      <c r="ALC7" s="11" t="str">
        <f aca="false">+IF($D$3&gt;=988,988,"")</f>
        <v/>
      </c>
      <c r="ALD7" s="11" t="str">
        <f aca="false">+IF($D$3&gt;=989,989,"")</f>
        <v/>
      </c>
      <c r="ALE7" s="11" t="str">
        <f aca="false">+IF($D$3&gt;=990,990,"")</f>
        <v/>
      </c>
      <c r="ALF7" s="11" t="str">
        <f aca="false">+IF($D$3&gt;=991,991,"")</f>
        <v/>
      </c>
      <c r="ALG7" s="11" t="str">
        <f aca="false">+IF($D$3&gt;=992,992,"")</f>
        <v/>
      </c>
      <c r="ALH7" s="11" t="str">
        <f aca="false">+IF($D$3&gt;=993,993,"")</f>
        <v/>
      </c>
      <c r="ALI7" s="11" t="str">
        <f aca="false">+IF($D$3&gt;=994,994,"")</f>
        <v/>
      </c>
      <c r="ALJ7" s="11" t="str">
        <f aca="false">+IF($D$3&gt;=995,995,"")</f>
        <v/>
      </c>
      <c r="ALK7" s="11" t="str">
        <f aca="false">+IF($D$3&gt;=996,996,"")</f>
        <v/>
      </c>
      <c r="ALL7" s="11" t="str">
        <f aca="false">+IF($D$3&gt;=997,997,"")</f>
        <v/>
      </c>
      <c r="ALM7" s="11" t="str">
        <f aca="false">+IF($D$3&gt;=998,998,"")</f>
        <v/>
      </c>
      <c r="ALN7" s="11" t="str">
        <f aca="false">+IF($D$3&gt;=999,999,"")</f>
        <v/>
      </c>
      <c r="ALO7" s="11" t="str">
        <f aca="false">+IF($D$3&gt;=1000,1000,"")</f>
        <v/>
      </c>
      <c r="ALP7" s="11" t="str">
        <f aca="false">+IF($D$3&gt;=1001,1001,"")</f>
        <v/>
      </c>
      <c r="ALQ7" s="11" t="str">
        <f aca="false">+IF($D$3&gt;=1002,1002,"")</f>
        <v/>
      </c>
      <c r="ALR7" s="11" t="str">
        <f aca="false">+IF($D$3&gt;=1003,1003,"")</f>
        <v/>
      </c>
      <c r="ALS7" s="11" t="str">
        <f aca="false">+IF($D$3&gt;=1004,1004,"")</f>
        <v/>
      </c>
      <c r="ALT7" s="11" t="str">
        <f aca="false">+IF($D$3&gt;=1005,1005,"")</f>
        <v/>
      </c>
      <c r="ALU7" s="11" t="str">
        <f aca="false">+IF($D$3&gt;=1006,1006,"")</f>
        <v/>
      </c>
      <c r="ALV7" s="11" t="str">
        <f aca="false">+IF($D$3&gt;=1007,1007,"")</f>
        <v/>
      </c>
      <c r="ALW7" s="11" t="str">
        <f aca="false">+IF($D$3&gt;=1008,1008,"")</f>
        <v/>
      </c>
      <c r="ALX7" s="11" t="str">
        <f aca="false">+IF($D$3&gt;=1009,1009,"")</f>
        <v/>
      </c>
      <c r="ALY7" s="11" t="str">
        <f aca="false">+IF($D$3&gt;=1010,1010,"")</f>
        <v/>
      </c>
      <c r="ALZ7" s="11" t="str">
        <f aca="false">+IF($D$3&gt;=1011,1011,"")</f>
        <v/>
      </c>
      <c r="AMA7" s="11" t="str">
        <f aca="false">+IF($D$3&gt;=1012,1012,"")</f>
        <v/>
      </c>
      <c r="AMB7" s="11" t="str">
        <f aca="false">+IF($D$3&gt;=1013,1013,"")</f>
        <v/>
      </c>
      <c r="AMC7" s="11" t="str">
        <f aca="false">+IF($D$3&gt;=1014,1014,"")</f>
        <v/>
      </c>
      <c r="AMD7" s="11" t="str">
        <f aca="false">+IF($D$3&gt;=1015,1015,"")</f>
        <v/>
      </c>
      <c r="AME7" s="11" t="str">
        <f aca="false">+IF($D$3&gt;=1016,1016,"")</f>
        <v/>
      </c>
      <c r="AMF7" s="11" t="str">
        <f aca="false">+IF($D$3&gt;=1017,1017,"")</f>
        <v/>
      </c>
      <c r="AMG7" s="11" t="str">
        <f aca="false">+IF($D$3&gt;=1018,1018,"")</f>
        <v/>
      </c>
      <c r="AMH7" s="11" t="str">
        <f aca="false">+IF($D$3&gt;=1019,1019,"")</f>
        <v/>
      </c>
      <c r="AMI7" s="11" t="str">
        <f aca="false">+IF($D$3&gt;=1020,1020,"")</f>
        <v/>
      </c>
      <c r="AMJ7" s="11" t="str">
        <f aca="false">+IF($D$3&gt;=1021,1021,"")</f>
        <v/>
      </c>
    </row>
    <row r="8" s="6" customFormat="true" ht="13.8" hidden="false" customHeight="false" outlineLevel="0" collapsed="false"/>
    <row r="9" s="12" customFormat="true" ht="20.15" hidden="false" customHeight="true" outlineLevel="0" collapsed="false">
      <c r="A9" s="4" t="s">
        <v>4</v>
      </c>
      <c r="B9" s="4"/>
      <c r="C9" s="1" t="s">
        <v>5</v>
      </c>
    </row>
    <row r="10" s="12" customFormat="true" ht="20.15" hidden="false" customHeight="true" outlineLevel="0" collapsed="false">
      <c r="A10" s="4" t="s">
        <v>6</v>
      </c>
      <c r="B10" s="4"/>
      <c r="C10" s="1" t="s">
        <v>7</v>
      </c>
    </row>
    <row r="11" s="12" customFormat="true" ht="20.15" hidden="false" customHeight="true" outlineLevel="0" collapsed="false">
      <c r="A11" s="4" t="s">
        <v>8</v>
      </c>
      <c r="B11" s="4"/>
      <c r="C11" s="1" t="s">
        <v>9</v>
      </c>
    </row>
    <row r="12" s="6" customFormat="true" ht="13.8" hidden="false" customHeight="false" outlineLevel="0" collapsed="false"/>
    <row r="13" s="12" customFormat="true" ht="20.15" hidden="false" customHeight="true" outlineLevel="0" collapsed="false">
      <c r="A13" s="4" t="s">
        <v>10</v>
      </c>
      <c r="B13" s="4"/>
      <c r="C13" s="1" t="s">
        <v>11</v>
      </c>
    </row>
    <row r="14" s="5" customFormat="true" ht="20.15" hidden="false" customHeight="true" outlineLevel="0" collapsed="false"/>
    <row r="15" s="6" customFormat="true" ht="25.55" hidden="false" customHeight="true" outlineLevel="0" collapsed="false">
      <c r="A15" s="7" t="s">
        <v>12</v>
      </c>
      <c r="B15" s="7"/>
      <c r="C15" s="7"/>
      <c r="D15" s="7"/>
      <c r="E15" s="7"/>
      <c r="F15" s="7"/>
      <c r="G15" s="7"/>
    </row>
    <row r="16" s="6" customFormat="true" ht="20.15" hidden="false" customHeight="true" outlineLevel="0" collapsed="false"/>
    <row r="17" s="12" customFormat="true" ht="20.15" hidden="false" customHeight="true" outlineLevel="0" collapsed="false">
      <c r="A17" s="4" t="s">
        <v>13</v>
      </c>
      <c r="B17" s="4"/>
      <c r="C17" s="1" t="s">
        <v>14</v>
      </c>
    </row>
    <row r="18" s="12" customFormat="true" ht="20.15" hidden="false" customHeight="true" outlineLevel="0" collapsed="false">
      <c r="A18" s="4" t="s">
        <v>15</v>
      </c>
      <c r="B18" s="4"/>
      <c r="C18" s="1" t="s">
        <v>14</v>
      </c>
    </row>
    <row r="19" s="12" customFormat="true" ht="20.15" hidden="false" customHeight="true" outlineLevel="0" collapsed="false">
      <c r="A19" s="4" t="s">
        <v>16</v>
      </c>
      <c r="B19" s="4"/>
      <c r="C19" s="1" t="s">
        <v>14</v>
      </c>
    </row>
    <row r="20" s="6" customFormat="true" ht="13.8" hidden="false" customHeight="false" outlineLevel="0" collapsed="false"/>
    <row r="21" s="12" customFormat="true" ht="20.15" hidden="false" customHeight="true" outlineLevel="0" collapsed="false">
      <c r="A21" s="13" t="s">
        <v>17</v>
      </c>
      <c r="B21" s="13"/>
      <c r="C21" s="1" t="s">
        <v>18</v>
      </c>
      <c r="D21" s="14"/>
      <c r="E21" s="14"/>
      <c r="F21" s="14"/>
      <c r="G21" s="14"/>
    </row>
    <row r="22" s="5" customFormat="true" ht="20.15" hidden="false" customHeight="true" outlineLevel="0" collapsed="false">
      <c r="A22" s="15" t="s">
        <v>19</v>
      </c>
      <c r="B22" s="15"/>
    </row>
    <row r="23" s="6" customFormat="true" ht="20.15" hidden="false" customHeight="true" outlineLevel="0" collapsed="false"/>
    <row r="24" s="16" customFormat="true" ht="20.15" hidden="false" customHeight="true" outlineLevel="0" collapsed="false"/>
    <row r="25" s="5" customFormat="true" ht="20.15" hidden="false" customHeight="true" outlineLevel="0" collapsed="false"/>
    <row r="26" s="6" customFormat="true" ht="36.15" hidden="false" customHeight="true" outlineLevel="0" collapsed="false">
      <c r="A26" s="10" t="s">
        <v>20</v>
      </c>
      <c r="B26" s="10"/>
      <c r="C26" s="5"/>
      <c r="D26" s="8" t="n">
        <v>80</v>
      </c>
      <c r="F26" s="17" t="s">
        <v>21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="6" customFormat="true" ht="20.15" hidden="false" customHeight="true" outlineLevel="0" collapsed="false">
      <c r="A27" s="18" t="s">
        <v>22</v>
      </c>
      <c r="B27" s="18"/>
      <c r="D27" s="8"/>
    </row>
    <row r="28" s="6" customFormat="true" ht="20.15" hidden="false" customHeight="true" outlineLevel="0" collapsed="false">
      <c r="A28" s="18" t="s">
        <v>23</v>
      </c>
      <c r="B28" s="18"/>
      <c r="D28" s="8"/>
      <c r="E28" s="19"/>
      <c r="F28" s="19"/>
      <c r="G28" s="19"/>
    </row>
    <row r="29" s="6" customFormat="true" ht="20.15" hidden="false" customHeight="true" outlineLevel="0" collapsed="false"/>
    <row r="30" s="10" customFormat="true" ht="20.15" hidden="false" customHeight="true" outlineLevel="0" collapsed="false">
      <c r="A30" s="10" t="s">
        <v>24</v>
      </c>
      <c r="C30" s="6"/>
      <c r="D30" s="11" t="n">
        <f aca="false">+IF($D$26&gt;=1,1,"")</f>
        <v>1</v>
      </c>
      <c r="E30" s="11" t="n">
        <f aca="false">+IF($D$26&gt;=2,2,"")</f>
        <v>2</v>
      </c>
      <c r="F30" s="11" t="n">
        <f aca="false">+IF($D$26&gt;=3,3,"")</f>
        <v>3</v>
      </c>
      <c r="G30" s="11" t="n">
        <f aca="false">+IF($D$26&gt;=4,4,"")</f>
        <v>4</v>
      </c>
      <c r="H30" s="11" t="n">
        <f aca="false">+IF($D$26&gt;=5,5,"")</f>
        <v>5</v>
      </c>
      <c r="I30" s="11" t="n">
        <f aca="false">+IF($D$26&gt;=6,6,"")</f>
        <v>6</v>
      </c>
      <c r="J30" s="11" t="n">
        <f aca="false">+IF($D$26&gt;=7,7,"")</f>
        <v>7</v>
      </c>
      <c r="K30" s="11" t="n">
        <f aca="false">+IF($D$26&gt;=8,8,"")</f>
        <v>8</v>
      </c>
      <c r="L30" s="11" t="n">
        <f aca="false">+IF($D$26&gt;=9,9,"")</f>
        <v>9</v>
      </c>
      <c r="M30" s="11" t="n">
        <f aca="false">+IF($D$26&gt;=10,10,"")</f>
        <v>10</v>
      </c>
      <c r="N30" s="11" t="n">
        <f aca="false">+IF($D$26&gt;=11,11,"")</f>
        <v>11</v>
      </c>
      <c r="O30" s="11" t="n">
        <f aca="false">+IF($D$26&gt;=12,12,"")</f>
        <v>12</v>
      </c>
      <c r="P30" s="11" t="n">
        <f aca="false">+IF($D$26&gt;=13,13,"")</f>
        <v>13</v>
      </c>
      <c r="Q30" s="11" t="n">
        <f aca="false">+IF($D$26&gt;=14,14,"")</f>
        <v>14</v>
      </c>
      <c r="R30" s="11" t="n">
        <f aca="false">+IF($D$26&gt;=15,15,"")</f>
        <v>15</v>
      </c>
      <c r="S30" s="11" t="n">
        <f aca="false">+IF($D$26&gt;=16,16,"")</f>
        <v>16</v>
      </c>
      <c r="T30" s="11" t="n">
        <f aca="false">+IF($D$26&gt;=17,17,"")</f>
        <v>17</v>
      </c>
      <c r="U30" s="11" t="n">
        <f aca="false">+IF($D$26&gt;=18,18,"")</f>
        <v>18</v>
      </c>
      <c r="V30" s="11" t="n">
        <f aca="false">+IF($D$26&gt;=19,19,"")</f>
        <v>19</v>
      </c>
      <c r="W30" s="11" t="n">
        <f aca="false">+IF($D$26&gt;=20,20,"")</f>
        <v>20</v>
      </c>
      <c r="X30" s="11" t="n">
        <f aca="false">+IF($D$26&gt;=21,21,"")</f>
        <v>21</v>
      </c>
      <c r="Y30" s="11" t="n">
        <f aca="false">+IF($D$26&gt;=22,22,"")</f>
        <v>22</v>
      </c>
      <c r="Z30" s="11" t="n">
        <f aca="false">+IF($D$26&gt;=23,23,"")</f>
        <v>23</v>
      </c>
      <c r="AA30" s="11" t="n">
        <f aca="false">+IF($D$26&gt;=24,24,"")</f>
        <v>24</v>
      </c>
      <c r="AB30" s="11" t="n">
        <f aca="false">+IF($D$26&gt;=25,25,"")</f>
        <v>25</v>
      </c>
      <c r="AC30" s="11" t="n">
        <f aca="false">+IF($D$26&gt;=26,26,"")</f>
        <v>26</v>
      </c>
      <c r="AD30" s="11" t="n">
        <f aca="false">+IF($D$26&gt;=27,27,"")</f>
        <v>27</v>
      </c>
      <c r="AE30" s="11" t="n">
        <f aca="false">+IF($D$26&gt;=28,28,"")</f>
        <v>28</v>
      </c>
      <c r="AF30" s="11" t="n">
        <f aca="false">+IF($D$26&gt;=29,29,"")</f>
        <v>29</v>
      </c>
      <c r="AG30" s="11" t="n">
        <f aca="false">+IF($D$26&gt;=30,30,"")</f>
        <v>30</v>
      </c>
      <c r="AH30" s="11" t="n">
        <f aca="false">+IF($D$26&gt;=31,31,"")</f>
        <v>31</v>
      </c>
      <c r="AI30" s="11" t="n">
        <f aca="false">+IF($D$26&gt;=32,32,"")</f>
        <v>32</v>
      </c>
      <c r="AJ30" s="11" t="n">
        <f aca="false">+IF($D$26&gt;=33,33,"")</f>
        <v>33</v>
      </c>
      <c r="AK30" s="11" t="n">
        <f aca="false">+IF($D$26&gt;=34,34,"")</f>
        <v>34</v>
      </c>
      <c r="AL30" s="11" t="n">
        <f aca="false">+IF($D$26&gt;=35,35,"")</f>
        <v>35</v>
      </c>
      <c r="AM30" s="11" t="n">
        <f aca="false">+IF($D$26&gt;=36,36,"")</f>
        <v>36</v>
      </c>
      <c r="AN30" s="11" t="n">
        <f aca="false">+IF($D$26&gt;=37,37,"")</f>
        <v>37</v>
      </c>
      <c r="AO30" s="11" t="n">
        <f aca="false">+IF($D$26&gt;=38,38,"")</f>
        <v>38</v>
      </c>
      <c r="AP30" s="11" t="n">
        <f aca="false">+IF($D$26&gt;=39,39,"")</f>
        <v>39</v>
      </c>
      <c r="AQ30" s="11" t="n">
        <f aca="false">+IF($D$26&gt;=40,40,"")</f>
        <v>40</v>
      </c>
      <c r="AR30" s="11" t="n">
        <f aca="false">+IF($D$26&gt;=41,41,"")</f>
        <v>41</v>
      </c>
      <c r="AS30" s="11" t="n">
        <f aca="false">+IF($D$26&gt;=42,42,"")</f>
        <v>42</v>
      </c>
      <c r="AT30" s="11" t="n">
        <f aca="false">+IF($D$26&gt;=43,43,"")</f>
        <v>43</v>
      </c>
      <c r="AU30" s="11" t="n">
        <f aca="false">+IF($D$26&gt;=44,44,"")</f>
        <v>44</v>
      </c>
      <c r="AV30" s="11" t="n">
        <f aca="false">+IF($D$26&gt;=45,45,"")</f>
        <v>45</v>
      </c>
      <c r="AW30" s="11" t="n">
        <f aca="false">+IF($D$26&gt;=46,46,"")</f>
        <v>46</v>
      </c>
      <c r="AX30" s="11" t="n">
        <f aca="false">+IF($D$26&gt;=47,47,"")</f>
        <v>47</v>
      </c>
      <c r="AY30" s="11" t="n">
        <f aca="false">+IF($D$26&gt;=48,48,"")</f>
        <v>48</v>
      </c>
      <c r="AZ30" s="11" t="n">
        <f aca="false">+IF($D$26&gt;=49,49,"")</f>
        <v>49</v>
      </c>
      <c r="BA30" s="11" t="n">
        <f aca="false">+IF($D$26&gt;=50,50,"")</f>
        <v>50</v>
      </c>
      <c r="BB30" s="11" t="n">
        <f aca="false">+IF($D$26&gt;=51,51,"")</f>
        <v>51</v>
      </c>
      <c r="BC30" s="11" t="n">
        <f aca="false">+IF($D$26&gt;=52,52,"")</f>
        <v>52</v>
      </c>
      <c r="BD30" s="11" t="n">
        <f aca="false">+IF($D$26&gt;=53,53,"")</f>
        <v>53</v>
      </c>
      <c r="BE30" s="11" t="n">
        <f aca="false">+IF($D$26&gt;=54,54,"")</f>
        <v>54</v>
      </c>
      <c r="BF30" s="11" t="n">
        <f aca="false">+IF($D$26&gt;=55,55,"")</f>
        <v>55</v>
      </c>
      <c r="BG30" s="11" t="n">
        <f aca="false">+IF($D$26&gt;=56,56,"")</f>
        <v>56</v>
      </c>
      <c r="BH30" s="11" t="n">
        <f aca="false">+IF($D$26&gt;=57,57,"")</f>
        <v>57</v>
      </c>
      <c r="BI30" s="11" t="n">
        <f aca="false">+IF($D$26&gt;=58,58,"")</f>
        <v>58</v>
      </c>
      <c r="BJ30" s="11" t="n">
        <f aca="false">+IF($D$26&gt;=59,59,"")</f>
        <v>59</v>
      </c>
      <c r="BK30" s="11" t="n">
        <f aca="false">+IF($D$26&gt;=60,60,"")</f>
        <v>60</v>
      </c>
      <c r="BL30" s="11" t="n">
        <f aca="false">+IF($D$26&gt;=61,61,"")</f>
        <v>61</v>
      </c>
      <c r="BM30" s="11" t="n">
        <f aca="false">+IF($D$26&gt;=62,62,"")</f>
        <v>62</v>
      </c>
      <c r="BN30" s="11" t="n">
        <f aca="false">+IF($D$26&gt;=63,63,"")</f>
        <v>63</v>
      </c>
      <c r="BO30" s="11" t="n">
        <f aca="false">+IF($D$26&gt;=64,64,"")</f>
        <v>64</v>
      </c>
      <c r="BP30" s="11" t="n">
        <f aca="false">+IF($D$26&gt;=65,65,"")</f>
        <v>65</v>
      </c>
      <c r="BQ30" s="11" t="n">
        <f aca="false">+IF($D$26&gt;=66,66,"")</f>
        <v>66</v>
      </c>
      <c r="BR30" s="11" t="n">
        <f aca="false">+IF($D$26&gt;=67,67,"")</f>
        <v>67</v>
      </c>
      <c r="BS30" s="11" t="n">
        <f aca="false">+IF($D$26&gt;=68,68,"")</f>
        <v>68</v>
      </c>
      <c r="BT30" s="11" t="n">
        <f aca="false">+IF($D$26&gt;=69,69,"")</f>
        <v>69</v>
      </c>
      <c r="BU30" s="11" t="n">
        <f aca="false">+IF($D$26&gt;=70,70,"")</f>
        <v>70</v>
      </c>
      <c r="BV30" s="11" t="n">
        <f aca="false">+IF($D$26&gt;=71,71,"")</f>
        <v>71</v>
      </c>
      <c r="BW30" s="11" t="n">
        <f aca="false">+IF($D$26&gt;=72,72,"")</f>
        <v>72</v>
      </c>
      <c r="BX30" s="11" t="n">
        <f aca="false">+IF($D$26&gt;=73,73,"")</f>
        <v>73</v>
      </c>
      <c r="BY30" s="11" t="n">
        <f aca="false">+IF($D$26&gt;=74,74,"")</f>
        <v>74</v>
      </c>
      <c r="BZ30" s="11" t="n">
        <f aca="false">+IF($D$26&gt;=75,75,"")</f>
        <v>75</v>
      </c>
      <c r="CA30" s="11" t="n">
        <f aca="false">+IF($D$26&gt;=76,76,"")</f>
        <v>76</v>
      </c>
      <c r="CB30" s="11" t="n">
        <f aca="false">+IF($D$26&gt;=77,77,"")</f>
        <v>77</v>
      </c>
      <c r="CC30" s="11" t="n">
        <f aca="false">+IF($D$26&gt;=78,78,"")</f>
        <v>78</v>
      </c>
      <c r="CD30" s="11" t="n">
        <f aca="false">+IF($D$26&gt;=79,79,"")</f>
        <v>79</v>
      </c>
      <c r="CE30" s="11" t="n">
        <f aca="false">+IF($D$26&gt;=80,80,"")</f>
        <v>80</v>
      </c>
      <c r="CF30" s="11" t="str">
        <f aca="false">+IF($D$26&gt;=81,81,"")</f>
        <v/>
      </c>
      <c r="CG30" s="11" t="str">
        <f aca="false">+IF($D$26&gt;=82,82,"")</f>
        <v/>
      </c>
      <c r="CH30" s="11" t="str">
        <f aca="false">+IF($D$26&gt;=83,83,"")</f>
        <v/>
      </c>
      <c r="CI30" s="11" t="str">
        <f aca="false">+IF($D$26&gt;=84,84,"")</f>
        <v/>
      </c>
      <c r="CJ30" s="11" t="str">
        <f aca="false">+IF($D$26&gt;=85,85,"")</f>
        <v/>
      </c>
      <c r="CK30" s="11" t="str">
        <f aca="false">+IF($D$26&gt;=86,86,"")</f>
        <v/>
      </c>
      <c r="CL30" s="11" t="str">
        <f aca="false">+IF($D$26&gt;=87,87,"")</f>
        <v/>
      </c>
      <c r="CM30" s="11" t="str">
        <f aca="false">+IF($D$26&gt;=88,88,"")</f>
        <v/>
      </c>
      <c r="CN30" s="11" t="str">
        <f aca="false">+IF($D$26&gt;=89,89,"")</f>
        <v/>
      </c>
      <c r="CO30" s="11" t="str">
        <f aca="false">+IF($D$26&gt;=90,90,"")</f>
        <v/>
      </c>
      <c r="CP30" s="11" t="str">
        <f aca="false">+IF($D$26&gt;=91,91,"")</f>
        <v/>
      </c>
      <c r="CQ30" s="11" t="str">
        <f aca="false">+IF($D$26&gt;=92,92,"")</f>
        <v/>
      </c>
      <c r="CR30" s="11" t="str">
        <f aca="false">+IF($D$26&gt;=93,93,"")</f>
        <v/>
      </c>
      <c r="CS30" s="11" t="str">
        <f aca="false">+IF($D$26&gt;=94,94,"")</f>
        <v/>
      </c>
      <c r="CT30" s="11" t="str">
        <f aca="false">+IF($D$26&gt;=95,95,"")</f>
        <v/>
      </c>
      <c r="CU30" s="11" t="str">
        <f aca="false">+IF($D$26&gt;=96,96,"")</f>
        <v/>
      </c>
      <c r="CV30" s="11" t="str">
        <f aca="false">+IF($D$26&gt;=97,97,"")</f>
        <v/>
      </c>
      <c r="CW30" s="11" t="str">
        <f aca="false">+IF($D$26&gt;=98,98,"")</f>
        <v/>
      </c>
      <c r="CX30" s="11" t="str">
        <f aca="false">+IF($D$26&gt;=99,99,"")</f>
        <v/>
      </c>
      <c r="CY30" s="11" t="str">
        <f aca="false">+IF($D$26&gt;=100,100,"")</f>
        <v/>
      </c>
      <c r="CZ30" s="11" t="str">
        <f aca="false">+IF($D$26&gt;=101,101,"")</f>
        <v/>
      </c>
      <c r="DA30" s="11" t="str">
        <f aca="false">+IF($D$26&gt;=102,102,"")</f>
        <v/>
      </c>
      <c r="DB30" s="11" t="str">
        <f aca="false">+IF($D$26&gt;=103,103,"")</f>
        <v/>
      </c>
      <c r="DC30" s="11" t="str">
        <f aca="false">+IF($D$26&gt;=104,104,"")</f>
        <v/>
      </c>
      <c r="DD30" s="11" t="str">
        <f aca="false">+IF($D$26&gt;=105,105,"")</f>
        <v/>
      </c>
      <c r="DE30" s="11" t="str">
        <f aca="false">+IF($D$26&gt;=106,106,"")</f>
        <v/>
      </c>
      <c r="DF30" s="11" t="str">
        <f aca="false">+IF($D$26&gt;=107,107,"")</f>
        <v/>
      </c>
      <c r="DG30" s="11" t="str">
        <f aca="false">+IF($D$26&gt;=108,108,"")</f>
        <v/>
      </c>
      <c r="DH30" s="11" t="str">
        <f aca="false">+IF($D$26&gt;=109,109,"")</f>
        <v/>
      </c>
      <c r="DI30" s="11" t="str">
        <f aca="false">+IF($D$26&gt;=110,110,"")</f>
        <v/>
      </c>
      <c r="DJ30" s="11" t="str">
        <f aca="false">+IF($D$26&gt;=111,111,"")</f>
        <v/>
      </c>
      <c r="DK30" s="11" t="str">
        <f aca="false">+IF($D$26&gt;=112,112,"")</f>
        <v/>
      </c>
      <c r="DL30" s="11" t="str">
        <f aca="false">+IF($D$26&gt;=113,113,"")</f>
        <v/>
      </c>
      <c r="DM30" s="11" t="str">
        <f aca="false">+IF($D$26&gt;=114,114,"")</f>
        <v/>
      </c>
      <c r="DN30" s="11" t="str">
        <f aca="false">+IF($D$26&gt;=115,115,"")</f>
        <v/>
      </c>
      <c r="DO30" s="11" t="str">
        <f aca="false">+IF($D$26&gt;=116,116,"")</f>
        <v/>
      </c>
      <c r="DP30" s="11" t="str">
        <f aca="false">+IF($D$26&gt;=117,117,"")</f>
        <v/>
      </c>
      <c r="DQ30" s="11" t="str">
        <f aca="false">+IF($D$26&gt;=118,118,"")</f>
        <v/>
      </c>
      <c r="DR30" s="11" t="str">
        <f aca="false">+IF($D$26&gt;=119,119,"")</f>
        <v/>
      </c>
      <c r="DS30" s="11" t="str">
        <f aca="false">+IF($D$26&gt;=120,120,"")</f>
        <v/>
      </c>
      <c r="DT30" s="11" t="str">
        <f aca="false">+IF($D$26&gt;=121,121,"")</f>
        <v/>
      </c>
      <c r="DU30" s="11" t="str">
        <f aca="false">+IF($D$26&gt;=122,122,"")</f>
        <v/>
      </c>
      <c r="DV30" s="11" t="str">
        <f aca="false">+IF($D$26&gt;=123,123,"")</f>
        <v/>
      </c>
      <c r="DW30" s="11" t="str">
        <f aca="false">+IF($D$26&gt;=124,124,"")</f>
        <v/>
      </c>
      <c r="DX30" s="11" t="str">
        <f aca="false">+IF($D$26&gt;=125,125,"")</f>
        <v/>
      </c>
      <c r="DY30" s="11" t="str">
        <f aca="false">+IF($D$26&gt;=126,126,"")</f>
        <v/>
      </c>
      <c r="DZ30" s="11" t="str">
        <f aca="false">+IF($D$26&gt;=127,127,"")</f>
        <v/>
      </c>
      <c r="EA30" s="11" t="str">
        <f aca="false">+IF($D$26&gt;=128,128,"")</f>
        <v/>
      </c>
      <c r="EB30" s="11" t="str">
        <f aca="false">+IF($D$26&gt;=129,129,"")</f>
        <v/>
      </c>
      <c r="EC30" s="11" t="str">
        <f aca="false">+IF($D$26&gt;=130,130,"")</f>
        <v/>
      </c>
      <c r="ED30" s="11" t="str">
        <f aca="false">+IF($D$26&gt;=131,131,"")</f>
        <v/>
      </c>
      <c r="EE30" s="11" t="str">
        <f aca="false">+IF($D$26&gt;=132,132,"")</f>
        <v/>
      </c>
      <c r="EF30" s="11" t="str">
        <f aca="false">+IF($D$26&gt;=133,133,"")</f>
        <v/>
      </c>
      <c r="EG30" s="11" t="str">
        <f aca="false">+IF($D$26&gt;=134,134,"")</f>
        <v/>
      </c>
      <c r="EH30" s="11" t="str">
        <f aca="false">+IF($D$26&gt;=135,135,"")</f>
        <v/>
      </c>
      <c r="EI30" s="11" t="str">
        <f aca="false">+IF($D$26&gt;=136,136,"")</f>
        <v/>
      </c>
      <c r="EJ30" s="11" t="str">
        <f aca="false">+IF($D$26&gt;=137,137,"")</f>
        <v/>
      </c>
      <c r="EK30" s="11" t="str">
        <f aca="false">+IF($D$26&gt;=138,138,"")</f>
        <v/>
      </c>
      <c r="EL30" s="11" t="str">
        <f aca="false">+IF($D$26&gt;=139,139,"")</f>
        <v/>
      </c>
      <c r="EM30" s="11" t="str">
        <f aca="false">+IF($D$26&gt;=140,140,"")</f>
        <v/>
      </c>
      <c r="EN30" s="11" t="str">
        <f aca="false">+IF($D$26&gt;=141,141,"")</f>
        <v/>
      </c>
      <c r="EO30" s="11" t="str">
        <f aca="false">+IF($D$26&gt;=142,142,"")</f>
        <v/>
      </c>
      <c r="EP30" s="11" t="str">
        <f aca="false">+IF($D$26&gt;=143,143,"")</f>
        <v/>
      </c>
      <c r="EQ30" s="11" t="str">
        <f aca="false">+IF($D$26&gt;=144,144,"")</f>
        <v/>
      </c>
      <c r="ER30" s="11" t="str">
        <f aca="false">+IF($D$26&gt;=145,145,"")</f>
        <v/>
      </c>
      <c r="ES30" s="11" t="str">
        <f aca="false">+IF($D$26&gt;=146,146,"")</f>
        <v/>
      </c>
      <c r="ET30" s="11" t="str">
        <f aca="false">+IF($D$26&gt;=147,147,"")</f>
        <v/>
      </c>
      <c r="EU30" s="11" t="str">
        <f aca="false">+IF($D$26&gt;=148,148,"")</f>
        <v/>
      </c>
      <c r="EV30" s="11" t="str">
        <f aca="false">+IF($D$26&gt;=149,149,"")</f>
        <v/>
      </c>
      <c r="EW30" s="11" t="str">
        <f aca="false">+IF($D$26&gt;=150,150,"")</f>
        <v/>
      </c>
      <c r="EX30" s="11" t="str">
        <f aca="false">+IF($D$26&gt;=151,151,"")</f>
        <v/>
      </c>
      <c r="EY30" s="11" t="str">
        <f aca="false">+IF($D$26&gt;=152,152,"")</f>
        <v/>
      </c>
      <c r="EZ30" s="11" t="str">
        <f aca="false">+IF($D$26&gt;=153,153,"")</f>
        <v/>
      </c>
      <c r="FA30" s="11" t="str">
        <f aca="false">+IF($D$26&gt;=154,154,"")</f>
        <v/>
      </c>
      <c r="FB30" s="11" t="str">
        <f aca="false">+IF($D$26&gt;=155,155,"")</f>
        <v/>
      </c>
      <c r="FC30" s="11" t="str">
        <f aca="false">+IF($D$26&gt;=156,156,"")</f>
        <v/>
      </c>
      <c r="FD30" s="11" t="str">
        <f aca="false">+IF($D$26&gt;=157,157,"")</f>
        <v/>
      </c>
      <c r="FE30" s="11" t="str">
        <f aca="false">+IF($D$26&gt;=158,158,"")</f>
        <v/>
      </c>
      <c r="FF30" s="11" t="str">
        <f aca="false">+IF($D$26&gt;=159,159,"")</f>
        <v/>
      </c>
      <c r="FG30" s="11" t="str">
        <f aca="false">+IF($D$26&gt;=160,160,"")</f>
        <v/>
      </c>
      <c r="FH30" s="11" t="str">
        <f aca="false">+IF($D$26&gt;=161,161,"")</f>
        <v/>
      </c>
      <c r="FI30" s="11" t="str">
        <f aca="false">+IF($D$26&gt;=162,162,"")</f>
        <v/>
      </c>
      <c r="FJ30" s="11" t="str">
        <f aca="false">+IF($D$26&gt;=163,163,"")</f>
        <v/>
      </c>
      <c r="FK30" s="11" t="str">
        <f aca="false">+IF($D$26&gt;=164,164,"")</f>
        <v/>
      </c>
      <c r="FL30" s="11" t="str">
        <f aca="false">+IF($D$26&gt;=165,165,"")</f>
        <v/>
      </c>
      <c r="FM30" s="11" t="str">
        <f aca="false">+IF($D$26&gt;=166,166,"")</f>
        <v/>
      </c>
      <c r="FN30" s="11" t="str">
        <f aca="false">+IF($D$26&gt;=167,167,"")</f>
        <v/>
      </c>
      <c r="FO30" s="11" t="str">
        <f aca="false">+IF($D$26&gt;=168,168,"")</f>
        <v/>
      </c>
      <c r="FP30" s="11" t="str">
        <f aca="false">+IF($D$26&gt;=169,169,"")</f>
        <v/>
      </c>
      <c r="FQ30" s="11" t="str">
        <f aca="false">+IF($D$26&gt;=170,170,"")</f>
        <v/>
      </c>
      <c r="FR30" s="11" t="str">
        <f aca="false">+IF($D$26&gt;=171,171,"")</f>
        <v/>
      </c>
      <c r="FS30" s="11" t="str">
        <f aca="false">+IF($D$26&gt;=172,172,"")</f>
        <v/>
      </c>
      <c r="FT30" s="11" t="str">
        <f aca="false">+IF($D$26&gt;=173,173,"")</f>
        <v/>
      </c>
      <c r="FU30" s="11" t="str">
        <f aca="false">+IF($D$26&gt;=174,174,"")</f>
        <v/>
      </c>
      <c r="FV30" s="11" t="str">
        <f aca="false">+IF($D$26&gt;=175,175,"")</f>
        <v/>
      </c>
      <c r="FW30" s="11" t="str">
        <f aca="false">+IF($D$26&gt;=176,176,"")</f>
        <v/>
      </c>
      <c r="FX30" s="11" t="str">
        <f aca="false">+IF($D$26&gt;=177,177,"")</f>
        <v/>
      </c>
      <c r="FY30" s="11" t="str">
        <f aca="false">+IF($D$26&gt;=178,178,"")</f>
        <v/>
      </c>
      <c r="FZ30" s="11" t="str">
        <f aca="false">+IF($D$26&gt;=179,179,"")</f>
        <v/>
      </c>
      <c r="GA30" s="11" t="str">
        <f aca="false">+IF($D$26&gt;=180,180,"")</f>
        <v/>
      </c>
      <c r="GB30" s="11" t="str">
        <f aca="false">+IF($D$26&gt;=181,181,"")</f>
        <v/>
      </c>
      <c r="GC30" s="11" t="str">
        <f aca="false">+IF($D$26&gt;=182,182,"")</f>
        <v/>
      </c>
      <c r="GD30" s="11" t="str">
        <f aca="false">+IF($D$26&gt;=183,183,"")</f>
        <v/>
      </c>
      <c r="GE30" s="11" t="str">
        <f aca="false">+IF($D$26&gt;=184,184,"")</f>
        <v/>
      </c>
      <c r="GF30" s="11" t="str">
        <f aca="false">+IF($D$26&gt;=185,185,"")</f>
        <v/>
      </c>
      <c r="GG30" s="11" t="str">
        <f aca="false">+IF($D$26&gt;=186,186,"")</f>
        <v/>
      </c>
      <c r="GH30" s="11" t="str">
        <f aca="false">+IF($D$26&gt;=187,187,"")</f>
        <v/>
      </c>
      <c r="GI30" s="11" t="str">
        <f aca="false">+IF($D$26&gt;=188,188,"")</f>
        <v/>
      </c>
      <c r="GJ30" s="11" t="str">
        <f aca="false">+IF($D$26&gt;=189,189,"")</f>
        <v/>
      </c>
      <c r="GK30" s="11" t="str">
        <f aca="false">+IF($D$26&gt;=190,190,"")</f>
        <v/>
      </c>
      <c r="GL30" s="11" t="str">
        <f aca="false">+IF($D$26&gt;=191,191,"")</f>
        <v/>
      </c>
      <c r="GM30" s="11" t="str">
        <f aca="false">+IF($D$26&gt;=192,192,"")</f>
        <v/>
      </c>
      <c r="GN30" s="11" t="str">
        <f aca="false">+IF($D$26&gt;=193,193,"")</f>
        <v/>
      </c>
      <c r="GO30" s="11" t="str">
        <f aca="false">+IF($D$26&gt;=194,194,"")</f>
        <v/>
      </c>
      <c r="GP30" s="11" t="str">
        <f aca="false">+IF($D$26&gt;=195,195,"")</f>
        <v/>
      </c>
      <c r="GQ30" s="11" t="str">
        <f aca="false">+IF($D$26&gt;=196,196,"")</f>
        <v/>
      </c>
      <c r="GR30" s="11" t="str">
        <f aca="false">+IF($D$26&gt;=197,197,"")</f>
        <v/>
      </c>
      <c r="GS30" s="11" t="str">
        <f aca="false">+IF($D$26&gt;=198,198,"")</f>
        <v/>
      </c>
      <c r="GT30" s="11" t="str">
        <f aca="false">+IF($D$26&gt;=199,199,"")</f>
        <v/>
      </c>
      <c r="GU30" s="11" t="str">
        <f aca="false">+IF($D$26&gt;=200,200,"")</f>
        <v/>
      </c>
      <c r="GV30" s="11" t="str">
        <f aca="false">+IF($D$26&gt;=201,201,"")</f>
        <v/>
      </c>
      <c r="GW30" s="11" t="str">
        <f aca="false">+IF($D$26&gt;=202,202,"")</f>
        <v/>
      </c>
      <c r="GX30" s="11" t="str">
        <f aca="false">+IF($D$26&gt;=203,203,"")</f>
        <v/>
      </c>
      <c r="GY30" s="11" t="str">
        <f aca="false">+IF($D$26&gt;=204,204,"")</f>
        <v/>
      </c>
      <c r="GZ30" s="11" t="str">
        <f aca="false">+IF($D$26&gt;=205,205,"")</f>
        <v/>
      </c>
      <c r="HA30" s="11" t="str">
        <f aca="false">+IF($D$26&gt;=206,206,"")</f>
        <v/>
      </c>
      <c r="HB30" s="11" t="str">
        <f aca="false">+IF($D$26&gt;=207,207,"")</f>
        <v/>
      </c>
      <c r="HC30" s="11" t="str">
        <f aca="false">+IF($D$26&gt;=208,208,"")</f>
        <v/>
      </c>
      <c r="HD30" s="11" t="str">
        <f aca="false">+IF($D$26&gt;=209,209,"")</f>
        <v/>
      </c>
      <c r="HE30" s="11" t="str">
        <f aca="false">+IF($D$26&gt;=210,210,"")</f>
        <v/>
      </c>
      <c r="HF30" s="11" t="str">
        <f aca="false">+IF($D$26&gt;=211,211,"")</f>
        <v/>
      </c>
      <c r="HG30" s="11" t="str">
        <f aca="false">+IF($D$26&gt;=212,212,"")</f>
        <v/>
      </c>
      <c r="HH30" s="11" t="str">
        <f aca="false">+IF($D$26&gt;=213,213,"")</f>
        <v/>
      </c>
      <c r="HI30" s="11" t="str">
        <f aca="false">+IF($D$26&gt;=214,214,"")</f>
        <v/>
      </c>
      <c r="HJ30" s="11" t="str">
        <f aca="false">+IF($D$26&gt;=215,215,"")</f>
        <v/>
      </c>
      <c r="HK30" s="11" t="str">
        <f aca="false">+IF($D$26&gt;=216,216,"")</f>
        <v/>
      </c>
      <c r="HL30" s="11" t="str">
        <f aca="false">+IF($D$26&gt;=217,217,"")</f>
        <v/>
      </c>
      <c r="HM30" s="11" t="str">
        <f aca="false">+IF($D$26&gt;=218,218,"")</f>
        <v/>
      </c>
      <c r="HN30" s="11" t="str">
        <f aca="false">+IF($D$26&gt;=219,219,"")</f>
        <v/>
      </c>
      <c r="HO30" s="11" t="str">
        <f aca="false">+IF($D$26&gt;=220,220,"")</f>
        <v/>
      </c>
      <c r="HP30" s="11" t="str">
        <f aca="false">+IF($D$26&gt;=221,221,"")</f>
        <v/>
      </c>
      <c r="HQ30" s="11" t="str">
        <f aca="false">+IF($D$26&gt;=222,222,"")</f>
        <v/>
      </c>
      <c r="HR30" s="11" t="str">
        <f aca="false">+IF($D$26&gt;=223,223,"")</f>
        <v/>
      </c>
      <c r="HS30" s="11" t="str">
        <f aca="false">+IF($D$26&gt;=224,224,"")</f>
        <v/>
      </c>
      <c r="HT30" s="11" t="str">
        <f aca="false">+IF($D$26&gt;=225,225,"")</f>
        <v/>
      </c>
      <c r="HU30" s="11" t="str">
        <f aca="false">+IF($D$26&gt;=226,226,"")</f>
        <v/>
      </c>
      <c r="HV30" s="11" t="str">
        <f aca="false">+IF($D$26&gt;=227,227,"")</f>
        <v/>
      </c>
      <c r="HW30" s="11" t="str">
        <f aca="false">+IF($D$26&gt;=228,228,"")</f>
        <v/>
      </c>
      <c r="HX30" s="11" t="str">
        <f aca="false">+IF($D$26&gt;=229,229,"")</f>
        <v/>
      </c>
      <c r="HY30" s="11" t="str">
        <f aca="false">+IF($D$26&gt;=230,230,"")</f>
        <v/>
      </c>
      <c r="HZ30" s="11" t="str">
        <f aca="false">+IF($D$26&gt;=231,231,"")</f>
        <v/>
      </c>
      <c r="IA30" s="11" t="str">
        <f aca="false">+IF($D$26&gt;=232,232,"")</f>
        <v/>
      </c>
      <c r="IB30" s="11" t="str">
        <f aca="false">+IF($D$26&gt;=233,233,"")</f>
        <v/>
      </c>
      <c r="IC30" s="11" t="str">
        <f aca="false">+IF($D$26&gt;=234,234,"")</f>
        <v/>
      </c>
      <c r="ID30" s="11" t="str">
        <f aca="false">+IF($D$26&gt;=235,235,"")</f>
        <v/>
      </c>
      <c r="IE30" s="11" t="str">
        <f aca="false">+IF($D$26&gt;=236,236,"")</f>
        <v/>
      </c>
      <c r="IF30" s="11" t="str">
        <f aca="false">+IF($D$26&gt;=237,237,"")</f>
        <v/>
      </c>
      <c r="IG30" s="11" t="str">
        <f aca="false">+IF($D$26&gt;=238,238,"")</f>
        <v/>
      </c>
      <c r="IH30" s="11" t="str">
        <f aca="false">+IF($D$26&gt;=239,239,"")</f>
        <v/>
      </c>
      <c r="II30" s="11" t="str">
        <f aca="false">+IF($D$26&gt;=240,240,"")</f>
        <v/>
      </c>
      <c r="IJ30" s="11" t="str">
        <f aca="false">+IF($D$26&gt;=241,241,"")</f>
        <v/>
      </c>
      <c r="IK30" s="11" t="str">
        <f aca="false">+IF($D$26&gt;=242,242,"")</f>
        <v/>
      </c>
      <c r="IL30" s="11" t="str">
        <f aca="false">+IF($D$26&gt;=243,243,"")</f>
        <v/>
      </c>
      <c r="IM30" s="11" t="str">
        <f aca="false">+IF($D$26&gt;=244,244,"")</f>
        <v/>
      </c>
      <c r="IN30" s="11" t="str">
        <f aca="false">+IF($D$26&gt;=245,245,"")</f>
        <v/>
      </c>
      <c r="IO30" s="11" t="str">
        <f aca="false">+IF($D$26&gt;=246,246,"")</f>
        <v/>
      </c>
      <c r="IP30" s="11" t="str">
        <f aca="false">+IF($D$26&gt;=247,247,"")</f>
        <v/>
      </c>
      <c r="IQ30" s="11" t="str">
        <f aca="false">+IF($D$26&gt;=248,248,"")</f>
        <v/>
      </c>
      <c r="IR30" s="11" t="str">
        <f aca="false">+IF($D$26&gt;=249,249,"")</f>
        <v/>
      </c>
      <c r="IS30" s="11" t="str">
        <f aca="false">+IF($D$26&gt;=250,250,"")</f>
        <v/>
      </c>
      <c r="IT30" s="11" t="str">
        <f aca="false">+IF($D$26&gt;=251,251,"")</f>
        <v/>
      </c>
      <c r="IU30" s="11" t="str">
        <f aca="false">+IF($D$26&gt;=252,252,"")</f>
        <v/>
      </c>
      <c r="IV30" s="11" t="str">
        <f aca="false">+IF($D$26&gt;=253,253,"")</f>
        <v/>
      </c>
      <c r="IW30" s="11" t="str">
        <f aca="false">+IF($D$26&gt;=254,254,"")</f>
        <v/>
      </c>
      <c r="IX30" s="11" t="str">
        <f aca="false">+IF($D$26&gt;=255,255,"")</f>
        <v/>
      </c>
      <c r="IY30" s="11" t="str">
        <f aca="false">+IF($D$26&gt;=256,256,"")</f>
        <v/>
      </c>
      <c r="IZ30" s="11" t="str">
        <f aca="false">+IF($D$26&gt;=257,257,"")</f>
        <v/>
      </c>
      <c r="JA30" s="11" t="str">
        <f aca="false">+IF($D$26&gt;=258,258,"")</f>
        <v/>
      </c>
      <c r="JB30" s="11" t="str">
        <f aca="false">+IF($D$26&gt;=259,259,"")</f>
        <v/>
      </c>
      <c r="JC30" s="11" t="str">
        <f aca="false">+IF($D$26&gt;=260,260,"")</f>
        <v/>
      </c>
      <c r="JD30" s="11" t="str">
        <f aca="false">+IF($D$26&gt;=261,261,"")</f>
        <v/>
      </c>
      <c r="JE30" s="11" t="str">
        <f aca="false">+IF($D$26&gt;=262,262,"")</f>
        <v/>
      </c>
      <c r="JF30" s="11" t="str">
        <f aca="false">+IF($D$26&gt;=263,263,"")</f>
        <v/>
      </c>
      <c r="JG30" s="11" t="str">
        <f aca="false">+IF($D$26&gt;=264,264,"")</f>
        <v/>
      </c>
      <c r="JH30" s="11" t="str">
        <f aca="false">+IF($D$26&gt;=265,265,"")</f>
        <v/>
      </c>
      <c r="JI30" s="11" t="str">
        <f aca="false">+IF($D$26&gt;=266,266,"")</f>
        <v/>
      </c>
      <c r="JJ30" s="11" t="str">
        <f aca="false">+IF($D$26&gt;=267,267,"")</f>
        <v/>
      </c>
      <c r="JK30" s="11" t="str">
        <f aca="false">+IF($D$26&gt;=268,268,"")</f>
        <v/>
      </c>
      <c r="JL30" s="11" t="str">
        <f aca="false">+IF($D$26&gt;=269,269,"")</f>
        <v/>
      </c>
      <c r="JM30" s="11" t="str">
        <f aca="false">+IF($D$26&gt;=270,270,"")</f>
        <v/>
      </c>
      <c r="JN30" s="11" t="str">
        <f aca="false">+IF($D$26&gt;=271,271,"")</f>
        <v/>
      </c>
      <c r="JO30" s="11" t="str">
        <f aca="false">+IF($D$26&gt;=272,272,"")</f>
        <v/>
      </c>
      <c r="JP30" s="11" t="str">
        <f aca="false">+IF($D$26&gt;=273,273,"")</f>
        <v/>
      </c>
      <c r="JQ30" s="11" t="str">
        <f aca="false">+IF($D$26&gt;=274,274,"")</f>
        <v/>
      </c>
      <c r="JR30" s="11" t="str">
        <f aca="false">+IF($D$26&gt;=275,275,"")</f>
        <v/>
      </c>
      <c r="JS30" s="11" t="str">
        <f aca="false">+IF($D$26&gt;=276,276,"")</f>
        <v/>
      </c>
      <c r="JT30" s="11" t="str">
        <f aca="false">+IF($D$26&gt;=277,277,"")</f>
        <v/>
      </c>
      <c r="JU30" s="11" t="str">
        <f aca="false">+IF($D$26&gt;=278,278,"")</f>
        <v/>
      </c>
      <c r="JV30" s="11" t="str">
        <f aca="false">+IF($D$26&gt;=279,279,"")</f>
        <v/>
      </c>
      <c r="JW30" s="11" t="str">
        <f aca="false">+IF($D$26&gt;=280,280,"")</f>
        <v/>
      </c>
      <c r="JX30" s="11" t="str">
        <f aca="false">+IF($D$26&gt;=281,281,"")</f>
        <v/>
      </c>
      <c r="JY30" s="11" t="str">
        <f aca="false">+IF($D$26&gt;=282,282,"")</f>
        <v/>
      </c>
      <c r="JZ30" s="11" t="str">
        <f aca="false">+IF($D$26&gt;=283,283,"")</f>
        <v/>
      </c>
      <c r="KA30" s="11" t="str">
        <f aca="false">+IF($D$26&gt;=284,284,"")</f>
        <v/>
      </c>
      <c r="KB30" s="11" t="str">
        <f aca="false">+IF($D$26&gt;=285,285,"")</f>
        <v/>
      </c>
      <c r="KC30" s="11" t="str">
        <f aca="false">+IF($D$26&gt;=286,286,"")</f>
        <v/>
      </c>
      <c r="KD30" s="11" t="str">
        <f aca="false">+IF($D$26&gt;=287,287,"")</f>
        <v/>
      </c>
      <c r="KE30" s="11" t="str">
        <f aca="false">+IF($D$26&gt;=288,288,"")</f>
        <v/>
      </c>
      <c r="KF30" s="11" t="str">
        <f aca="false">+IF($D$26&gt;=289,289,"")</f>
        <v/>
      </c>
      <c r="KG30" s="11" t="str">
        <f aca="false">+IF($D$26&gt;=290,290,"")</f>
        <v/>
      </c>
      <c r="KH30" s="11" t="str">
        <f aca="false">+IF($D$26&gt;=291,291,"")</f>
        <v/>
      </c>
      <c r="KI30" s="11" t="str">
        <f aca="false">+IF($D$26&gt;=292,292,"")</f>
        <v/>
      </c>
      <c r="KJ30" s="11" t="str">
        <f aca="false">+IF($D$26&gt;=293,293,"")</f>
        <v/>
      </c>
      <c r="KK30" s="11" t="str">
        <f aca="false">+IF($D$26&gt;=294,294,"")</f>
        <v/>
      </c>
      <c r="KL30" s="11" t="str">
        <f aca="false">+IF($D$26&gt;=295,295,"")</f>
        <v/>
      </c>
      <c r="KM30" s="11" t="str">
        <f aca="false">+IF($D$26&gt;=296,296,"")</f>
        <v/>
      </c>
      <c r="KN30" s="11" t="str">
        <f aca="false">+IF($D$26&gt;=297,297,"")</f>
        <v/>
      </c>
      <c r="KO30" s="11" t="str">
        <f aca="false">+IF($D$26&gt;=298,298,"")</f>
        <v/>
      </c>
      <c r="KP30" s="11" t="str">
        <f aca="false">+IF($D$26&gt;=299,299,"")</f>
        <v/>
      </c>
      <c r="KQ30" s="11" t="str">
        <f aca="false">+IF($D$26&gt;=300,300,"")</f>
        <v/>
      </c>
      <c r="KR30" s="11" t="str">
        <f aca="false">+IF($D$26&gt;=301,301,"")</f>
        <v/>
      </c>
      <c r="KS30" s="11" t="str">
        <f aca="false">+IF($D$26&gt;=302,302,"")</f>
        <v/>
      </c>
      <c r="KT30" s="11" t="str">
        <f aca="false">+IF($D$26&gt;=303,303,"")</f>
        <v/>
      </c>
      <c r="KU30" s="11" t="str">
        <f aca="false">+IF($D$26&gt;=304,304,"")</f>
        <v/>
      </c>
      <c r="KV30" s="11" t="str">
        <f aca="false">+IF($D$26&gt;=305,305,"")</f>
        <v/>
      </c>
      <c r="KW30" s="11" t="str">
        <f aca="false">+IF($D$26&gt;=306,306,"")</f>
        <v/>
      </c>
      <c r="KX30" s="11" t="str">
        <f aca="false">+IF($D$26&gt;=307,307,"")</f>
        <v/>
      </c>
      <c r="KY30" s="11" t="str">
        <f aca="false">+IF($D$26&gt;=308,308,"")</f>
        <v/>
      </c>
      <c r="KZ30" s="11" t="str">
        <f aca="false">+IF($D$26&gt;=309,309,"")</f>
        <v/>
      </c>
      <c r="LA30" s="11" t="str">
        <f aca="false">+IF($D$26&gt;=310,310,"")</f>
        <v/>
      </c>
      <c r="LB30" s="11" t="str">
        <f aca="false">+IF($D$26&gt;=311,311,"")</f>
        <v/>
      </c>
      <c r="LC30" s="11" t="str">
        <f aca="false">+IF($D$26&gt;=312,312,"")</f>
        <v/>
      </c>
      <c r="LD30" s="11" t="str">
        <f aca="false">+IF($D$26&gt;=313,313,"")</f>
        <v/>
      </c>
      <c r="LE30" s="11" t="str">
        <f aca="false">+IF($D$26&gt;=314,314,"")</f>
        <v/>
      </c>
      <c r="LF30" s="11" t="str">
        <f aca="false">+IF($D$26&gt;=315,315,"")</f>
        <v/>
      </c>
      <c r="LG30" s="11" t="str">
        <f aca="false">+IF($D$26&gt;=316,316,"")</f>
        <v/>
      </c>
      <c r="LH30" s="11" t="str">
        <f aca="false">+IF($D$26&gt;=317,317,"")</f>
        <v/>
      </c>
      <c r="LI30" s="11" t="str">
        <f aca="false">+IF($D$26&gt;=318,318,"")</f>
        <v/>
      </c>
      <c r="LJ30" s="11" t="str">
        <f aca="false">+IF($D$26&gt;=319,319,"")</f>
        <v/>
      </c>
      <c r="LK30" s="11" t="str">
        <f aca="false">+IF($D$26&gt;=320,320,"")</f>
        <v/>
      </c>
      <c r="LL30" s="11" t="str">
        <f aca="false">+IF($D$26&gt;=321,321,"")</f>
        <v/>
      </c>
      <c r="LM30" s="11" t="str">
        <f aca="false">+IF($D$26&gt;=322,322,"")</f>
        <v/>
      </c>
      <c r="LN30" s="11" t="str">
        <f aca="false">+IF($D$26&gt;=323,323,"")</f>
        <v/>
      </c>
      <c r="LO30" s="11" t="str">
        <f aca="false">+IF($D$26&gt;=324,324,"")</f>
        <v/>
      </c>
      <c r="LP30" s="11" t="str">
        <f aca="false">+IF($D$26&gt;=325,325,"")</f>
        <v/>
      </c>
      <c r="LQ30" s="11" t="str">
        <f aca="false">+IF($D$26&gt;=326,326,"")</f>
        <v/>
      </c>
      <c r="LR30" s="11" t="str">
        <f aca="false">+IF($D$26&gt;=327,327,"")</f>
        <v/>
      </c>
      <c r="LS30" s="11" t="str">
        <f aca="false">+IF($D$26&gt;=328,328,"")</f>
        <v/>
      </c>
      <c r="LT30" s="11" t="str">
        <f aca="false">+IF($D$26&gt;=329,329,"")</f>
        <v/>
      </c>
      <c r="LU30" s="11" t="str">
        <f aca="false">+IF($D$26&gt;=330,330,"")</f>
        <v/>
      </c>
      <c r="LV30" s="11" t="str">
        <f aca="false">+IF($D$26&gt;=331,331,"")</f>
        <v/>
      </c>
      <c r="LW30" s="11" t="str">
        <f aca="false">+IF($D$26&gt;=332,332,"")</f>
        <v/>
      </c>
      <c r="LX30" s="11" t="str">
        <f aca="false">+IF($D$26&gt;=333,333,"")</f>
        <v/>
      </c>
      <c r="LY30" s="11" t="str">
        <f aca="false">+IF($D$26&gt;=334,334,"")</f>
        <v/>
      </c>
      <c r="LZ30" s="11" t="str">
        <f aca="false">+IF($D$26&gt;=335,335,"")</f>
        <v/>
      </c>
      <c r="MA30" s="11" t="str">
        <f aca="false">+IF($D$26&gt;=336,336,"")</f>
        <v/>
      </c>
      <c r="MB30" s="11" t="str">
        <f aca="false">+IF($D$26&gt;=337,337,"")</f>
        <v/>
      </c>
      <c r="MC30" s="11" t="str">
        <f aca="false">+IF($D$26&gt;=338,338,"")</f>
        <v/>
      </c>
      <c r="MD30" s="11" t="str">
        <f aca="false">+IF($D$26&gt;=339,339,"")</f>
        <v/>
      </c>
      <c r="ME30" s="11" t="str">
        <f aca="false">+IF($D$26&gt;=340,340,"")</f>
        <v/>
      </c>
      <c r="MF30" s="11" t="str">
        <f aca="false">+IF($D$26&gt;=341,341,"")</f>
        <v/>
      </c>
      <c r="MG30" s="11" t="str">
        <f aca="false">+IF($D$26&gt;=342,342,"")</f>
        <v/>
      </c>
      <c r="MH30" s="11" t="str">
        <f aca="false">+IF($D$26&gt;=343,343,"")</f>
        <v/>
      </c>
      <c r="MI30" s="11" t="str">
        <f aca="false">+IF($D$26&gt;=344,344,"")</f>
        <v/>
      </c>
      <c r="MJ30" s="11" t="str">
        <f aca="false">+IF($D$26&gt;=345,345,"")</f>
        <v/>
      </c>
      <c r="MK30" s="11" t="str">
        <f aca="false">+IF($D$26&gt;=346,346,"")</f>
        <v/>
      </c>
      <c r="ML30" s="11" t="str">
        <f aca="false">+IF($D$26&gt;=347,347,"")</f>
        <v/>
      </c>
      <c r="MM30" s="11" t="str">
        <f aca="false">+IF($D$26&gt;=348,348,"")</f>
        <v/>
      </c>
      <c r="MN30" s="11" t="str">
        <f aca="false">+IF($D$26&gt;=349,349,"")</f>
        <v/>
      </c>
      <c r="MO30" s="11" t="str">
        <f aca="false">+IF($D$26&gt;=350,350,"")</f>
        <v/>
      </c>
      <c r="MP30" s="11" t="str">
        <f aca="false">+IF($D$26&gt;=351,351,"")</f>
        <v/>
      </c>
      <c r="MQ30" s="11" t="str">
        <f aca="false">+IF($D$26&gt;=352,352,"")</f>
        <v/>
      </c>
      <c r="MR30" s="11" t="str">
        <f aca="false">+IF($D$26&gt;=353,353,"")</f>
        <v/>
      </c>
      <c r="MS30" s="11" t="str">
        <f aca="false">+IF($D$26&gt;=354,354,"")</f>
        <v/>
      </c>
      <c r="MT30" s="11" t="str">
        <f aca="false">+IF($D$26&gt;=355,355,"")</f>
        <v/>
      </c>
      <c r="MU30" s="11" t="str">
        <f aca="false">+IF($D$26&gt;=356,356,"")</f>
        <v/>
      </c>
      <c r="MV30" s="11" t="str">
        <f aca="false">+IF($D$26&gt;=357,357,"")</f>
        <v/>
      </c>
      <c r="MW30" s="11" t="str">
        <f aca="false">+IF($D$26&gt;=358,358,"")</f>
        <v/>
      </c>
      <c r="MX30" s="11" t="str">
        <f aca="false">+IF($D$26&gt;=359,359,"")</f>
        <v/>
      </c>
      <c r="MY30" s="11" t="str">
        <f aca="false">+IF($D$26&gt;=360,360,"")</f>
        <v/>
      </c>
      <c r="MZ30" s="11" t="str">
        <f aca="false">+IF($D$26&gt;=361,361,"")</f>
        <v/>
      </c>
      <c r="NA30" s="11" t="str">
        <f aca="false">+IF($D$26&gt;=362,362,"")</f>
        <v/>
      </c>
      <c r="NB30" s="11" t="str">
        <f aca="false">+IF($D$26&gt;=363,363,"")</f>
        <v/>
      </c>
      <c r="NC30" s="11" t="str">
        <f aca="false">+IF($D$26&gt;=364,364,"")</f>
        <v/>
      </c>
      <c r="ND30" s="11" t="str">
        <f aca="false">+IF($D$26&gt;=365,365,"")</f>
        <v/>
      </c>
      <c r="NE30" s="11" t="str">
        <f aca="false">+IF($D$26&gt;=366,366,"")</f>
        <v/>
      </c>
      <c r="NF30" s="11" t="str">
        <f aca="false">+IF($D$26&gt;=367,367,"")</f>
        <v/>
      </c>
      <c r="NG30" s="11" t="str">
        <f aca="false">+IF($D$26&gt;=368,368,"")</f>
        <v/>
      </c>
      <c r="NH30" s="11" t="str">
        <f aca="false">+IF($D$26&gt;=369,369,"")</f>
        <v/>
      </c>
      <c r="NI30" s="11" t="str">
        <f aca="false">+IF($D$26&gt;=370,370,"")</f>
        <v/>
      </c>
      <c r="NJ30" s="11" t="str">
        <f aca="false">+IF($D$26&gt;=371,371,"")</f>
        <v/>
      </c>
      <c r="NK30" s="11" t="str">
        <f aca="false">+IF($D$26&gt;=372,372,"")</f>
        <v/>
      </c>
      <c r="NL30" s="11" t="str">
        <f aca="false">+IF($D$26&gt;=373,373,"")</f>
        <v/>
      </c>
      <c r="NM30" s="11" t="str">
        <f aca="false">+IF($D$26&gt;=374,374,"")</f>
        <v/>
      </c>
      <c r="NN30" s="11" t="str">
        <f aca="false">+IF($D$26&gt;=375,375,"")</f>
        <v/>
      </c>
      <c r="NO30" s="11" t="str">
        <f aca="false">+IF($D$26&gt;=376,376,"")</f>
        <v/>
      </c>
      <c r="NP30" s="11" t="str">
        <f aca="false">+IF($D$26&gt;=377,377,"")</f>
        <v/>
      </c>
      <c r="NQ30" s="11" t="str">
        <f aca="false">+IF($D$26&gt;=378,378,"")</f>
        <v/>
      </c>
      <c r="NR30" s="11" t="str">
        <f aca="false">+IF($D$26&gt;=379,379,"")</f>
        <v/>
      </c>
      <c r="NS30" s="11" t="str">
        <f aca="false">+IF($D$26&gt;=380,380,"")</f>
        <v/>
      </c>
      <c r="NT30" s="11" t="str">
        <f aca="false">+IF($D$26&gt;=381,381,"")</f>
        <v/>
      </c>
      <c r="NU30" s="11" t="str">
        <f aca="false">+IF($D$26&gt;=382,382,"")</f>
        <v/>
      </c>
      <c r="NV30" s="11" t="str">
        <f aca="false">+IF($D$26&gt;=383,383,"")</f>
        <v/>
      </c>
      <c r="NW30" s="11" t="str">
        <f aca="false">+IF($D$26&gt;=384,384,"")</f>
        <v/>
      </c>
      <c r="NX30" s="11" t="str">
        <f aca="false">+IF($D$26&gt;=385,385,"")</f>
        <v/>
      </c>
      <c r="NY30" s="11" t="str">
        <f aca="false">+IF($D$26&gt;=386,386,"")</f>
        <v/>
      </c>
      <c r="NZ30" s="11" t="str">
        <f aca="false">+IF($D$26&gt;=387,387,"")</f>
        <v/>
      </c>
      <c r="OA30" s="11" t="str">
        <f aca="false">+IF($D$26&gt;=388,388,"")</f>
        <v/>
      </c>
      <c r="OB30" s="11" t="str">
        <f aca="false">+IF($D$26&gt;=389,389,"")</f>
        <v/>
      </c>
      <c r="OC30" s="11" t="str">
        <f aca="false">+IF($D$26&gt;=390,390,"")</f>
        <v/>
      </c>
      <c r="OD30" s="11" t="str">
        <f aca="false">+IF($D$26&gt;=391,391,"")</f>
        <v/>
      </c>
      <c r="OE30" s="11" t="str">
        <f aca="false">+IF($D$26&gt;=392,392,"")</f>
        <v/>
      </c>
      <c r="OF30" s="11" t="str">
        <f aca="false">+IF($D$26&gt;=393,393,"")</f>
        <v/>
      </c>
      <c r="OG30" s="11" t="str">
        <f aca="false">+IF($D$26&gt;=394,394,"")</f>
        <v/>
      </c>
      <c r="OH30" s="11" t="str">
        <f aca="false">+IF($D$26&gt;=395,395,"")</f>
        <v/>
      </c>
      <c r="OI30" s="11" t="str">
        <f aca="false">+IF($D$26&gt;=396,396,"")</f>
        <v/>
      </c>
      <c r="OJ30" s="11" t="str">
        <f aca="false">+IF($D$26&gt;=397,397,"")</f>
        <v/>
      </c>
      <c r="OK30" s="11" t="str">
        <f aca="false">+IF($D$26&gt;=398,398,"")</f>
        <v/>
      </c>
      <c r="OL30" s="11" t="str">
        <f aca="false">+IF($D$26&gt;=399,399,"")</f>
        <v/>
      </c>
      <c r="OM30" s="11" t="str">
        <f aca="false">+IF($D$26&gt;=400,400,"")</f>
        <v/>
      </c>
      <c r="ON30" s="11" t="str">
        <f aca="false">+IF($D$26&gt;=401,401,"")</f>
        <v/>
      </c>
      <c r="OO30" s="11" t="str">
        <f aca="false">+IF($D$26&gt;=402,402,"")</f>
        <v/>
      </c>
      <c r="OP30" s="11" t="str">
        <f aca="false">+IF($D$26&gt;=403,403,"")</f>
        <v/>
      </c>
      <c r="OQ30" s="11" t="str">
        <f aca="false">+IF($D$26&gt;=404,404,"")</f>
        <v/>
      </c>
      <c r="OR30" s="11" t="str">
        <f aca="false">+IF($D$26&gt;=405,405,"")</f>
        <v/>
      </c>
      <c r="OS30" s="11" t="str">
        <f aca="false">+IF($D$26&gt;=406,406,"")</f>
        <v/>
      </c>
      <c r="OT30" s="11" t="str">
        <f aca="false">+IF($D$26&gt;=407,407,"")</f>
        <v/>
      </c>
      <c r="OU30" s="11" t="str">
        <f aca="false">+IF($D$26&gt;=408,408,"")</f>
        <v/>
      </c>
      <c r="OV30" s="11" t="str">
        <f aca="false">+IF($D$26&gt;=409,409,"")</f>
        <v/>
      </c>
      <c r="OW30" s="11" t="str">
        <f aca="false">+IF($D$26&gt;=410,410,"")</f>
        <v/>
      </c>
      <c r="OX30" s="11" t="str">
        <f aca="false">+IF($D$26&gt;=411,411,"")</f>
        <v/>
      </c>
      <c r="OY30" s="11" t="str">
        <f aca="false">+IF($D$26&gt;=412,412,"")</f>
        <v/>
      </c>
      <c r="OZ30" s="11" t="str">
        <f aca="false">+IF($D$26&gt;=413,413,"")</f>
        <v/>
      </c>
      <c r="PA30" s="11" t="str">
        <f aca="false">+IF($D$26&gt;=414,414,"")</f>
        <v/>
      </c>
      <c r="PB30" s="11" t="str">
        <f aca="false">+IF($D$26&gt;=415,415,"")</f>
        <v/>
      </c>
      <c r="PC30" s="11" t="str">
        <f aca="false">+IF($D$26&gt;=416,416,"")</f>
        <v/>
      </c>
      <c r="PD30" s="11" t="str">
        <f aca="false">+IF($D$26&gt;=417,417,"")</f>
        <v/>
      </c>
      <c r="PE30" s="11" t="str">
        <f aca="false">+IF($D$26&gt;=418,418,"")</f>
        <v/>
      </c>
      <c r="PF30" s="11" t="str">
        <f aca="false">+IF($D$26&gt;=419,419,"")</f>
        <v/>
      </c>
      <c r="PG30" s="11" t="str">
        <f aca="false">+IF($D$26&gt;=420,420,"")</f>
        <v/>
      </c>
      <c r="PH30" s="11" t="str">
        <f aca="false">+IF($D$26&gt;=421,421,"")</f>
        <v/>
      </c>
      <c r="PI30" s="11" t="str">
        <f aca="false">+IF($D$26&gt;=422,422,"")</f>
        <v/>
      </c>
      <c r="PJ30" s="11" t="str">
        <f aca="false">+IF($D$26&gt;=423,423,"")</f>
        <v/>
      </c>
      <c r="PK30" s="11" t="str">
        <f aca="false">+IF($D$26&gt;=424,424,"")</f>
        <v/>
      </c>
      <c r="PL30" s="11" t="str">
        <f aca="false">+IF($D$26&gt;=425,425,"")</f>
        <v/>
      </c>
      <c r="PM30" s="11" t="str">
        <f aca="false">+IF($D$26&gt;=426,426,"")</f>
        <v/>
      </c>
      <c r="PN30" s="11" t="str">
        <f aca="false">+IF($D$26&gt;=427,427,"")</f>
        <v/>
      </c>
      <c r="PO30" s="11" t="str">
        <f aca="false">+IF($D$26&gt;=428,428,"")</f>
        <v/>
      </c>
      <c r="PP30" s="11" t="str">
        <f aca="false">+IF($D$26&gt;=429,429,"")</f>
        <v/>
      </c>
      <c r="PQ30" s="11" t="str">
        <f aca="false">+IF($D$26&gt;=430,430,"")</f>
        <v/>
      </c>
      <c r="PR30" s="11" t="str">
        <f aca="false">+IF($D$26&gt;=431,431,"")</f>
        <v/>
      </c>
      <c r="PS30" s="11" t="str">
        <f aca="false">+IF($D$26&gt;=432,432,"")</f>
        <v/>
      </c>
      <c r="PT30" s="11" t="str">
        <f aca="false">+IF($D$26&gt;=433,433,"")</f>
        <v/>
      </c>
      <c r="PU30" s="11" t="str">
        <f aca="false">+IF($D$26&gt;=434,434,"")</f>
        <v/>
      </c>
      <c r="PV30" s="11" t="str">
        <f aca="false">+IF($D$26&gt;=435,435,"")</f>
        <v/>
      </c>
      <c r="PW30" s="11" t="str">
        <f aca="false">+IF($D$26&gt;=436,436,"")</f>
        <v/>
      </c>
      <c r="PX30" s="11" t="str">
        <f aca="false">+IF($D$26&gt;=437,437,"")</f>
        <v/>
      </c>
      <c r="PY30" s="11" t="str">
        <f aca="false">+IF($D$26&gt;=438,438,"")</f>
        <v/>
      </c>
      <c r="PZ30" s="11" t="str">
        <f aca="false">+IF($D$26&gt;=439,439,"")</f>
        <v/>
      </c>
      <c r="QA30" s="11" t="str">
        <f aca="false">+IF($D$26&gt;=440,440,"")</f>
        <v/>
      </c>
      <c r="QB30" s="11" t="str">
        <f aca="false">+IF($D$26&gt;=441,441,"")</f>
        <v/>
      </c>
      <c r="QC30" s="11" t="str">
        <f aca="false">+IF($D$26&gt;=442,442,"")</f>
        <v/>
      </c>
      <c r="QD30" s="11" t="str">
        <f aca="false">+IF($D$26&gt;=443,443,"")</f>
        <v/>
      </c>
      <c r="QE30" s="11" t="str">
        <f aca="false">+IF($D$26&gt;=444,444,"")</f>
        <v/>
      </c>
      <c r="QF30" s="11" t="str">
        <f aca="false">+IF($D$26&gt;=445,445,"")</f>
        <v/>
      </c>
      <c r="QG30" s="11" t="str">
        <f aca="false">+IF($D$26&gt;=446,446,"")</f>
        <v/>
      </c>
      <c r="QH30" s="11" t="str">
        <f aca="false">+IF($D$26&gt;=447,447,"")</f>
        <v/>
      </c>
      <c r="QI30" s="11" t="str">
        <f aca="false">+IF($D$26&gt;=448,448,"")</f>
        <v/>
      </c>
      <c r="QJ30" s="11" t="str">
        <f aca="false">+IF($D$26&gt;=449,449,"")</f>
        <v/>
      </c>
      <c r="QK30" s="11" t="str">
        <f aca="false">+IF($D$26&gt;=450,450,"")</f>
        <v/>
      </c>
      <c r="QL30" s="11" t="str">
        <f aca="false">+IF($D$26&gt;=451,451,"")</f>
        <v/>
      </c>
      <c r="QM30" s="11" t="str">
        <f aca="false">+IF($D$26&gt;=452,452,"")</f>
        <v/>
      </c>
      <c r="QN30" s="11" t="str">
        <f aca="false">+IF($D$26&gt;=453,453,"")</f>
        <v/>
      </c>
      <c r="QO30" s="11" t="str">
        <f aca="false">+IF($D$26&gt;=454,454,"")</f>
        <v/>
      </c>
      <c r="QP30" s="11" t="str">
        <f aca="false">+IF($D$26&gt;=455,455,"")</f>
        <v/>
      </c>
      <c r="QQ30" s="11" t="str">
        <f aca="false">+IF($D$26&gt;=456,456,"")</f>
        <v/>
      </c>
      <c r="QR30" s="11" t="str">
        <f aca="false">+IF($D$26&gt;=457,457,"")</f>
        <v/>
      </c>
      <c r="QS30" s="11" t="str">
        <f aca="false">+IF($D$26&gt;=458,458,"")</f>
        <v/>
      </c>
      <c r="QT30" s="11" t="str">
        <f aca="false">+IF($D$26&gt;=459,459,"")</f>
        <v/>
      </c>
      <c r="QU30" s="11" t="str">
        <f aca="false">+IF($D$26&gt;=460,460,"")</f>
        <v/>
      </c>
      <c r="QV30" s="11" t="str">
        <f aca="false">+IF($D$26&gt;=461,461,"")</f>
        <v/>
      </c>
      <c r="QW30" s="11" t="str">
        <f aca="false">+IF($D$26&gt;=462,462,"")</f>
        <v/>
      </c>
      <c r="QX30" s="11" t="str">
        <f aca="false">+IF($D$26&gt;=463,463,"")</f>
        <v/>
      </c>
      <c r="QY30" s="11" t="str">
        <f aca="false">+IF($D$26&gt;=464,464,"")</f>
        <v/>
      </c>
      <c r="QZ30" s="11" t="str">
        <f aca="false">+IF($D$26&gt;=465,465,"")</f>
        <v/>
      </c>
      <c r="RA30" s="11" t="str">
        <f aca="false">+IF($D$26&gt;=466,466,"")</f>
        <v/>
      </c>
      <c r="RB30" s="11" t="str">
        <f aca="false">+IF($D$26&gt;=467,467,"")</f>
        <v/>
      </c>
      <c r="RC30" s="11" t="str">
        <f aca="false">+IF($D$26&gt;=468,468,"")</f>
        <v/>
      </c>
      <c r="RD30" s="11" t="str">
        <f aca="false">+IF($D$26&gt;=469,469,"")</f>
        <v/>
      </c>
      <c r="RE30" s="11" t="str">
        <f aca="false">+IF($D$26&gt;=470,470,"")</f>
        <v/>
      </c>
      <c r="RF30" s="11" t="str">
        <f aca="false">+IF($D$26&gt;=471,471,"")</f>
        <v/>
      </c>
      <c r="RG30" s="11" t="str">
        <f aca="false">+IF($D$26&gt;=472,472,"")</f>
        <v/>
      </c>
      <c r="RH30" s="11" t="str">
        <f aca="false">+IF($D$26&gt;=473,473,"")</f>
        <v/>
      </c>
      <c r="RI30" s="11" t="str">
        <f aca="false">+IF($D$26&gt;=474,474,"")</f>
        <v/>
      </c>
      <c r="RJ30" s="11" t="str">
        <f aca="false">+IF($D$26&gt;=475,475,"")</f>
        <v/>
      </c>
      <c r="RK30" s="11" t="str">
        <f aca="false">+IF($D$26&gt;=476,476,"")</f>
        <v/>
      </c>
      <c r="RL30" s="11" t="str">
        <f aca="false">+IF($D$26&gt;=477,477,"")</f>
        <v/>
      </c>
      <c r="RM30" s="11" t="str">
        <f aca="false">+IF($D$26&gt;=478,478,"")</f>
        <v/>
      </c>
      <c r="RN30" s="11" t="str">
        <f aca="false">+IF($D$26&gt;=479,479,"")</f>
        <v/>
      </c>
      <c r="RO30" s="11" t="str">
        <f aca="false">+IF($D$26&gt;=480,480,"")</f>
        <v/>
      </c>
      <c r="RP30" s="11" t="str">
        <f aca="false">+IF($D$26&gt;=481,481,"")</f>
        <v/>
      </c>
      <c r="RQ30" s="11" t="str">
        <f aca="false">+IF($D$26&gt;=482,482,"")</f>
        <v/>
      </c>
      <c r="RR30" s="11" t="str">
        <f aca="false">+IF($D$26&gt;=483,483,"")</f>
        <v/>
      </c>
      <c r="RS30" s="11" t="str">
        <f aca="false">+IF($D$26&gt;=484,484,"")</f>
        <v/>
      </c>
      <c r="RT30" s="11" t="str">
        <f aca="false">+IF($D$26&gt;=485,485,"")</f>
        <v/>
      </c>
      <c r="RU30" s="11" t="str">
        <f aca="false">+IF($D$26&gt;=486,486,"")</f>
        <v/>
      </c>
      <c r="RV30" s="11" t="str">
        <f aca="false">+IF($D$26&gt;=487,487,"")</f>
        <v/>
      </c>
      <c r="RW30" s="11" t="str">
        <f aca="false">+IF($D$26&gt;=488,488,"")</f>
        <v/>
      </c>
      <c r="RX30" s="11" t="str">
        <f aca="false">+IF($D$26&gt;=489,489,"")</f>
        <v/>
      </c>
      <c r="RY30" s="11" t="str">
        <f aca="false">+IF($D$26&gt;=490,490,"")</f>
        <v/>
      </c>
      <c r="RZ30" s="11" t="str">
        <f aca="false">+IF($D$26&gt;=491,491,"")</f>
        <v/>
      </c>
      <c r="SA30" s="11" t="str">
        <f aca="false">+IF($D$26&gt;=492,492,"")</f>
        <v/>
      </c>
      <c r="SB30" s="11" t="str">
        <f aca="false">+IF($D$26&gt;=493,493,"")</f>
        <v/>
      </c>
      <c r="SC30" s="11" t="str">
        <f aca="false">+IF($D$26&gt;=494,494,"")</f>
        <v/>
      </c>
      <c r="SD30" s="11" t="str">
        <f aca="false">+IF($D$26&gt;=495,495,"")</f>
        <v/>
      </c>
      <c r="SE30" s="11" t="str">
        <f aca="false">+IF($D$26&gt;=496,496,"")</f>
        <v/>
      </c>
      <c r="SF30" s="11" t="str">
        <f aca="false">+IF($D$26&gt;=497,497,"")</f>
        <v/>
      </c>
      <c r="SG30" s="11" t="str">
        <f aca="false">+IF($D$26&gt;=498,498,"")</f>
        <v/>
      </c>
      <c r="SH30" s="11" t="str">
        <f aca="false">+IF($D$26&gt;=499,499,"")</f>
        <v/>
      </c>
      <c r="SI30" s="11" t="str">
        <f aca="false">+IF($D$26&gt;=500,500,"")</f>
        <v/>
      </c>
      <c r="SJ30" s="11" t="str">
        <f aca="false">+IF($D$26&gt;=501,501,"")</f>
        <v/>
      </c>
      <c r="SK30" s="11" t="str">
        <f aca="false">+IF($D$26&gt;=502,502,"")</f>
        <v/>
      </c>
      <c r="SL30" s="11" t="str">
        <f aca="false">+IF($D$26&gt;=503,503,"")</f>
        <v/>
      </c>
      <c r="SM30" s="11" t="str">
        <f aca="false">+IF($D$26&gt;=504,504,"")</f>
        <v/>
      </c>
      <c r="SN30" s="11" t="str">
        <f aca="false">+IF($D$26&gt;=505,505,"")</f>
        <v/>
      </c>
      <c r="SO30" s="11" t="str">
        <f aca="false">+IF($D$26&gt;=506,506,"")</f>
        <v/>
      </c>
      <c r="SP30" s="11" t="str">
        <f aca="false">+IF($D$26&gt;=507,507,"")</f>
        <v/>
      </c>
      <c r="SQ30" s="11" t="str">
        <f aca="false">+IF($D$26&gt;=508,508,"")</f>
        <v/>
      </c>
      <c r="SR30" s="11" t="str">
        <f aca="false">+IF($D$26&gt;=509,509,"")</f>
        <v/>
      </c>
      <c r="SS30" s="11" t="str">
        <f aca="false">+IF($D$26&gt;=510,510,"")</f>
        <v/>
      </c>
      <c r="ST30" s="11" t="str">
        <f aca="false">+IF($D$26&gt;=511,511,"")</f>
        <v/>
      </c>
      <c r="SU30" s="11" t="str">
        <f aca="false">+IF($D$26&gt;=512,512,"")</f>
        <v/>
      </c>
      <c r="SV30" s="11" t="str">
        <f aca="false">+IF($D$26&gt;=513,513,"")</f>
        <v/>
      </c>
      <c r="SW30" s="11" t="str">
        <f aca="false">+IF($D$26&gt;=514,514,"")</f>
        <v/>
      </c>
      <c r="SX30" s="11" t="str">
        <f aca="false">+IF($D$26&gt;=515,515,"")</f>
        <v/>
      </c>
      <c r="SY30" s="11" t="str">
        <f aca="false">+IF($D$26&gt;=516,516,"")</f>
        <v/>
      </c>
      <c r="SZ30" s="11" t="str">
        <f aca="false">+IF($D$26&gt;=517,517,"")</f>
        <v/>
      </c>
      <c r="TA30" s="11" t="str">
        <f aca="false">+IF($D$26&gt;=518,518,"")</f>
        <v/>
      </c>
      <c r="TB30" s="11" t="str">
        <f aca="false">+IF($D$26&gt;=519,519,"")</f>
        <v/>
      </c>
      <c r="TC30" s="11" t="str">
        <f aca="false">+IF($D$26&gt;=520,520,"")</f>
        <v/>
      </c>
      <c r="TD30" s="11" t="str">
        <f aca="false">+IF($D$26&gt;=521,521,"")</f>
        <v/>
      </c>
      <c r="TE30" s="11" t="str">
        <f aca="false">+IF($D$26&gt;=522,522,"")</f>
        <v/>
      </c>
      <c r="TF30" s="11" t="str">
        <f aca="false">+IF($D$26&gt;=523,523,"")</f>
        <v/>
      </c>
      <c r="TG30" s="11" t="str">
        <f aca="false">+IF($D$26&gt;=524,524,"")</f>
        <v/>
      </c>
      <c r="TH30" s="11" t="str">
        <f aca="false">+IF($D$26&gt;=525,525,"")</f>
        <v/>
      </c>
      <c r="TI30" s="11" t="str">
        <f aca="false">+IF($D$26&gt;=526,526,"")</f>
        <v/>
      </c>
      <c r="TJ30" s="11" t="str">
        <f aca="false">+IF($D$26&gt;=527,527,"")</f>
        <v/>
      </c>
      <c r="TK30" s="11" t="str">
        <f aca="false">+IF($D$26&gt;=528,528,"")</f>
        <v/>
      </c>
      <c r="TL30" s="11" t="str">
        <f aca="false">+IF($D$26&gt;=529,529,"")</f>
        <v/>
      </c>
      <c r="TM30" s="11" t="str">
        <f aca="false">+IF($D$26&gt;=530,530,"")</f>
        <v/>
      </c>
      <c r="TN30" s="11" t="str">
        <f aca="false">+IF($D$26&gt;=531,531,"")</f>
        <v/>
      </c>
      <c r="TO30" s="11" t="str">
        <f aca="false">+IF($D$26&gt;=532,532,"")</f>
        <v/>
      </c>
      <c r="TP30" s="11" t="str">
        <f aca="false">+IF($D$26&gt;=533,533,"")</f>
        <v/>
      </c>
      <c r="TQ30" s="11" t="str">
        <f aca="false">+IF($D$26&gt;=534,534,"")</f>
        <v/>
      </c>
      <c r="TR30" s="11" t="str">
        <f aca="false">+IF($D$26&gt;=535,535,"")</f>
        <v/>
      </c>
      <c r="TS30" s="11" t="str">
        <f aca="false">+IF($D$26&gt;=536,536,"")</f>
        <v/>
      </c>
      <c r="TT30" s="11" t="str">
        <f aca="false">+IF($D$26&gt;=537,537,"")</f>
        <v/>
      </c>
      <c r="TU30" s="11" t="str">
        <f aca="false">+IF($D$26&gt;=538,538,"")</f>
        <v/>
      </c>
      <c r="TV30" s="11" t="str">
        <f aca="false">+IF($D$26&gt;=539,539,"")</f>
        <v/>
      </c>
      <c r="TW30" s="11" t="str">
        <f aca="false">+IF($D$26&gt;=540,540,"")</f>
        <v/>
      </c>
      <c r="TX30" s="11" t="str">
        <f aca="false">+IF($D$26&gt;=541,541,"")</f>
        <v/>
      </c>
      <c r="TY30" s="11" t="str">
        <f aca="false">+IF($D$26&gt;=542,542,"")</f>
        <v/>
      </c>
      <c r="TZ30" s="11" t="str">
        <f aca="false">+IF($D$26&gt;=543,543,"")</f>
        <v/>
      </c>
      <c r="UA30" s="11" t="str">
        <f aca="false">+IF($D$26&gt;=544,544,"")</f>
        <v/>
      </c>
      <c r="UB30" s="11" t="str">
        <f aca="false">+IF($D$26&gt;=545,545,"")</f>
        <v/>
      </c>
      <c r="UC30" s="11" t="str">
        <f aca="false">+IF($D$26&gt;=546,546,"")</f>
        <v/>
      </c>
      <c r="UD30" s="11" t="str">
        <f aca="false">+IF($D$26&gt;=547,547,"")</f>
        <v/>
      </c>
      <c r="UE30" s="11" t="str">
        <f aca="false">+IF($D$26&gt;=548,548,"")</f>
        <v/>
      </c>
      <c r="UF30" s="11" t="str">
        <f aca="false">+IF($D$26&gt;=549,549,"")</f>
        <v/>
      </c>
      <c r="UG30" s="11" t="str">
        <f aca="false">+IF($D$26&gt;=550,550,"")</f>
        <v/>
      </c>
      <c r="UH30" s="11" t="str">
        <f aca="false">+IF($D$26&gt;=551,551,"")</f>
        <v/>
      </c>
      <c r="UI30" s="11" t="str">
        <f aca="false">+IF($D$26&gt;=552,552,"")</f>
        <v/>
      </c>
      <c r="UJ30" s="11" t="str">
        <f aca="false">+IF($D$26&gt;=553,553,"")</f>
        <v/>
      </c>
      <c r="UK30" s="11" t="str">
        <f aca="false">+IF($D$26&gt;=554,554,"")</f>
        <v/>
      </c>
      <c r="UL30" s="11" t="str">
        <f aca="false">+IF($D$26&gt;=555,555,"")</f>
        <v/>
      </c>
      <c r="UM30" s="11" t="str">
        <f aca="false">+IF($D$26&gt;=556,556,"")</f>
        <v/>
      </c>
      <c r="UN30" s="11" t="str">
        <f aca="false">+IF($D$26&gt;=557,557,"")</f>
        <v/>
      </c>
      <c r="UO30" s="11" t="str">
        <f aca="false">+IF($D$26&gt;=558,558,"")</f>
        <v/>
      </c>
      <c r="UP30" s="11" t="str">
        <f aca="false">+IF($D$26&gt;=559,559,"")</f>
        <v/>
      </c>
      <c r="UQ30" s="11" t="str">
        <f aca="false">+IF($D$26&gt;=560,560,"")</f>
        <v/>
      </c>
      <c r="UR30" s="11" t="str">
        <f aca="false">+IF($D$26&gt;=561,561,"")</f>
        <v/>
      </c>
      <c r="US30" s="11" t="str">
        <f aca="false">+IF($D$26&gt;=562,562,"")</f>
        <v/>
      </c>
      <c r="UT30" s="11" t="str">
        <f aca="false">+IF($D$26&gt;=563,563,"")</f>
        <v/>
      </c>
      <c r="UU30" s="11" t="str">
        <f aca="false">+IF($D$26&gt;=564,564,"")</f>
        <v/>
      </c>
      <c r="UV30" s="11" t="str">
        <f aca="false">+IF($D$26&gt;=565,565,"")</f>
        <v/>
      </c>
      <c r="UW30" s="11" t="str">
        <f aca="false">+IF($D$26&gt;=566,566,"")</f>
        <v/>
      </c>
      <c r="UX30" s="11" t="str">
        <f aca="false">+IF($D$26&gt;=567,567,"")</f>
        <v/>
      </c>
      <c r="UY30" s="11" t="str">
        <f aca="false">+IF($D$26&gt;=568,568,"")</f>
        <v/>
      </c>
      <c r="UZ30" s="11" t="str">
        <f aca="false">+IF($D$26&gt;=569,569,"")</f>
        <v/>
      </c>
      <c r="VA30" s="11" t="str">
        <f aca="false">+IF($D$26&gt;=570,570,"")</f>
        <v/>
      </c>
      <c r="VB30" s="11" t="str">
        <f aca="false">+IF($D$26&gt;=571,571,"")</f>
        <v/>
      </c>
      <c r="VC30" s="11" t="str">
        <f aca="false">+IF($D$26&gt;=572,572,"")</f>
        <v/>
      </c>
      <c r="VD30" s="11" t="str">
        <f aca="false">+IF($D$26&gt;=573,573,"")</f>
        <v/>
      </c>
      <c r="VE30" s="11" t="str">
        <f aca="false">+IF($D$26&gt;=574,574,"")</f>
        <v/>
      </c>
      <c r="VF30" s="11" t="str">
        <f aca="false">+IF($D$26&gt;=575,575,"")</f>
        <v/>
      </c>
      <c r="VG30" s="11" t="str">
        <f aca="false">+IF($D$26&gt;=576,576,"")</f>
        <v/>
      </c>
      <c r="VH30" s="11" t="str">
        <f aca="false">+IF($D$26&gt;=577,577,"")</f>
        <v/>
      </c>
      <c r="VI30" s="11" t="str">
        <f aca="false">+IF($D$26&gt;=578,578,"")</f>
        <v/>
      </c>
      <c r="VJ30" s="11" t="str">
        <f aca="false">+IF($D$26&gt;=579,579,"")</f>
        <v/>
      </c>
      <c r="VK30" s="11" t="str">
        <f aca="false">+IF($D$26&gt;=580,580,"")</f>
        <v/>
      </c>
      <c r="VL30" s="11" t="str">
        <f aca="false">+IF($D$26&gt;=581,581,"")</f>
        <v/>
      </c>
      <c r="VM30" s="11" t="str">
        <f aca="false">+IF($D$26&gt;=582,582,"")</f>
        <v/>
      </c>
      <c r="VN30" s="11" t="str">
        <f aca="false">+IF($D$26&gt;=583,583,"")</f>
        <v/>
      </c>
      <c r="VO30" s="11" t="str">
        <f aca="false">+IF($D$26&gt;=584,584,"")</f>
        <v/>
      </c>
      <c r="VP30" s="11" t="str">
        <f aca="false">+IF($D$26&gt;=585,585,"")</f>
        <v/>
      </c>
      <c r="VQ30" s="11" t="str">
        <f aca="false">+IF($D$26&gt;=586,586,"")</f>
        <v/>
      </c>
      <c r="VR30" s="11" t="str">
        <f aca="false">+IF($D$26&gt;=587,587,"")</f>
        <v/>
      </c>
      <c r="VS30" s="11" t="str">
        <f aca="false">+IF($D$26&gt;=588,588,"")</f>
        <v/>
      </c>
      <c r="VT30" s="11" t="str">
        <f aca="false">+IF($D$26&gt;=589,589,"")</f>
        <v/>
      </c>
      <c r="VU30" s="11" t="str">
        <f aca="false">+IF($D$26&gt;=590,590,"")</f>
        <v/>
      </c>
      <c r="VV30" s="11" t="str">
        <f aca="false">+IF($D$26&gt;=591,591,"")</f>
        <v/>
      </c>
      <c r="VW30" s="11" t="str">
        <f aca="false">+IF($D$26&gt;=592,592,"")</f>
        <v/>
      </c>
      <c r="VX30" s="11" t="str">
        <f aca="false">+IF($D$26&gt;=593,593,"")</f>
        <v/>
      </c>
      <c r="VY30" s="11" t="str">
        <f aca="false">+IF($D$26&gt;=594,594,"")</f>
        <v/>
      </c>
      <c r="VZ30" s="11" t="str">
        <f aca="false">+IF($D$26&gt;=595,595,"")</f>
        <v/>
      </c>
      <c r="WA30" s="11" t="str">
        <f aca="false">+IF($D$26&gt;=596,596,"")</f>
        <v/>
      </c>
      <c r="WB30" s="11" t="str">
        <f aca="false">+IF($D$26&gt;=597,597,"")</f>
        <v/>
      </c>
      <c r="WC30" s="11" t="str">
        <f aca="false">+IF($D$26&gt;=598,598,"")</f>
        <v/>
      </c>
      <c r="WD30" s="11" t="str">
        <f aca="false">+IF($D$26&gt;=599,599,"")</f>
        <v/>
      </c>
      <c r="WE30" s="11" t="str">
        <f aca="false">+IF($D$26&gt;=600,600,"")</f>
        <v/>
      </c>
      <c r="WF30" s="11" t="str">
        <f aca="false">+IF($D$26&gt;=601,601,"")</f>
        <v/>
      </c>
      <c r="WG30" s="11" t="str">
        <f aca="false">+IF($D$26&gt;=602,602,"")</f>
        <v/>
      </c>
      <c r="WH30" s="11" t="str">
        <f aca="false">+IF($D$26&gt;=603,603,"")</f>
        <v/>
      </c>
      <c r="WI30" s="11" t="str">
        <f aca="false">+IF($D$26&gt;=604,604,"")</f>
        <v/>
      </c>
      <c r="WJ30" s="11" t="str">
        <f aca="false">+IF($D$26&gt;=605,605,"")</f>
        <v/>
      </c>
      <c r="WK30" s="11" t="str">
        <f aca="false">+IF($D$26&gt;=606,606,"")</f>
        <v/>
      </c>
      <c r="WL30" s="11" t="str">
        <f aca="false">+IF($D$26&gt;=607,607,"")</f>
        <v/>
      </c>
      <c r="WM30" s="11" t="str">
        <f aca="false">+IF($D$26&gt;=608,608,"")</f>
        <v/>
      </c>
      <c r="WN30" s="11" t="str">
        <f aca="false">+IF($D$26&gt;=609,609,"")</f>
        <v/>
      </c>
      <c r="WO30" s="11" t="str">
        <f aca="false">+IF($D$26&gt;=610,610,"")</f>
        <v/>
      </c>
      <c r="WP30" s="11" t="str">
        <f aca="false">+IF($D$26&gt;=611,611,"")</f>
        <v/>
      </c>
      <c r="WQ30" s="11" t="str">
        <f aca="false">+IF($D$26&gt;=612,612,"")</f>
        <v/>
      </c>
      <c r="WR30" s="11" t="str">
        <f aca="false">+IF($D$26&gt;=613,613,"")</f>
        <v/>
      </c>
      <c r="WS30" s="11" t="str">
        <f aca="false">+IF($D$26&gt;=614,614,"")</f>
        <v/>
      </c>
      <c r="WT30" s="11" t="str">
        <f aca="false">+IF($D$26&gt;=615,615,"")</f>
        <v/>
      </c>
      <c r="WU30" s="11" t="str">
        <f aca="false">+IF($D$26&gt;=616,616,"")</f>
        <v/>
      </c>
      <c r="WV30" s="11" t="str">
        <f aca="false">+IF($D$26&gt;=617,617,"")</f>
        <v/>
      </c>
      <c r="WW30" s="11" t="str">
        <f aca="false">+IF($D$26&gt;=618,618,"")</f>
        <v/>
      </c>
      <c r="WX30" s="11" t="str">
        <f aca="false">+IF($D$26&gt;=619,619,"")</f>
        <v/>
      </c>
      <c r="WY30" s="11" t="str">
        <f aca="false">+IF($D$26&gt;=620,620,"")</f>
        <v/>
      </c>
      <c r="WZ30" s="11" t="str">
        <f aca="false">+IF($D$26&gt;=621,621,"")</f>
        <v/>
      </c>
      <c r="XA30" s="11" t="str">
        <f aca="false">+IF($D$26&gt;=622,622,"")</f>
        <v/>
      </c>
      <c r="XB30" s="11" t="str">
        <f aca="false">+IF($D$26&gt;=623,623,"")</f>
        <v/>
      </c>
      <c r="XC30" s="11" t="str">
        <f aca="false">+IF($D$26&gt;=624,624,"")</f>
        <v/>
      </c>
      <c r="XD30" s="11" t="str">
        <f aca="false">+IF($D$26&gt;=625,625,"")</f>
        <v/>
      </c>
      <c r="XE30" s="11" t="str">
        <f aca="false">+IF($D$26&gt;=626,626,"")</f>
        <v/>
      </c>
      <c r="XF30" s="11" t="str">
        <f aca="false">+IF($D$26&gt;=627,627,"")</f>
        <v/>
      </c>
      <c r="XG30" s="11" t="str">
        <f aca="false">+IF($D$26&gt;=628,628,"")</f>
        <v/>
      </c>
      <c r="XH30" s="11" t="str">
        <f aca="false">+IF($D$26&gt;=629,629,"")</f>
        <v/>
      </c>
      <c r="XI30" s="11" t="str">
        <f aca="false">+IF($D$26&gt;=630,630,"")</f>
        <v/>
      </c>
      <c r="XJ30" s="11" t="str">
        <f aca="false">+IF($D$26&gt;=631,631,"")</f>
        <v/>
      </c>
      <c r="XK30" s="11" t="str">
        <f aca="false">+IF($D$26&gt;=632,632,"")</f>
        <v/>
      </c>
      <c r="XL30" s="11" t="str">
        <f aca="false">+IF($D$26&gt;=633,633,"")</f>
        <v/>
      </c>
      <c r="XM30" s="11" t="str">
        <f aca="false">+IF($D$26&gt;=634,634,"")</f>
        <v/>
      </c>
      <c r="XN30" s="11" t="str">
        <f aca="false">+IF($D$26&gt;=635,635,"")</f>
        <v/>
      </c>
      <c r="XO30" s="11" t="str">
        <f aca="false">+IF($D$26&gt;=636,636,"")</f>
        <v/>
      </c>
      <c r="XP30" s="11" t="str">
        <f aca="false">+IF($D$26&gt;=637,637,"")</f>
        <v/>
      </c>
      <c r="XQ30" s="11" t="str">
        <f aca="false">+IF($D$26&gt;=638,638,"")</f>
        <v/>
      </c>
      <c r="XR30" s="11" t="str">
        <f aca="false">+IF($D$26&gt;=639,639,"")</f>
        <v/>
      </c>
      <c r="XS30" s="11" t="str">
        <f aca="false">+IF($D$26&gt;=640,640,"")</f>
        <v/>
      </c>
      <c r="XT30" s="11" t="str">
        <f aca="false">+IF($D$26&gt;=641,641,"")</f>
        <v/>
      </c>
      <c r="XU30" s="11" t="str">
        <f aca="false">+IF($D$26&gt;=642,642,"")</f>
        <v/>
      </c>
      <c r="XV30" s="11" t="str">
        <f aca="false">+IF($D$26&gt;=643,643,"")</f>
        <v/>
      </c>
      <c r="XW30" s="11" t="str">
        <f aca="false">+IF($D$26&gt;=644,644,"")</f>
        <v/>
      </c>
      <c r="XX30" s="11" t="str">
        <f aca="false">+IF($D$26&gt;=645,645,"")</f>
        <v/>
      </c>
      <c r="XY30" s="11" t="str">
        <f aca="false">+IF($D$26&gt;=646,646,"")</f>
        <v/>
      </c>
      <c r="XZ30" s="11" t="str">
        <f aca="false">+IF($D$26&gt;=647,647,"")</f>
        <v/>
      </c>
      <c r="YA30" s="11" t="str">
        <f aca="false">+IF($D$26&gt;=648,648,"")</f>
        <v/>
      </c>
      <c r="YB30" s="11" t="str">
        <f aca="false">+IF($D$26&gt;=649,649,"")</f>
        <v/>
      </c>
      <c r="YC30" s="11" t="str">
        <f aca="false">+IF($D$26&gt;=650,650,"")</f>
        <v/>
      </c>
      <c r="YD30" s="11" t="str">
        <f aca="false">+IF($D$26&gt;=651,651,"")</f>
        <v/>
      </c>
      <c r="YE30" s="11" t="str">
        <f aca="false">+IF($D$26&gt;=652,652,"")</f>
        <v/>
      </c>
      <c r="YF30" s="11" t="str">
        <f aca="false">+IF($D$26&gt;=653,653,"")</f>
        <v/>
      </c>
      <c r="YG30" s="11" t="str">
        <f aca="false">+IF($D$26&gt;=654,654,"")</f>
        <v/>
      </c>
      <c r="YH30" s="11" t="str">
        <f aca="false">+IF($D$26&gt;=655,655,"")</f>
        <v/>
      </c>
      <c r="YI30" s="11" t="str">
        <f aca="false">+IF($D$26&gt;=656,656,"")</f>
        <v/>
      </c>
      <c r="YJ30" s="11" t="str">
        <f aca="false">+IF($D$26&gt;=657,657,"")</f>
        <v/>
      </c>
      <c r="YK30" s="11" t="str">
        <f aca="false">+IF($D$26&gt;=658,658,"")</f>
        <v/>
      </c>
      <c r="YL30" s="11" t="str">
        <f aca="false">+IF($D$26&gt;=659,659,"")</f>
        <v/>
      </c>
      <c r="YM30" s="11" t="str">
        <f aca="false">+IF($D$26&gt;=660,660,"")</f>
        <v/>
      </c>
      <c r="YN30" s="11" t="str">
        <f aca="false">+IF($D$26&gt;=661,661,"")</f>
        <v/>
      </c>
      <c r="YO30" s="11" t="str">
        <f aca="false">+IF($D$26&gt;=662,662,"")</f>
        <v/>
      </c>
      <c r="YP30" s="11" t="str">
        <f aca="false">+IF($D$26&gt;=663,663,"")</f>
        <v/>
      </c>
      <c r="YQ30" s="11" t="str">
        <f aca="false">+IF($D$26&gt;=664,664,"")</f>
        <v/>
      </c>
      <c r="YR30" s="11" t="str">
        <f aca="false">+IF($D$26&gt;=665,665,"")</f>
        <v/>
      </c>
      <c r="YS30" s="11" t="str">
        <f aca="false">+IF($D$26&gt;=666,666,"")</f>
        <v/>
      </c>
      <c r="YT30" s="11" t="str">
        <f aca="false">+IF($D$26&gt;=667,667,"")</f>
        <v/>
      </c>
      <c r="YU30" s="11" t="str">
        <f aca="false">+IF($D$26&gt;=668,668,"")</f>
        <v/>
      </c>
      <c r="YV30" s="11" t="str">
        <f aca="false">+IF($D$26&gt;=669,669,"")</f>
        <v/>
      </c>
      <c r="YW30" s="11" t="str">
        <f aca="false">+IF($D$26&gt;=670,670,"")</f>
        <v/>
      </c>
      <c r="YX30" s="11" t="str">
        <f aca="false">+IF($D$26&gt;=671,671,"")</f>
        <v/>
      </c>
      <c r="YY30" s="11" t="str">
        <f aca="false">+IF($D$26&gt;=672,672,"")</f>
        <v/>
      </c>
      <c r="YZ30" s="11" t="str">
        <f aca="false">+IF($D$26&gt;=673,673,"")</f>
        <v/>
      </c>
      <c r="ZA30" s="11" t="str">
        <f aca="false">+IF($D$26&gt;=674,674,"")</f>
        <v/>
      </c>
      <c r="ZB30" s="11" t="str">
        <f aca="false">+IF($D$26&gt;=675,675,"")</f>
        <v/>
      </c>
      <c r="ZC30" s="11" t="str">
        <f aca="false">+IF($D$26&gt;=676,676,"")</f>
        <v/>
      </c>
      <c r="ZD30" s="11" t="str">
        <f aca="false">+IF($D$26&gt;=677,677,"")</f>
        <v/>
      </c>
      <c r="ZE30" s="11" t="str">
        <f aca="false">+IF($D$26&gt;=678,678,"")</f>
        <v/>
      </c>
      <c r="ZF30" s="11" t="str">
        <f aca="false">+IF($D$26&gt;=679,679,"")</f>
        <v/>
      </c>
      <c r="ZG30" s="11" t="str">
        <f aca="false">+IF($D$26&gt;=680,680,"")</f>
        <v/>
      </c>
      <c r="ZH30" s="11" t="str">
        <f aca="false">+IF($D$26&gt;=681,681,"")</f>
        <v/>
      </c>
      <c r="ZI30" s="11" t="str">
        <f aca="false">+IF($D$26&gt;=682,682,"")</f>
        <v/>
      </c>
      <c r="ZJ30" s="11" t="str">
        <f aca="false">+IF($D$26&gt;=683,683,"")</f>
        <v/>
      </c>
      <c r="ZK30" s="11" t="str">
        <f aca="false">+IF($D$26&gt;=684,684,"")</f>
        <v/>
      </c>
      <c r="ZL30" s="11" t="str">
        <f aca="false">+IF($D$26&gt;=685,685,"")</f>
        <v/>
      </c>
      <c r="ZM30" s="11" t="str">
        <f aca="false">+IF($D$26&gt;=686,686,"")</f>
        <v/>
      </c>
      <c r="ZN30" s="11" t="str">
        <f aca="false">+IF($D$26&gt;=687,687,"")</f>
        <v/>
      </c>
      <c r="ZO30" s="11" t="str">
        <f aca="false">+IF($D$26&gt;=688,688,"")</f>
        <v/>
      </c>
      <c r="ZP30" s="11" t="str">
        <f aca="false">+IF($D$26&gt;=689,689,"")</f>
        <v/>
      </c>
      <c r="ZQ30" s="11" t="str">
        <f aca="false">+IF($D$26&gt;=690,690,"")</f>
        <v/>
      </c>
      <c r="ZR30" s="11" t="str">
        <f aca="false">+IF($D$26&gt;=691,691,"")</f>
        <v/>
      </c>
      <c r="ZS30" s="11" t="str">
        <f aca="false">+IF($D$26&gt;=692,692,"")</f>
        <v/>
      </c>
      <c r="ZT30" s="11" t="str">
        <f aca="false">+IF($D$26&gt;=693,693,"")</f>
        <v/>
      </c>
      <c r="ZU30" s="11" t="str">
        <f aca="false">+IF($D$26&gt;=694,694,"")</f>
        <v/>
      </c>
      <c r="ZV30" s="11" t="str">
        <f aca="false">+IF($D$26&gt;=695,695,"")</f>
        <v/>
      </c>
      <c r="ZW30" s="11" t="str">
        <f aca="false">+IF($D$26&gt;=696,696,"")</f>
        <v/>
      </c>
      <c r="ZX30" s="11" t="str">
        <f aca="false">+IF($D$26&gt;=697,697,"")</f>
        <v/>
      </c>
      <c r="ZY30" s="11" t="str">
        <f aca="false">+IF($D$26&gt;=698,698,"")</f>
        <v/>
      </c>
      <c r="ZZ30" s="11" t="str">
        <f aca="false">+IF($D$26&gt;=699,699,"")</f>
        <v/>
      </c>
      <c r="AAA30" s="11" t="str">
        <f aca="false">+IF($D$26&gt;=700,700,"")</f>
        <v/>
      </c>
      <c r="AAB30" s="11" t="str">
        <f aca="false">+IF($D$26&gt;=701,701,"")</f>
        <v/>
      </c>
      <c r="AAC30" s="11" t="str">
        <f aca="false">+IF($D$26&gt;=702,702,"")</f>
        <v/>
      </c>
      <c r="AAD30" s="11" t="str">
        <f aca="false">+IF($D$26&gt;=703,703,"")</f>
        <v/>
      </c>
      <c r="AAE30" s="11" t="str">
        <f aca="false">+IF($D$26&gt;=704,704,"")</f>
        <v/>
      </c>
      <c r="AAF30" s="11" t="str">
        <f aca="false">+IF($D$26&gt;=705,705,"")</f>
        <v/>
      </c>
      <c r="AAG30" s="11" t="str">
        <f aca="false">+IF($D$26&gt;=706,706,"")</f>
        <v/>
      </c>
      <c r="AAH30" s="11" t="str">
        <f aca="false">+IF($D$26&gt;=707,707,"")</f>
        <v/>
      </c>
      <c r="AAI30" s="11" t="str">
        <f aca="false">+IF($D$26&gt;=708,708,"")</f>
        <v/>
      </c>
      <c r="AAJ30" s="11" t="str">
        <f aca="false">+IF($D$26&gt;=709,709,"")</f>
        <v/>
      </c>
      <c r="AAK30" s="11" t="str">
        <f aca="false">+IF($D$26&gt;=710,710,"")</f>
        <v/>
      </c>
      <c r="AAL30" s="11" t="str">
        <f aca="false">+IF($D$26&gt;=711,711,"")</f>
        <v/>
      </c>
      <c r="AAM30" s="11" t="str">
        <f aca="false">+IF($D$26&gt;=712,712,"")</f>
        <v/>
      </c>
      <c r="AAN30" s="11" t="str">
        <f aca="false">+IF($D$26&gt;=713,713,"")</f>
        <v/>
      </c>
      <c r="AAO30" s="11" t="str">
        <f aca="false">+IF($D$26&gt;=714,714,"")</f>
        <v/>
      </c>
      <c r="AAP30" s="11" t="str">
        <f aca="false">+IF($D$26&gt;=715,715,"")</f>
        <v/>
      </c>
      <c r="AAQ30" s="11" t="str">
        <f aca="false">+IF($D$26&gt;=716,716,"")</f>
        <v/>
      </c>
      <c r="AAR30" s="11" t="str">
        <f aca="false">+IF($D$26&gt;=717,717,"")</f>
        <v/>
      </c>
      <c r="AAS30" s="11" t="str">
        <f aca="false">+IF($D$26&gt;=718,718,"")</f>
        <v/>
      </c>
      <c r="AAT30" s="11" t="str">
        <f aca="false">+IF($D$26&gt;=719,719,"")</f>
        <v/>
      </c>
      <c r="AAU30" s="11" t="str">
        <f aca="false">+IF($D$26&gt;=720,720,"")</f>
        <v/>
      </c>
      <c r="AAV30" s="11" t="str">
        <f aca="false">+IF($D$26&gt;=721,721,"")</f>
        <v/>
      </c>
      <c r="AAW30" s="11" t="str">
        <f aca="false">+IF($D$26&gt;=722,722,"")</f>
        <v/>
      </c>
      <c r="AAX30" s="11" t="str">
        <f aca="false">+IF($D$26&gt;=723,723,"")</f>
        <v/>
      </c>
      <c r="AAY30" s="11" t="str">
        <f aca="false">+IF($D$26&gt;=724,724,"")</f>
        <v/>
      </c>
      <c r="AAZ30" s="11" t="str">
        <f aca="false">+IF($D$26&gt;=725,725,"")</f>
        <v/>
      </c>
      <c r="ABA30" s="11" t="str">
        <f aca="false">+IF($D$26&gt;=726,726,"")</f>
        <v/>
      </c>
      <c r="ABB30" s="11" t="str">
        <f aca="false">+IF($D$26&gt;=727,727,"")</f>
        <v/>
      </c>
      <c r="ABC30" s="11" t="str">
        <f aca="false">+IF($D$26&gt;=728,728,"")</f>
        <v/>
      </c>
      <c r="ABD30" s="11" t="str">
        <f aca="false">+IF($D$26&gt;=729,729,"")</f>
        <v/>
      </c>
      <c r="ABE30" s="11" t="str">
        <f aca="false">+IF($D$26&gt;=730,730,"")</f>
        <v/>
      </c>
      <c r="ABF30" s="11" t="str">
        <f aca="false">+IF($D$26&gt;=731,731,"")</f>
        <v/>
      </c>
      <c r="ABG30" s="11" t="str">
        <f aca="false">+IF($D$26&gt;=732,732,"")</f>
        <v/>
      </c>
      <c r="ABH30" s="11" t="str">
        <f aca="false">+IF($D$26&gt;=733,733,"")</f>
        <v/>
      </c>
      <c r="ABI30" s="11" t="str">
        <f aca="false">+IF($D$26&gt;=734,734,"")</f>
        <v/>
      </c>
      <c r="ABJ30" s="11" t="str">
        <f aca="false">+IF($D$26&gt;=735,735,"")</f>
        <v/>
      </c>
      <c r="ABK30" s="11" t="str">
        <f aca="false">+IF($D$26&gt;=736,736,"")</f>
        <v/>
      </c>
      <c r="ABL30" s="11" t="str">
        <f aca="false">+IF($D$26&gt;=737,737,"")</f>
        <v/>
      </c>
      <c r="ABM30" s="11" t="str">
        <f aca="false">+IF($D$26&gt;=738,738,"")</f>
        <v/>
      </c>
      <c r="ABN30" s="11" t="str">
        <f aca="false">+IF($D$26&gt;=739,739,"")</f>
        <v/>
      </c>
      <c r="ABO30" s="11" t="str">
        <f aca="false">+IF($D$26&gt;=740,740,"")</f>
        <v/>
      </c>
      <c r="ABP30" s="11" t="str">
        <f aca="false">+IF($D$26&gt;=741,741,"")</f>
        <v/>
      </c>
      <c r="ABQ30" s="11" t="str">
        <f aca="false">+IF($D$26&gt;=742,742,"")</f>
        <v/>
      </c>
      <c r="ABR30" s="11" t="str">
        <f aca="false">+IF($D$26&gt;=743,743,"")</f>
        <v/>
      </c>
      <c r="ABS30" s="11" t="str">
        <f aca="false">+IF($D$26&gt;=744,744,"")</f>
        <v/>
      </c>
      <c r="ABT30" s="11" t="str">
        <f aca="false">+IF($D$26&gt;=745,745,"")</f>
        <v/>
      </c>
      <c r="ABU30" s="11" t="str">
        <f aca="false">+IF($D$26&gt;=746,746,"")</f>
        <v/>
      </c>
      <c r="ABV30" s="11" t="str">
        <f aca="false">+IF($D$26&gt;=747,747,"")</f>
        <v/>
      </c>
      <c r="ABW30" s="11" t="str">
        <f aca="false">+IF($D$26&gt;=748,748,"")</f>
        <v/>
      </c>
      <c r="ABX30" s="11" t="str">
        <f aca="false">+IF($D$26&gt;=749,749,"")</f>
        <v/>
      </c>
      <c r="ABY30" s="11" t="str">
        <f aca="false">+IF($D$26&gt;=750,750,"")</f>
        <v/>
      </c>
      <c r="ABZ30" s="11" t="str">
        <f aca="false">+IF($D$26&gt;=751,751,"")</f>
        <v/>
      </c>
      <c r="ACA30" s="11" t="str">
        <f aca="false">+IF($D$26&gt;=752,752,"")</f>
        <v/>
      </c>
      <c r="ACB30" s="11" t="str">
        <f aca="false">+IF($D$26&gt;=753,753,"")</f>
        <v/>
      </c>
      <c r="ACC30" s="11" t="str">
        <f aca="false">+IF($D$26&gt;=754,754,"")</f>
        <v/>
      </c>
      <c r="ACD30" s="11" t="str">
        <f aca="false">+IF($D$26&gt;=755,755,"")</f>
        <v/>
      </c>
      <c r="ACE30" s="11" t="str">
        <f aca="false">+IF($D$26&gt;=756,756,"")</f>
        <v/>
      </c>
      <c r="ACF30" s="11" t="str">
        <f aca="false">+IF($D$26&gt;=757,757,"")</f>
        <v/>
      </c>
      <c r="ACG30" s="11" t="str">
        <f aca="false">+IF($D$26&gt;=758,758,"")</f>
        <v/>
      </c>
      <c r="ACH30" s="11" t="str">
        <f aca="false">+IF($D$26&gt;=759,759,"")</f>
        <v/>
      </c>
      <c r="ACI30" s="11" t="str">
        <f aca="false">+IF($D$26&gt;=760,760,"")</f>
        <v/>
      </c>
      <c r="ACJ30" s="11" t="str">
        <f aca="false">+IF($D$26&gt;=761,761,"")</f>
        <v/>
      </c>
      <c r="ACK30" s="11" t="str">
        <f aca="false">+IF($D$26&gt;=762,762,"")</f>
        <v/>
      </c>
      <c r="ACL30" s="11" t="str">
        <f aca="false">+IF($D$26&gt;=763,763,"")</f>
        <v/>
      </c>
      <c r="ACM30" s="11" t="str">
        <f aca="false">+IF($D$26&gt;=764,764,"")</f>
        <v/>
      </c>
      <c r="ACN30" s="11" t="str">
        <f aca="false">+IF($D$26&gt;=765,765,"")</f>
        <v/>
      </c>
      <c r="ACO30" s="11" t="str">
        <f aca="false">+IF($D$26&gt;=766,766,"")</f>
        <v/>
      </c>
      <c r="ACP30" s="11" t="str">
        <f aca="false">+IF($D$26&gt;=767,767,"")</f>
        <v/>
      </c>
      <c r="ACQ30" s="11" t="str">
        <f aca="false">+IF($D$26&gt;=768,768,"")</f>
        <v/>
      </c>
      <c r="ACR30" s="11" t="str">
        <f aca="false">+IF($D$26&gt;=769,769,"")</f>
        <v/>
      </c>
      <c r="ACS30" s="11" t="str">
        <f aca="false">+IF($D$26&gt;=770,770,"")</f>
        <v/>
      </c>
      <c r="ACT30" s="11" t="str">
        <f aca="false">+IF($D$26&gt;=771,771,"")</f>
        <v/>
      </c>
      <c r="ACU30" s="11" t="str">
        <f aca="false">+IF($D$26&gt;=772,772,"")</f>
        <v/>
      </c>
      <c r="ACV30" s="11" t="str">
        <f aca="false">+IF($D$26&gt;=773,773,"")</f>
        <v/>
      </c>
      <c r="ACW30" s="11" t="str">
        <f aca="false">+IF($D$26&gt;=774,774,"")</f>
        <v/>
      </c>
      <c r="ACX30" s="11" t="str">
        <f aca="false">+IF($D$26&gt;=775,775,"")</f>
        <v/>
      </c>
      <c r="ACY30" s="11" t="str">
        <f aca="false">+IF($D$26&gt;=776,776,"")</f>
        <v/>
      </c>
      <c r="ACZ30" s="11" t="str">
        <f aca="false">+IF($D$26&gt;=777,777,"")</f>
        <v/>
      </c>
      <c r="ADA30" s="11" t="str">
        <f aca="false">+IF($D$26&gt;=778,778,"")</f>
        <v/>
      </c>
      <c r="ADB30" s="11" t="str">
        <f aca="false">+IF($D$26&gt;=779,779,"")</f>
        <v/>
      </c>
      <c r="ADC30" s="11" t="str">
        <f aca="false">+IF($D$26&gt;=780,780,"")</f>
        <v/>
      </c>
      <c r="ADD30" s="11" t="str">
        <f aca="false">+IF($D$26&gt;=781,781,"")</f>
        <v/>
      </c>
      <c r="ADE30" s="11" t="str">
        <f aca="false">+IF($D$26&gt;=782,782,"")</f>
        <v/>
      </c>
      <c r="ADF30" s="11" t="str">
        <f aca="false">+IF($D$26&gt;=783,783,"")</f>
        <v/>
      </c>
      <c r="ADG30" s="11" t="str">
        <f aca="false">+IF($D$26&gt;=784,784,"")</f>
        <v/>
      </c>
      <c r="ADH30" s="11" t="str">
        <f aca="false">+IF($D$26&gt;=785,785,"")</f>
        <v/>
      </c>
      <c r="ADI30" s="11" t="str">
        <f aca="false">+IF($D$26&gt;=786,786,"")</f>
        <v/>
      </c>
      <c r="ADJ30" s="11" t="str">
        <f aca="false">+IF($D$26&gt;=787,787,"")</f>
        <v/>
      </c>
      <c r="ADK30" s="11" t="str">
        <f aca="false">+IF($D$26&gt;=788,788,"")</f>
        <v/>
      </c>
      <c r="ADL30" s="11" t="str">
        <f aca="false">+IF($D$26&gt;=789,789,"")</f>
        <v/>
      </c>
      <c r="ADM30" s="11" t="str">
        <f aca="false">+IF($D$26&gt;=790,790,"")</f>
        <v/>
      </c>
      <c r="ADN30" s="11" t="str">
        <f aca="false">+IF($D$26&gt;=791,791,"")</f>
        <v/>
      </c>
      <c r="ADO30" s="11" t="str">
        <f aca="false">+IF($D$26&gt;=792,792,"")</f>
        <v/>
      </c>
      <c r="ADP30" s="11" t="str">
        <f aca="false">+IF($D$26&gt;=793,793,"")</f>
        <v/>
      </c>
      <c r="ADQ30" s="11" t="str">
        <f aca="false">+IF($D$26&gt;=794,794,"")</f>
        <v/>
      </c>
      <c r="ADR30" s="11" t="str">
        <f aca="false">+IF($D$26&gt;=795,795,"")</f>
        <v/>
      </c>
      <c r="ADS30" s="11" t="str">
        <f aca="false">+IF($D$26&gt;=796,796,"")</f>
        <v/>
      </c>
      <c r="ADT30" s="11" t="str">
        <f aca="false">+IF($D$26&gt;=797,797,"")</f>
        <v/>
      </c>
      <c r="ADU30" s="11" t="str">
        <f aca="false">+IF($D$26&gt;=798,798,"")</f>
        <v/>
      </c>
      <c r="ADV30" s="11" t="str">
        <f aca="false">+IF($D$26&gt;=799,799,"")</f>
        <v/>
      </c>
      <c r="ADW30" s="11" t="str">
        <f aca="false">+IF($D$26&gt;=800,800,"")</f>
        <v/>
      </c>
      <c r="ADX30" s="11" t="str">
        <f aca="false">+IF($D$26&gt;=801,801,"")</f>
        <v/>
      </c>
      <c r="ADY30" s="11" t="str">
        <f aca="false">+IF($D$26&gt;=802,802,"")</f>
        <v/>
      </c>
      <c r="ADZ30" s="11" t="str">
        <f aca="false">+IF($D$26&gt;=803,803,"")</f>
        <v/>
      </c>
      <c r="AEA30" s="11" t="str">
        <f aca="false">+IF($D$26&gt;=804,804,"")</f>
        <v/>
      </c>
      <c r="AEB30" s="11" t="str">
        <f aca="false">+IF($D$26&gt;=805,805,"")</f>
        <v/>
      </c>
      <c r="AEC30" s="11" t="str">
        <f aca="false">+IF($D$26&gt;=806,806,"")</f>
        <v/>
      </c>
      <c r="AED30" s="11" t="str">
        <f aca="false">+IF($D$26&gt;=807,807,"")</f>
        <v/>
      </c>
      <c r="AEE30" s="11" t="str">
        <f aca="false">+IF($D$26&gt;=808,808,"")</f>
        <v/>
      </c>
      <c r="AEF30" s="11" t="str">
        <f aca="false">+IF($D$26&gt;=809,809,"")</f>
        <v/>
      </c>
      <c r="AEG30" s="11" t="str">
        <f aca="false">+IF($D$26&gt;=810,810,"")</f>
        <v/>
      </c>
      <c r="AEH30" s="11" t="str">
        <f aca="false">+IF($D$26&gt;=811,811,"")</f>
        <v/>
      </c>
      <c r="AEI30" s="11" t="str">
        <f aca="false">+IF($D$26&gt;=812,812,"")</f>
        <v/>
      </c>
      <c r="AEJ30" s="11" t="str">
        <f aca="false">+IF($D$26&gt;=813,813,"")</f>
        <v/>
      </c>
      <c r="AEK30" s="11" t="str">
        <f aca="false">+IF($D$26&gt;=814,814,"")</f>
        <v/>
      </c>
      <c r="AEL30" s="11" t="str">
        <f aca="false">+IF($D$26&gt;=815,815,"")</f>
        <v/>
      </c>
      <c r="AEM30" s="11" t="str">
        <f aca="false">+IF($D$26&gt;=816,816,"")</f>
        <v/>
      </c>
      <c r="AEN30" s="11" t="str">
        <f aca="false">+IF($D$26&gt;=817,817,"")</f>
        <v/>
      </c>
      <c r="AEO30" s="11" t="str">
        <f aca="false">+IF($D$26&gt;=818,818,"")</f>
        <v/>
      </c>
      <c r="AEP30" s="11" t="str">
        <f aca="false">+IF($D$26&gt;=819,819,"")</f>
        <v/>
      </c>
      <c r="AEQ30" s="11" t="str">
        <f aca="false">+IF($D$26&gt;=820,820,"")</f>
        <v/>
      </c>
      <c r="AER30" s="11" t="str">
        <f aca="false">+IF($D$26&gt;=821,821,"")</f>
        <v/>
      </c>
      <c r="AES30" s="11" t="str">
        <f aca="false">+IF($D$26&gt;=822,822,"")</f>
        <v/>
      </c>
      <c r="AET30" s="11" t="str">
        <f aca="false">+IF($D$26&gt;=823,823,"")</f>
        <v/>
      </c>
      <c r="AEU30" s="11" t="str">
        <f aca="false">+IF($D$26&gt;=824,824,"")</f>
        <v/>
      </c>
      <c r="AEV30" s="11" t="str">
        <f aca="false">+IF($D$26&gt;=825,825,"")</f>
        <v/>
      </c>
      <c r="AEW30" s="11" t="str">
        <f aca="false">+IF($D$26&gt;=826,826,"")</f>
        <v/>
      </c>
      <c r="AEX30" s="11" t="str">
        <f aca="false">+IF($D$26&gt;=827,827,"")</f>
        <v/>
      </c>
      <c r="AEY30" s="11" t="str">
        <f aca="false">+IF($D$26&gt;=828,828,"")</f>
        <v/>
      </c>
      <c r="AEZ30" s="11" t="str">
        <f aca="false">+IF($D$26&gt;=829,829,"")</f>
        <v/>
      </c>
      <c r="AFA30" s="11" t="str">
        <f aca="false">+IF($D$26&gt;=830,830,"")</f>
        <v/>
      </c>
      <c r="AFB30" s="11" t="str">
        <f aca="false">+IF($D$26&gt;=831,831,"")</f>
        <v/>
      </c>
      <c r="AFC30" s="11" t="str">
        <f aca="false">+IF($D$26&gt;=832,832,"")</f>
        <v/>
      </c>
      <c r="AFD30" s="11" t="str">
        <f aca="false">+IF($D$26&gt;=833,833,"")</f>
        <v/>
      </c>
      <c r="AFE30" s="11" t="str">
        <f aca="false">+IF($D$26&gt;=834,834,"")</f>
        <v/>
      </c>
      <c r="AFF30" s="11" t="str">
        <f aca="false">+IF($D$26&gt;=835,835,"")</f>
        <v/>
      </c>
      <c r="AFG30" s="11" t="str">
        <f aca="false">+IF($D$26&gt;=836,836,"")</f>
        <v/>
      </c>
      <c r="AFH30" s="11" t="str">
        <f aca="false">+IF($D$26&gt;=837,837,"")</f>
        <v/>
      </c>
      <c r="AFI30" s="11" t="str">
        <f aca="false">+IF($D$26&gt;=838,838,"")</f>
        <v/>
      </c>
      <c r="AFJ30" s="11" t="str">
        <f aca="false">+IF($D$26&gt;=839,839,"")</f>
        <v/>
      </c>
      <c r="AFK30" s="11" t="str">
        <f aca="false">+IF($D$26&gt;=840,840,"")</f>
        <v/>
      </c>
      <c r="AFL30" s="11" t="str">
        <f aca="false">+IF($D$26&gt;=841,841,"")</f>
        <v/>
      </c>
      <c r="AFM30" s="11" t="str">
        <f aca="false">+IF($D$26&gt;=842,842,"")</f>
        <v/>
      </c>
      <c r="AFN30" s="11" t="str">
        <f aca="false">+IF($D$26&gt;=843,843,"")</f>
        <v/>
      </c>
      <c r="AFO30" s="11" t="str">
        <f aca="false">+IF($D$26&gt;=844,844,"")</f>
        <v/>
      </c>
      <c r="AFP30" s="11" t="str">
        <f aca="false">+IF($D$26&gt;=845,845,"")</f>
        <v/>
      </c>
      <c r="AFQ30" s="11" t="str">
        <f aca="false">+IF($D$26&gt;=846,846,"")</f>
        <v/>
      </c>
      <c r="AFR30" s="11" t="str">
        <f aca="false">+IF($D$26&gt;=847,847,"")</f>
        <v/>
      </c>
      <c r="AFS30" s="11" t="str">
        <f aca="false">+IF($D$26&gt;=848,848,"")</f>
        <v/>
      </c>
      <c r="AFT30" s="11" t="str">
        <f aca="false">+IF($D$26&gt;=849,849,"")</f>
        <v/>
      </c>
      <c r="AFU30" s="11" t="str">
        <f aca="false">+IF($D$26&gt;=850,850,"")</f>
        <v/>
      </c>
      <c r="AFV30" s="11" t="str">
        <f aca="false">+IF($D$26&gt;=851,851,"")</f>
        <v/>
      </c>
      <c r="AFW30" s="11" t="str">
        <f aca="false">+IF($D$26&gt;=852,852,"")</f>
        <v/>
      </c>
      <c r="AFX30" s="11" t="str">
        <f aca="false">+IF($D$26&gt;=853,853,"")</f>
        <v/>
      </c>
      <c r="AFY30" s="11" t="str">
        <f aca="false">+IF($D$26&gt;=854,854,"")</f>
        <v/>
      </c>
      <c r="AFZ30" s="11" t="str">
        <f aca="false">+IF($D$26&gt;=855,855,"")</f>
        <v/>
      </c>
      <c r="AGA30" s="11" t="str">
        <f aca="false">+IF($D$26&gt;=856,856,"")</f>
        <v/>
      </c>
      <c r="AGB30" s="11" t="str">
        <f aca="false">+IF($D$26&gt;=857,857,"")</f>
        <v/>
      </c>
      <c r="AGC30" s="11" t="str">
        <f aca="false">+IF($D$26&gt;=858,858,"")</f>
        <v/>
      </c>
      <c r="AGD30" s="11" t="str">
        <f aca="false">+IF($D$26&gt;=859,859,"")</f>
        <v/>
      </c>
      <c r="AGE30" s="11" t="str">
        <f aca="false">+IF($D$26&gt;=860,860,"")</f>
        <v/>
      </c>
      <c r="AGF30" s="11" t="str">
        <f aca="false">+IF($D$26&gt;=861,861,"")</f>
        <v/>
      </c>
      <c r="AGG30" s="11" t="str">
        <f aca="false">+IF($D$26&gt;=862,862,"")</f>
        <v/>
      </c>
      <c r="AGH30" s="11" t="str">
        <f aca="false">+IF($D$26&gt;=863,863,"")</f>
        <v/>
      </c>
      <c r="AGI30" s="11" t="str">
        <f aca="false">+IF($D$26&gt;=864,864,"")</f>
        <v/>
      </c>
      <c r="AGJ30" s="11" t="str">
        <f aca="false">+IF($D$26&gt;=865,865,"")</f>
        <v/>
      </c>
      <c r="AGK30" s="11" t="str">
        <f aca="false">+IF($D$26&gt;=866,866,"")</f>
        <v/>
      </c>
      <c r="AGL30" s="11" t="str">
        <f aca="false">+IF($D$26&gt;=867,867,"")</f>
        <v/>
      </c>
      <c r="AGM30" s="11" t="str">
        <f aca="false">+IF($D$26&gt;=868,868,"")</f>
        <v/>
      </c>
      <c r="AGN30" s="11" t="str">
        <f aca="false">+IF($D$26&gt;=869,869,"")</f>
        <v/>
      </c>
      <c r="AGO30" s="11" t="str">
        <f aca="false">+IF($D$26&gt;=870,870,"")</f>
        <v/>
      </c>
      <c r="AGP30" s="11" t="str">
        <f aca="false">+IF($D$26&gt;=871,871,"")</f>
        <v/>
      </c>
      <c r="AGQ30" s="11" t="str">
        <f aca="false">+IF($D$26&gt;=872,872,"")</f>
        <v/>
      </c>
      <c r="AGR30" s="11" t="str">
        <f aca="false">+IF($D$26&gt;=873,873,"")</f>
        <v/>
      </c>
      <c r="AGS30" s="11" t="str">
        <f aca="false">+IF($D$26&gt;=874,874,"")</f>
        <v/>
      </c>
      <c r="AGT30" s="11" t="str">
        <f aca="false">+IF($D$26&gt;=875,875,"")</f>
        <v/>
      </c>
      <c r="AGU30" s="11" t="str">
        <f aca="false">+IF($D$26&gt;=876,876,"")</f>
        <v/>
      </c>
      <c r="AGV30" s="11" t="str">
        <f aca="false">+IF($D$26&gt;=877,877,"")</f>
        <v/>
      </c>
      <c r="AGW30" s="11" t="str">
        <f aca="false">+IF($D$26&gt;=878,878,"")</f>
        <v/>
      </c>
      <c r="AGX30" s="11" t="str">
        <f aca="false">+IF($D$26&gt;=879,879,"")</f>
        <v/>
      </c>
      <c r="AGY30" s="11" t="str">
        <f aca="false">+IF($D$26&gt;=880,880,"")</f>
        <v/>
      </c>
      <c r="AGZ30" s="11" t="str">
        <f aca="false">+IF($D$26&gt;=881,881,"")</f>
        <v/>
      </c>
      <c r="AHA30" s="11" t="str">
        <f aca="false">+IF($D$26&gt;=882,882,"")</f>
        <v/>
      </c>
      <c r="AHB30" s="11" t="str">
        <f aca="false">+IF($D$26&gt;=883,883,"")</f>
        <v/>
      </c>
      <c r="AHC30" s="11" t="str">
        <f aca="false">+IF($D$26&gt;=884,884,"")</f>
        <v/>
      </c>
      <c r="AHD30" s="11" t="str">
        <f aca="false">+IF($D$26&gt;=885,885,"")</f>
        <v/>
      </c>
      <c r="AHE30" s="11" t="str">
        <f aca="false">+IF($D$26&gt;=886,886,"")</f>
        <v/>
      </c>
      <c r="AHF30" s="11" t="str">
        <f aca="false">+IF($D$26&gt;=887,887,"")</f>
        <v/>
      </c>
      <c r="AHG30" s="11" t="str">
        <f aca="false">+IF($D$26&gt;=888,888,"")</f>
        <v/>
      </c>
      <c r="AHH30" s="11" t="str">
        <f aca="false">+IF($D$26&gt;=889,889,"")</f>
        <v/>
      </c>
      <c r="AHI30" s="11" t="str">
        <f aca="false">+IF($D$26&gt;=890,890,"")</f>
        <v/>
      </c>
      <c r="AHJ30" s="11" t="str">
        <f aca="false">+IF($D$26&gt;=891,891,"")</f>
        <v/>
      </c>
      <c r="AHK30" s="11" t="str">
        <f aca="false">+IF($D$26&gt;=892,892,"")</f>
        <v/>
      </c>
      <c r="AHL30" s="11" t="str">
        <f aca="false">+IF($D$26&gt;=893,893,"")</f>
        <v/>
      </c>
      <c r="AHM30" s="11" t="str">
        <f aca="false">+IF($D$26&gt;=894,894,"")</f>
        <v/>
      </c>
      <c r="AHN30" s="11" t="str">
        <f aca="false">+IF($D$26&gt;=895,895,"")</f>
        <v/>
      </c>
      <c r="AHO30" s="11" t="str">
        <f aca="false">+IF($D$26&gt;=896,896,"")</f>
        <v/>
      </c>
      <c r="AHP30" s="11" t="str">
        <f aca="false">+IF($D$26&gt;=897,897,"")</f>
        <v/>
      </c>
      <c r="AHQ30" s="11" t="str">
        <f aca="false">+IF($D$26&gt;=898,898,"")</f>
        <v/>
      </c>
      <c r="AHR30" s="11" t="str">
        <f aca="false">+IF($D$26&gt;=899,899,"")</f>
        <v/>
      </c>
      <c r="AHS30" s="11" t="str">
        <f aca="false">+IF($D$26&gt;=900,900,"")</f>
        <v/>
      </c>
      <c r="AHT30" s="11" t="str">
        <f aca="false">+IF($D$26&gt;=901,901,"")</f>
        <v/>
      </c>
      <c r="AHU30" s="11" t="str">
        <f aca="false">+IF($D$26&gt;=902,902,"")</f>
        <v/>
      </c>
      <c r="AHV30" s="11" t="str">
        <f aca="false">+IF($D$26&gt;=903,903,"")</f>
        <v/>
      </c>
      <c r="AHW30" s="11" t="str">
        <f aca="false">+IF($D$26&gt;=904,904,"")</f>
        <v/>
      </c>
      <c r="AHX30" s="11" t="str">
        <f aca="false">+IF($D$26&gt;=905,905,"")</f>
        <v/>
      </c>
      <c r="AHY30" s="11" t="str">
        <f aca="false">+IF($D$26&gt;=906,906,"")</f>
        <v/>
      </c>
      <c r="AHZ30" s="11" t="str">
        <f aca="false">+IF($D$26&gt;=907,907,"")</f>
        <v/>
      </c>
      <c r="AIA30" s="11" t="str">
        <f aca="false">+IF($D$26&gt;=908,908,"")</f>
        <v/>
      </c>
      <c r="AIB30" s="11" t="str">
        <f aca="false">+IF($D$26&gt;=909,909,"")</f>
        <v/>
      </c>
      <c r="AIC30" s="11" t="str">
        <f aca="false">+IF($D$26&gt;=910,910,"")</f>
        <v/>
      </c>
      <c r="AID30" s="11" t="str">
        <f aca="false">+IF($D$26&gt;=911,911,"")</f>
        <v/>
      </c>
      <c r="AIE30" s="11" t="str">
        <f aca="false">+IF($D$26&gt;=912,912,"")</f>
        <v/>
      </c>
      <c r="AIF30" s="11" t="str">
        <f aca="false">+IF($D$26&gt;=913,913,"")</f>
        <v/>
      </c>
      <c r="AIG30" s="11" t="str">
        <f aca="false">+IF($D$26&gt;=914,914,"")</f>
        <v/>
      </c>
      <c r="AIH30" s="11" t="str">
        <f aca="false">+IF($D$26&gt;=915,915,"")</f>
        <v/>
      </c>
      <c r="AII30" s="11" t="str">
        <f aca="false">+IF($D$26&gt;=916,916,"")</f>
        <v/>
      </c>
      <c r="AIJ30" s="11" t="str">
        <f aca="false">+IF($D$26&gt;=917,917,"")</f>
        <v/>
      </c>
      <c r="AIK30" s="11" t="str">
        <f aca="false">+IF($D$26&gt;=918,918,"")</f>
        <v/>
      </c>
      <c r="AIL30" s="11" t="str">
        <f aca="false">+IF($D$26&gt;=919,919,"")</f>
        <v/>
      </c>
      <c r="AIM30" s="11" t="str">
        <f aca="false">+IF($D$26&gt;=920,920,"")</f>
        <v/>
      </c>
      <c r="AIN30" s="11" t="str">
        <f aca="false">+IF($D$26&gt;=921,921,"")</f>
        <v/>
      </c>
      <c r="AIO30" s="11" t="str">
        <f aca="false">+IF($D$26&gt;=922,922,"")</f>
        <v/>
      </c>
      <c r="AIP30" s="11" t="str">
        <f aca="false">+IF($D$26&gt;=923,923,"")</f>
        <v/>
      </c>
      <c r="AIQ30" s="11" t="str">
        <f aca="false">+IF($D$26&gt;=924,924,"")</f>
        <v/>
      </c>
      <c r="AIR30" s="11" t="str">
        <f aca="false">+IF($D$26&gt;=925,925,"")</f>
        <v/>
      </c>
      <c r="AIS30" s="11" t="str">
        <f aca="false">+IF($D$26&gt;=926,926,"")</f>
        <v/>
      </c>
      <c r="AIT30" s="11" t="str">
        <f aca="false">+IF($D$26&gt;=927,927,"")</f>
        <v/>
      </c>
      <c r="AIU30" s="11" t="str">
        <f aca="false">+IF($D$26&gt;=928,928,"")</f>
        <v/>
      </c>
      <c r="AIV30" s="11" t="str">
        <f aca="false">+IF($D$26&gt;=929,929,"")</f>
        <v/>
      </c>
      <c r="AIW30" s="11" t="str">
        <f aca="false">+IF($D$26&gt;=930,930,"")</f>
        <v/>
      </c>
      <c r="AIX30" s="11" t="str">
        <f aca="false">+IF($D$26&gt;=931,931,"")</f>
        <v/>
      </c>
      <c r="AIY30" s="11" t="str">
        <f aca="false">+IF($D$26&gt;=932,932,"")</f>
        <v/>
      </c>
      <c r="AIZ30" s="11" t="str">
        <f aca="false">+IF($D$26&gt;=933,933,"")</f>
        <v/>
      </c>
      <c r="AJA30" s="11" t="str">
        <f aca="false">+IF($D$26&gt;=934,934,"")</f>
        <v/>
      </c>
      <c r="AJB30" s="11" t="str">
        <f aca="false">+IF($D$26&gt;=935,935,"")</f>
        <v/>
      </c>
      <c r="AJC30" s="11" t="str">
        <f aca="false">+IF($D$26&gt;=936,936,"")</f>
        <v/>
      </c>
      <c r="AJD30" s="11" t="str">
        <f aca="false">+IF($D$26&gt;=937,937,"")</f>
        <v/>
      </c>
      <c r="AJE30" s="11" t="str">
        <f aca="false">+IF($D$26&gt;=938,938,"")</f>
        <v/>
      </c>
      <c r="AJF30" s="11" t="str">
        <f aca="false">+IF($D$26&gt;=939,939,"")</f>
        <v/>
      </c>
      <c r="AJG30" s="11" t="str">
        <f aca="false">+IF($D$26&gt;=940,940,"")</f>
        <v/>
      </c>
      <c r="AJH30" s="11" t="str">
        <f aca="false">+IF($D$26&gt;=941,941,"")</f>
        <v/>
      </c>
      <c r="AJI30" s="11" t="str">
        <f aca="false">+IF($D$26&gt;=942,942,"")</f>
        <v/>
      </c>
      <c r="AJJ30" s="11" t="str">
        <f aca="false">+IF($D$26&gt;=943,943,"")</f>
        <v/>
      </c>
      <c r="AJK30" s="11" t="str">
        <f aca="false">+IF($D$26&gt;=944,944,"")</f>
        <v/>
      </c>
      <c r="AJL30" s="11" t="str">
        <f aca="false">+IF($D$26&gt;=945,945,"")</f>
        <v/>
      </c>
      <c r="AJM30" s="11" t="str">
        <f aca="false">+IF($D$26&gt;=946,946,"")</f>
        <v/>
      </c>
      <c r="AJN30" s="11" t="str">
        <f aca="false">+IF($D$26&gt;=947,947,"")</f>
        <v/>
      </c>
      <c r="AJO30" s="11" t="str">
        <f aca="false">+IF($D$26&gt;=948,948,"")</f>
        <v/>
      </c>
      <c r="AJP30" s="11" t="str">
        <f aca="false">+IF($D$26&gt;=949,949,"")</f>
        <v/>
      </c>
      <c r="AJQ30" s="11" t="str">
        <f aca="false">+IF($D$26&gt;=950,950,"")</f>
        <v/>
      </c>
      <c r="AJR30" s="11" t="str">
        <f aca="false">+IF($D$26&gt;=951,951,"")</f>
        <v/>
      </c>
      <c r="AJS30" s="11" t="str">
        <f aca="false">+IF($D$26&gt;=952,952,"")</f>
        <v/>
      </c>
      <c r="AJT30" s="11" t="str">
        <f aca="false">+IF($D$26&gt;=953,953,"")</f>
        <v/>
      </c>
      <c r="AJU30" s="11" t="str">
        <f aca="false">+IF($D$26&gt;=954,954,"")</f>
        <v/>
      </c>
      <c r="AJV30" s="11" t="str">
        <f aca="false">+IF($D$26&gt;=955,955,"")</f>
        <v/>
      </c>
      <c r="AJW30" s="11" t="str">
        <f aca="false">+IF($D$26&gt;=956,956,"")</f>
        <v/>
      </c>
      <c r="AJX30" s="11" t="str">
        <f aca="false">+IF($D$26&gt;=957,957,"")</f>
        <v/>
      </c>
      <c r="AJY30" s="11" t="str">
        <f aca="false">+IF($D$26&gt;=958,958,"")</f>
        <v/>
      </c>
      <c r="AJZ30" s="11" t="str">
        <f aca="false">+IF($D$26&gt;=959,959,"")</f>
        <v/>
      </c>
      <c r="AKA30" s="11" t="str">
        <f aca="false">+IF($D$26&gt;=960,960,"")</f>
        <v/>
      </c>
      <c r="AKB30" s="11" t="str">
        <f aca="false">+IF($D$26&gt;=961,961,"")</f>
        <v/>
      </c>
      <c r="AKC30" s="11" t="str">
        <f aca="false">+IF($D$26&gt;=962,962,"")</f>
        <v/>
      </c>
      <c r="AKD30" s="11" t="str">
        <f aca="false">+IF($D$26&gt;=963,963,"")</f>
        <v/>
      </c>
      <c r="AKE30" s="11" t="str">
        <f aca="false">+IF($D$26&gt;=964,964,"")</f>
        <v/>
      </c>
      <c r="AKF30" s="11" t="str">
        <f aca="false">+IF($D$26&gt;=965,965,"")</f>
        <v/>
      </c>
      <c r="AKG30" s="11" t="str">
        <f aca="false">+IF($D$26&gt;=966,966,"")</f>
        <v/>
      </c>
      <c r="AKH30" s="11" t="str">
        <f aca="false">+IF($D$26&gt;=967,967,"")</f>
        <v/>
      </c>
      <c r="AKI30" s="11" t="str">
        <f aca="false">+IF($D$26&gt;=968,968,"")</f>
        <v/>
      </c>
      <c r="AKJ30" s="11" t="str">
        <f aca="false">+IF($D$26&gt;=969,969,"")</f>
        <v/>
      </c>
      <c r="AKK30" s="11" t="str">
        <f aca="false">+IF($D$26&gt;=970,970,"")</f>
        <v/>
      </c>
      <c r="AKL30" s="11" t="str">
        <f aca="false">+IF($D$26&gt;=971,971,"")</f>
        <v/>
      </c>
      <c r="AKM30" s="11" t="str">
        <f aca="false">+IF($D$26&gt;=972,972,"")</f>
        <v/>
      </c>
      <c r="AKN30" s="11" t="str">
        <f aca="false">+IF($D$26&gt;=973,973,"")</f>
        <v/>
      </c>
      <c r="AKO30" s="11" t="str">
        <f aca="false">+IF($D$26&gt;=974,974,"")</f>
        <v/>
      </c>
      <c r="AKP30" s="11" t="str">
        <f aca="false">+IF($D$26&gt;=975,975,"")</f>
        <v/>
      </c>
      <c r="AKQ30" s="11" t="str">
        <f aca="false">+IF($D$26&gt;=976,976,"")</f>
        <v/>
      </c>
      <c r="AKR30" s="11" t="str">
        <f aca="false">+IF($D$26&gt;=977,977,"")</f>
        <v/>
      </c>
      <c r="AKS30" s="11" t="str">
        <f aca="false">+IF($D$26&gt;=978,978,"")</f>
        <v/>
      </c>
      <c r="AKT30" s="11" t="str">
        <f aca="false">+IF($D$26&gt;=979,979,"")</f>
        <v/>
      </c>
      <c r="AKU30" s="11" t="str">
        <f aca="false">+IF($D$26&gt;=980,980,"")</f>
        <v/>
      </c>
      <c r="AKV30" s="11" t="str">
        <f aca="false">+IF($D$26&gt;=981,981,"")</f>
        <v/>
      </c>
      <c r="AKW30" s="11" t="str">
        <f aca="false">+IF($D$26&gt;=982,982,"")</f>
        <v/>
      </c>
      <c r="AKX30" s="11" t="str">
        <f aca="false">+IF($D$26&gt;=983,983,"")</f>
        <v/>
      </c>
      <c r="AKY30" s="11" t="str">
        <f aca="false">+IF($D$26&gt;=984,984,"")</f>
        <v/>
      </c>
      <c r="AKZ30" s="11" t="str">
        <f aca="false">+IF($D$26&gt;=985,985,"")</f>
        <v/>
      </c>
      <c r="ALA30" s="11" t="str">
        <f aca="false">+IF($D$26&gt;=986,986,"")</f>
        <v/>
      </c>
      <c r="ALB30" s="11" t="str">
        <f aca="false">+IF($D$26&gt;=987,987,"")</f>
        <v/>
      </c>
      <c r="ALC30" s="11" t="str">
        <f aca="false">+IF($D$26&gt;=988,988,"")</f>
        <v/>
      </c>
      <c r="ALD30" s="11" t="str">
        <f aca="false">+IF($D$26&gt;=989,989,"")</f>
        <v/>
      </c>
      <c r="ALE30" s="11" t="str">
        <f aca="false">+IF($D$26&gt;=990,990,"")</f>
        <v/>
      </c>
      <c r="ALF30" s="11" t="str">
        <f aca="false">+IF($D$26&gt;=991,991,"")</f>
        <v/>
      </c>
      <c r="ALG30" s="11" t="str">
        <f aca="false">+IF($D$26&gt;=992,992,"")</f>
        <v/>
      </c>
      <c r="ALH30" s="11" t="str">
        <f aca="false">+IF($D$26&gt;=993,993,"")</f>
        <v/>
      </c>
      <c r="ALI30" s="11" t="str">
        <f aca="false">+IF($D$26&gt;=994,994,"")</f>
        <v/>
      </c>
      <c r="ALJ30" s="11" t="str">
        <f aca="false">+IF($D$26&gt;=995,995,"")</f>
        <v/>
      </c>
      <c r="ALK30" s="11" t="str">
        <f aca="false">+IF($D$26&gt;=996,996,"")</f>
        <v/>
      </c>
      <c r="ALL30" s="11" t="str">
        <f aca="false">+IF($D$26&gt;=997,997,"")</f>
        <v/>
      </c>
      <c r="ALM30" s="11" t="str">
        <f aca="false">+IF($D$26&gt;=998,998,"")</f>
        <v/>
      </c>
      <c r="ALN30" s="11" t="str">
        <f aca="false">+IF($D$26&gt;=999,999,"")</f>
        <v/>
      </c>
      <c r="ALO30" s="11" t="str">
        <f aca="false">+IF($D$26&gt;=1000,1000,"")</f>
        <v/>
      </c>
      <c r="ALP30" s="11" t="str">
        <f aca="false">+IF($D$26&gt;=1001,1001,"")</f>
        <v/>
      </c>
      <c r="ALQ30" s="11" t="str">
        <f aca="false">+IF($D$26&gt;=1002,1002,"")</f>
        <v/>
      </c>
      <c r="ALR30" s="11" t="str">
        <f aca="false">+IF($D$26&gt;=1003,1003,"")</f>
        <v/>
      </c>
      <c r="ALS30" s="11" t="str">
        <f aca="false">+IF($D$26&gt;=1004,1004,"")</f>
        <v/>
      </c>
      <c r="ALT30" s="11" t="str">
        <f aca="false">+IF($D$26&gt;=1005,1005,"")</f>
        <v/>
      </c>
      <c r="ALU30" s="11" t="str">
        <f aca="false">+IF($D$26&gt;=1006,1006,"")</f>
        <v/>
      </c>
      <c r="ALV30" s="11" t="str">
        <f aca="false">+IF($D$26&gt;=1007,1007,"")</f>
        <v/>
      </c>
      <c r="ALW30" s="11" t="str">
        <f aca="false">+IF($D$26&gt;=1008,1008,"")</f>
        <v/>
      </c>
      <c r="ALX30" s="11" t="str">
        <f aca="false">+IF($D$26&gt;=1009,1009,"")</f>
        <v/>
      </c>
      <c r="ALY30" s="11" t="str">
        <f aca="false">+IF($D$26&gt;=1010,1010,"")</f>
        <v/>
      </c>
      <c r="ALZ30" s="11" t="str">
        <f aca="false">+IF($D$26&gt;=1011,1011,"")</f>
        <v/>
      </c>
      <c r="AMA30" s="11" t="str">
        <f aca="false">+IF($D$26&gt;=1012,1012,"")</f>
        <v/>
      </c>
      <c r="AMB30" s="11" t="str">
        <f aca="false">+IF($D$26&gt;=1013,1013,"")</f>
        <v/>
      </c>
      <c r="AMC30" s="11" t="str">
        <f aca="false">+IF($D$26&gt;=1014,1014,"")</f>
        <v/>
      </c>
      <c r="AMD30" s="11" t="str">
        <f aca="false">+IF($D$26&gt;=1015,1015,"")</f>
        <v/>
      </c>
      <c r="AME30" s="11" t="str">
        <f aca="false">+IF($D$26&gt;=1016,1016,"")</f>
        <v/>
      </c>
      <c r="AMF30" s="11" t="str">
        <f aca="false">+IF($D$26&gt;=1017,1017,"")</f>
        <v/>
      </c>
      <c r="AMG30" s="11" t="str">
        <f aca="false">+IF($D$26&gt;=1018,1018,"")</f>
        <v/>
      </c>
      <c r="AMH30" s="11" t="str">
        <f aca="false">+IF($D$26&gt;=1019,1019,"")</f>
        <v/>
      </c>
      <c r="AMI30" s="11" t="str">
        <f aca="false">+IF($D$26&gt;=1020,1020,"")</f>
        <v/>
      </c>
      <c r="AMJ30" s="11" t="str">
        <f aca="false">+IF($D$26&gt;=1021,1021,"")</f>
        <v/>
      </c>
    </row>
    <row r="31" s="6" customFormat="true" ht="13.8" hidden="false" customHeight="false" outlineLevel="0" collapsed="false"/>
    <row r="32" s="12" customFormat="true" ht="20.15" hidden="false" customHeight="true" outlineLevel="0" collapsed="false">
      <c r="A32" s="4" t="s">
        <v>4</v>
      </c>
      <c r="B32" s="4"/>
      <c r="C32" s="1" t="s">
        <v>5</v>
      </c>
      <c r="D32" s="12" t="n">
        <v>0.28</v>
      </c>
      <c r="E32" s="12" t="n">
        <v>0.75</v>
      </c>
      <c r="F32" s="12" t="n">
        <v>1.185</v>
      </c>
      <c r="G32" s="12" t="n">
        <v>0.75</v>
      </c>
      <c r="H32" s="12" t="n">
        <v>0.266295824562643</v>
      </c>
      <c r="I32" s="12" t="n">
        <v>0.713292387221365</v>
      </c>
      <c r="J32" s="12" t="n">
        <v>1.12700197180976</v>
      </c>
      <c r="K32" s="12" t="n">
        <v>0.713292387221365</v>
      </c>
      <c r="L32" s="12" t="n">
        <v>0.226524758424985</v>
      </c>
      <c r="M32" s="12" t="n">
        <v>0.606762745781211</v>
      </c>
      <c r="N32" s="12" t="n">
        <v>0.958685138334313</v>
      </c>
      <c r="O32" s="12" t="n">
        <v>0.606762745781211</v>
      </c>
      <c r="P32" s="12" t="n">
        <v>0.164579870641893</v>
      </c>
      <c r="Q32" s="12" t="n">
        <v>0.440838939219355</v>
      </c>
      <c r="R32" s="12" t="n">
        <v>0.696525523966581</v>
      </c>
      <c r="S32" s="12" t="n">
        <v>0.440838939219355</v>
      </c>
      <c r="T32" s="12" t="n">
        <v>0.0865247584249853</v>
      </c>
      <c r="U32" s="12" t="n">
        <v>0.231762745781211</v>
      </c>
      <c r="V32" s="12" t="n">
        <v>0.366185138334313</v>
      </c>
      <c r="W32" s="12" t="n">
        <v>0.231762745781211</v>
      </c>
      <c r="X32" s="12" t="n">
        <v>1.7145055188063E-017</v>
      </c>
      <c r="Y32" s="12" t="n">
        <v>4.59242549680257E-017</v>
      </c>
      <c r="Z32" s="12" t="n">
        <v>7.25603228494807E-017</v>
      </c>
      <c r="AA32" s="12" t="n">
        <v>4.59242549680257E-017</v>
      </c>
      <c r="AB32" s="12" t="n">
        <v>-0.0865247584249853</v>
      </c>
      <c r="AC32" s="12" t="n">
        <v>-0.23176274578121</v>
      </c>
      <c r="AD32" s="12" t="n">
        <v>-0.366185138334313</v>
      </c>
      <c r="AE32" s="12" t="n">
        <v>-0.23176274578121</v>
      </c>
      <c r="AF32" s="12" t="n">
        <v>-0.164579870641893</v>
      </c>
      <c r="AG32" s="12" t="n">
        <v>-0.440838939219355</v>
      </c>
      <c r="AH32" s="12" t="n">
        <v>-0.69652552396658</v>
      </c>
      <c r="AI32" s="12" t="n">
        <v>-0.440838939219355</v>
      </c>
      <c r="AJ32" s="12" t="n">
        <v>-0.226524758424985</v>
      </c>
      <c r="AK32" s="12" t="n">
        <v>-0.60676274578121</v>
      </c>
      <c r="AL32" s="12" t="n">
        <v>-0.958685138334313</v>
      </c>
      <c r="AM32" s="12" t="n">
        <v>-0.60676274578121</v>
      </c>
      <c r="AN32" s="12" t="n">
        <v>-0.266295824562643</v>
      </c>
      <c r="AO32" s="12" t="n">
        <v>-0.713292387221365</v>
      </c>
      <c r="AP32" s="12" t="n">
        <v>-1.12700197180976</v>
      </c>
      <c r="AQ32" s="12" t="n">
        <v>-0.713292387221365</v>
      </c>
      <c r="AR32" s="12" t="n">
        <v>-0.28</v>
      </c>
      <c r="AS32" s="12" t="n">
        <v>-0.75</v>
      </c>
      <c r="AT32" s="12" t="n">
        <v>-1.185</v>
      </c>
      <c r="AU32" s="12" t="n">
        <v>-0.75</v>
      </c>
      <c r="AV32" s="12" t="n">
        <v>-0.266295824562643</v>
      </c>
      <c r="AW32" s="12" t="n">
        <v>-0.713292387221365</v>
      </c>
      <c r="AX32" s="12" t="n">
        <v>-1.12700197180976</v>
      </c>
      <c r="AY32" s="12" t="n">
        <v>-0.713292387221365</v>
      </c>
      <c r="AZ32" s="12" t="n">
        <v>-0.226524758424985</v>
      </c>
      <c r="BA32" s="12" t="n">
        <v>-0.606762745781211</v>
      </c>
      <c r="BB32" s="12" t="n">
        <v>-0.958685138334313</v>
      </c>
      <c r="BC32" s="12" t="n">
        <v>-0.606762745781211</v>
      </c>
      <c r="BD32" s="12" t="n">
        <v>-0.164579870641893</v>
      </c>
      <c r="BE32" s="12" t="n">
        <v>-0.440838939219355</v>
      </c>
      <c r="BF32" s="12" t="n">
        <v>-0.696525523966581</v>
      </c>
      <c r="BG32" s="12" t="n">
        <v>-0.440838939219355</v>
      </c>
      <c r="BH32" s="12" t="n">
        <v>-0.0865247584249853</v>
      </c>
      <c r="BI32" s="12" t="n">
        <v>-0.231762745781211</v>
      </c>
      <c r="BJ32" s="12" t="n">
        <v>-0.366185138334313</v>
      </c>
      <c r="BK32" s="12" t="n">
        <v>-0.231762745781211</v>
      </c>
      <c r="BL32" s="12" t="n">
        <v>-5.14351655641888E-017</v>
      </c>
      <c r="BM32" s="12" t="n">
        <v>-1.37772764904077E-016</v>
      </c>
      <c r="BN32" s="12" t="n">
        <v>-2.17680968548442E-016</v>
      </c>
      <c r="BO32" s="12" t="n">
        <v>-1.37772764904077E-016</v>
      </c>
      <c r="BP32" s="12" t="n">
        <v>0.0865247584249852</v>
      </c>
      <c r="BQ32" s="12" t="n">
        <v>0.23176274578121</v>
      </c>
      <c r="BR32" s="12" t="n">
        <v>0.366185138334312</v>
      </c>
      <c r="BS32" s="12" t="n">
        <v>0.23176274578121</v>
      </c>
      <c r="BT32" s="12" t="n">
        <v>0.164579870641892</v>
      </c>
      <c r="BU32" s="12" t="n">
        <v>0.440838939219355</v>
      </c>
      <c r="BV32" s="12" t="n">
        <v>0.69652552396658</v>
      </c>
      <c r="BW32" s="12" t="n">
        <v>0.440838939219355</v>
      </c>
      <c r="BX32" s="12" t="n">
        <v>0.226524758424985</v>
      </c>
      <c r="BY32" s="12" t="n">
        <v>0.60676274578121</v>
      </c>
      <c r="BZ32" s="12" t="n">
        <v>0.958685138334313</v>
      </c>
      <c r="CA32" s="12" t="n">
        <v>0.60676274578121</v>
      </c>
      <c r="CB32" s="12" t="n">
        <v>0.266295824562643</v>
      </c>
      <c r="CC32" s="12" t="n">
        <v>0.713292387221365</v>
      </c>
      <c r="CD32" s="12" t="n">
        <v>1.12700197180976</v>
      </c>
      <c r="CE32" s="12" t="n">
        <v>0.713292387221365</v>
      </c>
    </row>
    <row r="33" s="12" customFormat="true" ht="20.15" hidden="false" customHeight="true" outlineLevel="0" collapsed="false">
      <c r="A33" s="4" t="s">
        <v>6</v>
      </c>
      <c r="B33" s="4"/>
      <c r="C33" s="1" t="s">
        <v>7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0.0865247584249853</v>
      </c>
      <c r="I33" s="12" t="n">
        <v>0.23176274578121</v>
      </c>
      <c r="J33" s="12" t="n">
        <v>0.366185138334313</v>
      </c>
      <c r="K33" s="12" t="n">
        <v>0.23176274578121</v>
      </c>
      <c r="L33" s="12" t="n">
        <v>0.164579870641893</v>
      </c>
      <c r="M33" s="12" t="n">
        <v>0.440838939219355</v>
      </c>
      <c r="N33" s="12" t="n">
        <v>0.696525523966581</v>
      </c>
      <c r="O33" s="12" t="n">
        <v>0.440838939219355</v>
      </c>
      <c r="P33" s="12" t="n">
        <v>0.226524758424985</v>
      </c>
      <c r="Q33" s="12" t="n">
        <v>0.606762745781211</v>
      </c>
      <c r="R33" s="12" t="n">
        <v>0.958685138334313</v>
      </c>
      <c r="S33" s="12" t="n">
        <v>0.606762745781211</v>
      </c>
      <c r="T33" s="12" t="n">
        <v>0.266295824562643</v>
      </c>
      <c r="U33" s="12" t="n">
        <v>0.713292387221365</v>
      </c>
      <c r="V33" s="12" t="n">
        <v>1.12700197180976</v>
      </c>
      <c r="W33" s="12" t="n">
        <v>0.713292387221365</v>
      </c>
      <c r="X33" s="12" t="n">
        <v>0.28</v>
      </c>
      <c r="Y33" s="12" t="n">
        <v>0.75</v>
      </c>
      <c r="Z33" s="12" t="n">
        <v>1.185</v>
      </c>
      <c r="AA33" s="12" t="n">
        <v>0.75</v>
      </c>
      <c r="AB33" s="12" t="n">
        <v>0.266295824562643</v>
      </c>
      <c r="AC33" s="12" t="n">
        <v>0.713292387221365</v>
      </c>
      <c r="AD33" s="12" t="n">
        <v>1.12700197180976</v>
      </c>
      <c r="AE33" s="12" t="n">
        <v>0.713292387221365</v>
      </c>
      <c r="AF33" s="12" t="n">
        <v>0.226524758424985</v>
      </c>
      <c r="AG33" s="12" t="n">
        <v>0.606762745781211</v>
      </c>
      <c r="AH33" s="12" t="n">
        <v>0.958685138334313</v>
      </c>
      <c r="AI33" s="12" t="n">
        <v>0.606762745781211</v>
      </c>
      <c r="AJ33" s="12" t="n">
        <v>0.164579870641893</v>
      </c>
      <c r="AK33" s="12" t="n">
        <v>0.440838939219355</v>
      </c>
      <c r="AL33" s="12" t="n">
        <v>0.696525523966581</v>
      </c>
      <c r="AM33" s="12" t="n">
        <v>0.440838939219355</v>
      </c>
      <c r="AN33" s="12" t="n">
        <v>0.0865247584249853</v>
      </c>
      <c r="AO33" s="12" t="n">
        <v>0.231762745781211</v>
      </c>
      <c r="AP33" s="12" t="n">
        <v>0.366185138334313</v>
      </c>
      <c r="AQ33" s="12" t="n">
        <v>0.231762745781211</v>
      </c>
      <c r="AR33" s="12" t="n">
        <v>3.42901103761259E-017</v>
      </c>
      <c r="AS33" s="12" t="n">
        <v>9.18485099360515E-017</v>
      </c>
      <c r="AT33" s="12" t="n">
        <v>1.45120645698961E-016</v>
      </c>
      <c r="AU33" s="12" t="n">
        <v>9.18485099360515E-017</v>
      </c>
      <c r="AV33" s="12" t="n">
        <v>-0.0865247584249853</v>
      </c>
      <c r="AW33" s="12" t="n">
        <v>-0.23176274578121</v>
      </c>
      <c r="AX33" s="12" t="n">
        <v>-0.366185138334312</v>
      </c>
      <c r="AY33" s="12" t="n">
        <v>-0.23176274578121</v>
      </c>
      <c r="AZ33" s="12" t="n">
        <v>-0.164579870641893</v>
      </c>
      <c r="BA33" s="12" t="n">
        <v>-0.440838939219355</v>
      </c>
      <c r="BB33" s="12" t="n">
        <v>-0.69652552396658</v>
      </c>
      <c r="BC33" s="12" t="n">
        <v>-0.440838939219355</v>
      </c>
      <c r="BD33" s="12" t="n">
        <v>-0.226524758424985</v>
      </c>
      <c r="BE33" s="12" t="n">
        <v>-0.60676274578121</v>
      </c>
      <c r="BF33" s="12" t="n">
        <v>-0.958685138334313</v>
      </c>
      <c r="BG33" s="12" t="n">
        <v>-0.60676274578121</v>
      </c>
      <c r="BH33" s="12" t="n">
        <v>-0.266295824562643</v>
      </c>
      <c r="BI33" s="12" t="n">
        <v>-0.713292387221365</v>
      </c>
      <c r="BJ33" s="12" t="n">
        <v>-1.12700197180976</v>
      </c>
      <c r="BK33" s="12" t="n">
        <v>-0.713292387221365</v>
      </c>
      <c r="BL33" s="12" t="n">
        <v>-0.28</v>
      </c>
      <c r="BM33" s="12" t="n">
        <v>-0.75</v>
      </c>
      <c r="BN33" s="12" t="n">
        <v>-1.185</v>
      </c>
      <c r="BO33" s="12" t="n">
        <v>-0.75</v>
      </c>
      <c r="BP33" s="12" t="n">
        <v>-0.266295824562643</v>
      </c>
      <c r="BQ33" s="12" t="n">
        <v>-0.713292387221365</v>
      </c>
      <c r="BR33" s="12" t="n">
        <v>-1.12700197180976</v>
      </c>
      <c r="BS33" s="12" t="n">
        <v>-0.713292387221365</v>
      </c>
      <c r="BT33" s="12" t="n">
        <v>-0.226524758424985</v>
      </c>
      <c r="BU33" s="12" t="n">
        <v>-0.606762745781211</v>
      </c>
      <c r="BV33" s="12" t="n">
        <v>-0.958685138334313</v>
      </c>
      <c r="BW33" s="12" t="n">
        <v>-0.606762745781211</v>
      </c>
      <c r="BX33" s="12" t="n">
        <v>-0.164579870641893</v>
      </c>
      <c r="BY33" s="12" t="n">
        <v>-0.440838939219355</v>
      </c>
      <c r="BZ33" s="12" t="n">
        <v>-0.696525523966581</v>
      </c>
      <c r="CA33" s="12" t="n">
        <v>-0.440838939219355</v>
      </c>
      <c r="CB33" s="12" t="n">
        <v>-0.0865247584249854</v>
      </c>
      <c r="CC33" s="12" t="n">
        <v>-0.231762745781211</v>
      </c>
      <c r="CD33" s="12" t="n">
        <v>-0.366185138334313</v>
      </c>
      <c r="CE33" s="12" t="n">
        <v>-0.231762745781211</v>
      </c>
    </row>
    <row r="34" s="12" customFormat="true" ht="20.15" hidden="false" customHeight="true" outlineLevel="0" collapsed="false">
      <c r="A34" s="4" t="s">
        <v>8</v>
      </c>
      <c r="B34" s="4"/>
      <c r="C34" s="1" t="s">
        <v>9</v>
      </c>
      <c r="D34" s="12" t="n">
        <v>0</v>
      </c>
      <c r="E34" s="12" t="n">
        <v>0.55</v>
      </c>
      <c r="F34" s="12" t="n">
        <v>0</v>
      </c>
      <c r="G34" s="12" t="n">
        <v>-0.55</v>
      </c>
      <c r="H34" s="12" t="n">
        <v>0</v>
      </c>
      <c r="I34" s="12" t="n">
        <v>0.55</v>
      </c>
      <c r="J34" s="12" t="n">
        <v>0</v>
      </c>
      <c r="K34" s="12" t="n">
        <v>-0.55</v>
      </c>
      <c r="L34" s="12" t="n">
        <v>0</v>
      </c>
      <c r="M34" s="12" t="n">
        <v>0.55</v>
      </c>
      <c r="N34" s="12" t="n">
        <v>0</v>
      </c>
      <c r="O34" s="12" t="n">
        <v>-0.55</v>
      </c>
      <c r="P34" s="12" t="n">
        <v>0</v>
      </c>
      <c r="Q34" s="12" t="n">
        <v>0.55</v>
      </c>
      <c r="R34" s="12" t="n">
        <v>0</v>
      </c>
      <c r="S34" s="12" t="n">
        <v>-0.55</v>
      </c>
      <c r="T34" s="12" t="n">
        <v>0</v>
      </c>
      <c r="U34" s="12" t="n">
        <v>0.55</v>
      </c>
      <c r="V34" s="12" t="n">
        <v>0</v>
      </c>
      <c r="W34" s="12" t="n">
        <v>-0.55</v>
      </c>
      <c r="X34" s="12" t="n">
        <v>0</v>
      </c>
      <c r="Y34" s="12" t="n">
        <v>0.55</v>
      </c>
      <c r="Z34" s="12" t="n">
        <v>0</v>
      </c>
      <c r="AA34" s="12" t="n">
        <v>-0.55</v>
      </c>
      <c r="AB34" s="12" t="n">
        <v>0</v>
      </c>
      <c r="AC34" s="12" t="n">
        <v>0.55</v>
      </c>
      <c r="AD34" s="12" t="n">
        <v>0</v>
      </c>
      <c r="AE34" s="12" t="n">
        <v>-0.55</v>
      </c>
      <c r="AF34" s="12" t="n">
        <v>0</v>
      </c>
      <c r="AG34" s="12" t="n">
        <v>0.55</v>
      </c>
      <c r="AH34" s="12" t="n">
        <v>0</v>
      </c>
      <c r="AI34" s="12" t="n">
        <v>-0.55</v>
      </c>
      <c r="AJ34" s="12" t="n">
        <v>0</v>
      </c>
      <c r="AK34" s="12" t="n">
        <v>0.55</v>
      </c>
      <c r="AL34" s="12" t="n">
        <v>0</v>
      </c>
      <c r="AM34" s="12" t="n">
        <v>-0.55</v>
      </c>
      <c r="AN34" s="12" t="n">
        <v>0</v>
      </c>
      <c r="AO34" s="12" t="n">
        <v>0.55</v>
      </c>
      <c r="AP34" s="12" t="n">
        <v>0</v>
      </c>
      <c r="AQ34" s="12" t="n">
        <v>-0.55</v>
      </c>
      <c r="AR34" s="12" t="n">
        <v>0</v>
      </c>
      <c r="AS34" s="12" t="n">
        <v>0.55</v>
      </c>
      <c r="AT34" s="12" t="n">
        <v>0</v>
      </c>
      <c r="AU34" s="12" t="n">
        <v>-0.55</v>
      </c>
      <c r="AV34" s="12" t="n">
        <v>0</v>
      </c>
      <c r="AW34" s="12" t="n">
        <v>0.55</v>
      </c>
      <c r="AX34" s="12" t="n">
        <v>0</v>
      </c>
      <c r="AY34" s="12" t="n">
        <v>-0.55</v>
      </c>
      <c r="AZ34" s="12" t="n">
        <v>0</v>
      </c>
      <c r="BA34" s="12" t="n">
        <v>0.55</v>
      </c>
      <c r="BB34" s="12" t="n">
        <v>0</v>
      </c>
      <c r="BC34" s="12" t="n">
        <v>-0.55</v>
      </c>
      <c r="BD34" s="12" t="n">
        <v>0</v>
      </c>
      <c r="BE34" s="12" t="n">
        <v>0.55</v>
      </c>
      <c r="BF34" s="12" t="n">
        <v>0</v>
      </c>
      <c r="BG34" s="12" t="n">
        <v>-0.55</v>
      </c>
      <c r="BH34" s="12" t="n">
        <v>0</v>
      </c>
      <c r="BI34" s="12" t="n">
        <v>0.55</v>
      </c>
      <c r="BJ34" s="12" t="n">
        <v>0</v>
      </c>
      <c r="BK34" s="12" t="n">
        <v>-0.55</v>
      </c>
      <c r="BL34" s="12" t="n">
        <v>0</v>
      </c>
      <c r="BM34" s="12" t="n">
        <v>0.55</v>
      </c>
      <c r="BN34" s="12" t="n">
        <v>0</v>
      </c>
      <c r="BO34" s="12" t="n">
        <v>-0.55</v>
      </c>
      <c r="BP34" s="12" t="n">
        <v>0</v>
      </c>
      <c r="BQ34" s="12" t="n">
        <v>0.55</v>
      </c>
      <c r="BR34" s="12" t="n">
        <v>0</v>
      </c>
      <c r="BS34" s="12" t="n">
        <v>-0.55</v>
      </c>
      <c r="BT34" s="12" t="n">
        <v>0</v>
      </c>
      <c r="BU34" s="12" t="n">
        <v>0.55</v>
      </c>
      <c r="BV34" s="12" t="n">
        <v>0</v>
      </c>
      <c r="BW34" s="12" t="n">
        <v>-0.55</v>
      </c>
      <c r="BX34" s="12" t="n">
        <v>0</v>
      </c>
      <c r="BY34" s="12" t="n">
        <v>0.55</v>
      </c>
      <c r="BZ34" s="12" t="n">
        <v>0</v>
      </c>
      <c r="CA34" s="12" t="n">
        <v>-0.55</v>
      </c>
      <c r="CB34" s="12" t="n">
        <v>0</v>
      </c>
      <c r="CC34" s="12" t="n">
        <v>0.55</v>
      </c>
      <c r="CD34" s="12" t="n">
        <v>0</v>
      </c>
      <c r="CE34" s="12" t="n">
        <v>-0.55</v>
      </c>
    </row>
    <row r="35" s="6" customFormat="true" ht="13.8" hidden="false" customHeight="false" outlineLevel="0" collapsed="false"/>
    <row r="36" s="12" customFormat="true" ht="20.15" hidden="false" customHeight="true" outlineLevel="0" collapsed="false">
      <c r="A36" s="4" t="s">
        <v>25</v>
      </c>
      <c r="B36" s="4"/>
      <c r="C36" s="1" t="s">
        <v>11</v>
      </c>
      <c r="D36" s="12" t="n">
        <v>0.083</v>
      </c>
      <c r="E36" s="12" t="n">
        <v>0.083</v>
      </c>
      <c r="F36" s="12" t="n">
        <v>0.083</v>
      </c>
      <c r="G36" s="12" t="n">
        <v>0.083</v>
      </c>
      <c r="H36" s="12" t="n">
        <v>0.083</v>
      </c>
      <c r="I36" s="12" t="n">
        <v>0.083</v>
      </c>
      <c r="J36" s="12" t="n">
        <v>0.083</v>
      </c>
      <c r="K36" s="12" t="n">
        <v>0.083</v>
      </c>
      <c r="L36" s="12" t="n">
        <v>0.083</v>
      </c>
      <c r="M36" s="12" t="n">
        <v>0.083</v>
      </c>
      <c r="N36" s="12" t="n">
        <v>0.083</v>
      </c>
      <c r="O36" s="12" t="n">
        <v>0.083</v>
      </c>
      <c r="P36" s="12" t="n">
        <v>0.083</v>
      </c>
      <c r="Q36" s="12" t="n">
        <v>0.083</v>
      </c>
      <c r="R36" s="12" t="n">
        <v>0.083</v>
      </c>
      <c r="S36" s="12" t="n">
        <v>0.083</v>
      </c>
      <c r="T36" s="12" t="n">
        <v>0.083</v>
      </c>
      <c r="U36" s="12" t="n">
        <v>0.083</v>
      </c>
      <c r="V36" s="12" t="n">
        <v>0.083</v>
      </c>
      <c r="W36" s="12" t="n">
        <v>0.083</v>
      </c>
      <c r="X36" s="12" t="n">
        <v>0.083</v>
      </c>
      <c r="Y36" s="12" t="n">
        <v>0.083</v>
      </c>
      <c r="Z36" s="12" t="n">
        <v>0.083</v>
      </c>
      <c r="AA36" s="12" t="n">
        <v>0.083</v>
      </c>
      <c r="AB36" s="12" t="n">
        <v>0.083</v>
      </c>
      <c r="AC36" s="12" t="n">
        <v>0.083</v>
      </c>
      <c r="AD36" s="12" t="n">
        <v>0.083</v>
      </c>
      <c r="AE36" s="12" t="n">
        <v>0.083</v>
      </c>
      <c r="AF36" s="12" t="n">
        <v>0.083</v>
      </c>
      <c r="AG36" s="12" t="n">
        <v>0.083</v>
      </c>
      <c r="AH36" s="12" t="n">
        <v>0.083</v>
      </c>
      <c r="AI36" s="12" t="n">
        <v>0.083</v>
      </c>
      <c r="AJ36" s="12" t="n">
        <v>0.083</v>
      </c>
      <c r="AK36" s="12" t="n">
        <v>0.083</v>
      </c>
      <c r="AL36" s="12" t="n">
        <v>0.083</v>
      </c>
      <c r="AM36" s="12" t="n">
        <v>0.083</v>
      </c>
      <c r="AN36" s="12" t="n">
        <v>0.083</v>
      </c>
      <c r="AO36" s="12" t="n">
        <v>0.083</v>
      </c>
      <c r="AP36" s="12" t="n">
        <v>0.083</v>
      </c>
      <c r="AQ36" s="12" t="n">
        <v>0.083</v>
      </c>
      <c r="AR36" s="12" t="n">
        <v>0.083</v>
      </c>
      <c r="AS36" s="12" t="n">
        <v>0.083</v>
      </c>
      <c r="AT36" s="12" t="n">
        <v>0.083</v>
      </c>
      <c r="AU36" s="12" t="n">
        <v>0.083</v>
      </c>
      <c r="AV36" s="12" t="n">
        <v>0.083</v>
      </c>
      <c r="AW36" s="12" t="n">
        <v>0.083</v>
      </c>
      <c r="AX36" s="12" t="n">
        <v>0.083</v>
      </c>
      <c r="AY36" s="12" t="n">
        <v>0.083</v>
      </c>
      <c r="AZ36" s="12" t="n">
        <v>0.083</v>
      </c>
      <c r="BA36" s="12" t="n">
        <v>0.083</v>
      </c>
      <c r="BB36" s="12" t="n">
        <v>0.083</v>
      </c>
      <c r="BC36" s="12" t="n">
        <v>0.083</v>
      </c>
      <c r="BD36" s="12" t="n">
        <v>0.083</v>
      </c>
      <c r="BE36" s="12" t="n">
        <v>0.083</v>
      </c>
      <c r="BF36" s="12" t="n">
        <v>0.083</v>
      </c>
      <c r="BG36" s="12" t="n">
        <v>0.083</v>
      </c>
      <c r="BH36" s="12" t="n">
        <v>0.083</v>
      </c>
      <c r="BI36" s="12" t="n">
        <v>0.083</v>
      </c>
      <c r="BJ36" s="12" t="n">
        <v>0.083</v>
      </c>
      <c r="BK36" s="12" t="n">
        <v>0.083</v>
      </c>
      <c r="BL36" s="12" t="n">
        <v>0.083</v>
      </c>
      <c r="BM36" s="12" t="n">
        <v>0.083</v>
      </c>
      <c r="BN36" s="12" t="n">
        <v>0.083</v>
      </c>
      <c r="BO36" s="12" t="n">
        <v>0.083</v>
      </c>
      <c r="BP36" s="12" t="n">
        <v>0.083</v>
      </c>
      <c r="BQ36" s="12" t="n">
        <v>0.083</v>
      </c>
      <c r="BR36" s="12" t="n">
        <v>0.083</v>
      </c>
      <c r="BS36" s="12" t="n">
        <v>0.083</v>
      </c>
      <c r="BT36" s="12" t="n">
        <v>0.083</v>
      </c>
      <c r="BU36" s="12" t="n">
        <v>0.083</v>
      </c>
      <c r="BV36" s="12" t="n">
        <v>0.083</v>
      </c>
      <c r="BW36" s="12" t="n">
        <v>0.083</v>
      </c>
      <c r="BX36" s="12" t="n">
        <v>0.083</v>
      </c>
      <c r="BY36" s="12" t="n">
        <v>0.083</v>
      </c>
      <c r="BZ36" s="12" t="n">
        <v>0.083</v>
      </c>
      <c r="CA36" s="12" t="n">
        <v>0.083</v>
      </c>
      <c r="CB36" s="12" t="n">
        <v>0.083</v>
      </c>
      <c r="CC36" s="12" t="n">
        <v>0.083</v>
      </c>
      <c r="CD36" s="12" t="n">
        <v>0.083</v>
      </c>
      <c r="CE36" s="12" t="n">
        <v>0.083</v>
      </c>
    </row>
    <row r="37" s="12" customFormat="true" ht="20.15" hidden="false" customHeight="true" outlineLevel="0" collapsed="false">
      <c r="A37" s="4" t="s">
        <v>26</v>
      </c>
      <c r="B37" s="4"/>
      <c r="C37" s="1" t="s">
        <v>11</v>
      </c>
      <c r="D37" s="12" t="n">
        <v>0.09</v>
      </c>
      <c r="E37" s="12" t="n">
        <v>0.16</v>
      </c>
      <c r="F37" s="12" t="n">
        <v>0.16</v>
      </c>
      <c r="G37" s="12" t="n">
        <v>0.16</v>
      </c>
      <c r="H37" s="12" t="n">
        <v>0.09</v>
      </c>
      <c r="I37" s="12" t="n">
        <v>0.16</v>
      </c>
      <c r="J37" s="12" t="n">
        <v>0.16</v>
      </c>
      <c r="K37" s="12" t="n">
        <v>0.16</v>
      </c>
      <c r="L37" s="12" t="n">
        <v>0.09</v>
      </c>
      <c r="M37" s="12" t="n">
        <v>0.16</v>
      </c>
      <c r="N37" s="12" t="n">
        <v>0.16</v>
      </c>
      <c r="O37" s="12" t="n">
        <v>0.16</v>
      </c>
      <c r="P37" s="12" t="n">
        <v>0.09</v>
      </c>
      <c r="Q37" s="12" t="n">
        <v>0.16</v>
      </c>
      <c r="R37" s="12" t="n">
        <v>0.16</v>
      </c>
      <c r="S37" s="12" t="n">
        <v>0.16</v>
      </c>
      <c r="T37" s="12" t="n">
        <v>0.09</v>
      </c>
      <c r="U37" s="12" t="n">
        <v>0.16</v>
      </c>
      <c r="V37" s="12" t="n">
        <v>0.16</v>
      </c>
      <c r="W37" s="12" t="n">
        <v>0.16</v>
      </c>
      <c r="X37" s="12" t="n">
        <v>0.09</v>
      </c>
      <c r="Y37" s="12" t="n">
        <v>0.16</v>
      </c>
      <c r="Z37" s="12" t="n">
        <v>0.16</v>
      </c>
      <c r="AA37" s="12" t="n">
        <v>0.16</v>
      </c>
      <c r="AB37" s="12" t="n">
        <v>0.09</v>
      </c>
      <c r="AC37" s="12" t="n">
        <v>0.16</v>
      </c>
      <c r="AD37" s="12" t="n">
        <v>0.16</v>
      </c>
      <c r="AE37" s="12" t="n">
        <v>0.16</v>
      </c>
      <c r="AF37" s="12" t="n">
        <v>0.09</v>
      </c>
      <c r="AG37" s="12" t="n">
        <v>0.16</v>
      </c>
      <c r="AH37" s="12" t="n">
        <v>0.16</v>
      </c>
      <c r="AI37" s="12" t="n">
        <v>0.16</v>
      </c>
      <c r="AJ37" s="12" t="n">
        <v>0.09</v>
      </c>
      <c r="AK37" s="12" t="n">
        <v>0.16</v>
      </c>
      <c r="AL37" s="12" t="n">
        <v>0.16</v>
      </c>
      <c r="AM37" s="12" t="n">
        <v>0.16</v>
      </c>
      <c r="AN37" s="12" t="n">
        <v>0.09</v>
      </c>
      <c r="AO37" s="12" t="n">
        <v>0.16</v>
      </c>
      <c r="AP37" s="12" t="n">
        <v>0.16</v>
      </c>
      <c r="AQ37" s="12" t="n">
        <v>0.16</v>
      </c>
      <c r="AR37" s="12" t="n">
        <v>0.09</v>
      </c>
      <c r="AS37" s="12" t="n">
        <v>0.16</v>
      </c>
      <c r="AT37" s="12" t="n">
        <v>0.16</v>
      </c>
      <c r="AU37" s="12" t="n">
        <v>0.16</v>
      </c>
      <c r="AV37" s="12" t="n">
        <v>0.09</v>
      </c>
      <c r="AW37" s="12" t="n">
        <v>0.16</v>
      </c>
      <c r="AX37" s="12" t="n">
        <v>0.16</v>
      </c>
      <c r="AY37" s="12" t="n">
        <v>0.16</v>
      </c>
      <c r="AZ37" s="12" t="n">
        <v>0.09</v>
      </c>
      <c r="BA37" s="12" t="n">
        <v>0.16</v>
      </c>
      <c r="BB37" s="12" t="n">
        <v>0.16</v>
      </c>
      <c r="BC37" s="12" t="n">
        <v>0.16</v>
      </c>
      <c r="BD37" s="12" t="n">
        <v>0.09</v>
      </c>
      <c r="BE37" s="12" t="n">
        <v>0.16</v>
      </c>
      <c r="BF37" s="12" t="n">
        <v>0.16</v>
      </c>
      <c r="BG37" s="12" t="n">
        <v>0.16</v>
      </c>
      <c r="BH37" s="12" t="n">
        <v>0.09</v>
      </c>
      <c r="BI37" s="12" t="n">
        <v>0.16</v>
      </c>
      <c r="BJ37" s="12" t="n">
        <v>0.16</v>
      </c>
      <c r="BK37" s="12" t="n">
        <v>0.16</v>
      </c>
      <c r="BL37" s="12" t="n">
        <v>0.09</v>
      </c>
      <c r="BM37" s="12" t="n">
        <v>0.16</v>
      </c>
      <c r="BN37" s="12" t="n">
        <v>0.16</v>
      </c>
      <c r="BO37" s="12" t="n">
        <v>0.16</v>
      </c>
      <c r="BP37" s="12" t="n">
        <v>0.09</v>
      </c>
      <c r="BQ37" s="12" t="n">
        <v>0.16</v>
      </c>
      <c r="BR37" s="12" t="n">
        <v>0.16</v>
      </c>
      <c r="BS37" s="12" t="n">
        <v>0.16</v>
      </c>
      <c r="BT37" s="12" t="n">
        <v>0.09</v>
      </c>
      <c r="BU37" s="12" t="n">
        <v>0.16</v>
      </c>
      <c r="BV37" s="12" t="n">
        <v>0.16</v>
      </c>
      <c r="BW37" s="12" t="n">
        <v>0.16</v>
      </c>
      <c r="BX37" s="12" t="n">
        <v>0.09</v>
      </c>
      <c r="BY37" s="12" t="n">
        <v>0.16</v>
      </c>
      <c r="BZ37" s="12" t="n">
        <v>0.16</v>
      </c>
      <c r="CA37" s="12" t="n">
        <v>0.16</v>
      </c>
      <c r="CB37" s="12" t="n">
        <v>0.09</v>
      </c>
      <c r="CC37" s="12" t="n">
        <v>0.16</v>
      </c>
      <c r="CD37" s="12" t="n">
        <v>0.16</v>
      </c>
      <c r="CE37" s="12" t="n">
        <v>0.16</v>
      </c>
    </row>
    <row r="38" s="12" customFormat="true" ht="20.15" hidden="false" customHeight="true" outlineLevel="0" collapsed="false">
      <c r="A38" s="4" t="s">
        <v>27</v>
      </c>
      <c r="B38" s="4"/>
      <c r="C38" s="1" t="s">
        <v>11</v>
      </c>
      <c r="D38" s="12" t="n">
        <v>0.94</v>
      </c>
      <c r="E38" s="12" t="n">
        <v>1.03</v>
      </c>
      <c r="F38" s="12" t="n">
        <v>0.94</v>
      </c>
      <c r="G38" s="12" t="n">
        <v>1.03</v>
      </c>
      <c r="H38" s="12" t="n">
        <v>0.94</v>
      </c>
      <c r="I38" s="12" t="n">
        <v>1.03</v>
      </c>
      <c r="J38" s="12" t="n">
        <v>0.94</v>
      </c>
      <c r="K38" s="12" t="n">
        <v>1.03</v>
      </c>
      <c r="L38" s="12" t="n">
        <v>0.94</v>
      </c>
      <c r="M38" s="12" t="n">
        <v>1.03</v>
      </c>
      <c r="N38" s="12" t="n">
        <v>0.94</v>
      </c>
      <c r="O38" s="12" t="n">
        <v>1.03</v>
      </c>
      <c r="P38" s="12" t="n">
        <v>0.94</v>
      </c>
      <c r="Q38" s="12" t="n">
        <v>1.03</v>
      </c>
      <c r="R38" s="12" t="n">
        <v>0.94</v>
      </c>
      <c r="S38" s="12" t="n">
        <v>1.03</v>
      </c>
      <c r="T38" s="12" t="n">
        <v>0.94</v>
      </c>
      <c r="U38" s="12" t="n">
        <v>1.03</v>
      </c>
      <c r="V38" s="12" t="n">
        <v>0.94</v>
      </c>
      <c r="W38" s="12" t="n">
        <v>1.03</v>
      </c>
      <c r="X38" s="12" t="n">
        <v>0.94</v>
      </c>
      <c r="Y38" s="12" t="n">
        <v>1.03</v>
      </c>
      <c r="Z38" s="12" t="n">
        <v>0.94</v>
      </c>
      <c r="AA38" s="12" t="n">
        <v>1.03</v>
      </c>
      <c r="AB38" s="12" t="n">
        <v>0.94</v>
      </c>
      <c r="AC38" s="12" t="n">
        <v>1.03</v>
      </c>
      <c r="AD38" s="12" t="n">
        <v>0.94</v>
      </c>
      <c r="AE38" s="12" t="n">
        <v>1.03</v>
      </c>
      <c r="AF38" s="12" t="n">
        <v>0.94</v>
      </c>
      <c r="AG38" s="12" t="n">
        <v>1.03</v>
      </c>
      <c r="AH38" s="12" t="n">
        <v>0.94</v>
      </c>
      <c r="AI38" s="12" t="n">
        <v>1.03</v>
      </c>
      <c r="AJ38" s="12" t="n">
        <v>0.94</v>
      </c>
      <c r="AK38" s="12" t="n">
        <v>1.03</v>
      </c>
      <c r="AL38" s="12" t="n">
        <v>0.94</v>
      </c>
      <c r="AM38" s="12" t="n">
        <v>1.03</v>
      </c>
      <c r="AN38" s="12" t="n">
        <v>0.94</v>
      </c>
      <c r="AO38" s="12" t="n">
        <v>1.03</v>
      </c>
      <c r="AP38" s="12" t="n">
        <v>0.94</v>
      </c>
      <c r="AQ38" s="12" t="n">
        <v>1.03</v>
      </c>
      <c r="AR38" s="12" t="n">
        <v>0.94</v>
      </c>
      <c r="AS38" s="12" t="n">
        <v>1.03</v>
      </c>
      <c r="AT38" s="12" t="n">
        <v>0.94</v>
      </c>
      <c r="AU38" s="12" t="n">
        <v>1.03</v>
      </c>
      <c r="AV38" s="12" t="n">
        <v>0.94</v>
      </c>
      <c r="AW38" s="12" t="n">
        <v>1.03</v>
      </c>
      <c r="AX38" s="12" t="n">
        <v>0.94</v>
      </c>
      <c r="AY38" s="12" t="n">
        <v>1.03</v>
      </c>
      <c r="AZ38" s="12" t="n">
        <v>0.94</v>
      </c>
      <c r="BA38" s="12" t="n">
        <v>1.03</v>
      </c>
      <c r="BB38" s="12" t="n">
        <v>0.94</v>
      </c>
      <c r="BC38" s="12" t="n">
        <v>1.03</v>
      </c>
      <c r="BD38" s="12" t="n">
        <v>0.94</v>
      </c>
      <c r="BE38" s="12" t="n">
        <v>1.03</v>
      </c>
      <c r="BF38" s="12" t="n">
        <v>0.94</v>
      </c>
      <c r="BG38" s="12" t="n">
        <v>1.03</v>
      </c>
      <c r="BH38" s="12" t="n">
        <v>0.94</v>
      </c>
      <c r="BI38" s="12" t="n">
        <v>1.03</v>
      </c>
      <c r="BJ38" s="12" t="n">
        <v>0.94</v>
      </c>
      <c r="BK38" s="12" t="n">
        <v>1.03</v>
      </c>
      <c r="BL38" s="12" t="n">
        <v>0.94</v>
      </c>
      <c r="BM38" s="12" t="n">
        <v>1.03</v>
      </c>
      <c r="BN38" s="12" t="n">
        <v>0.94</v>
      </c>
      <c r="BO38" s="12" t="n">
        <v>1.03</v>
      </c>
      <c r="BP38" s="12" t="n">
        <v>0.94</v>
      </c>
      <c r="BQ38" s="12" t="n">
        <v>1.03</v>
      </c>
      <c r="BR38" s="12" t="n">
        <v>0.94</v>
      </c>
      <c r="BS38" s="12" t="n">
        <v>1.03</v>
      </c>
      <c r="BT38" s="12" t="n">
        <v>0.94</v>
      </c>
      <c r="BU38" s="12" t="n">
        <v>1.03</v>
      </c>
      <c r="BV38" s="12" t="n">
        <v>0.94</v>
      </c>
      <c r="BW38" s="12" t="n">
        <v>1.03</v>
      </c>
      <c r="BX38" s="12" t="n">
        <v>0.94</v>
      </c>
      <c r="BY38" s="12" t="n">
        <v>1.03</v>
      </c>
      <c r="BZ38" s="12" t="n">
        <v>0.94</v>
      </c>
      <c r="CA38" s="12" t="n">
        <v>1.03</v>
      </c>
      <c r="CB38" s="12" t="n">
        <v>0.94</v>
      </c>
      <c r="CC38" s="12" t="n">
        <v>1.03</v>
      </c>
      <c r="CD38" s="12" t="n">
        <v>0.94</v>
      </c>
      <c r="CE38" s="12" t="n">
        <v>1.03</v>
      </c>
    </row>
    <row r="39" s="5" customFormat="true" ht="20.15" hidden="false" customHeight="true" outlineLevel="0" collapsed="false"/>
    <row r="40" s="6" customFormat="true" ht="25.55" hidden="false" customHeight="true" outlineLevel="0" collapsed="false">
      <c r="A40" s="7" t="s">
        <v>12</v>
      </c>
      <c r="B40" s="7"/>
      <c r="C40" s="7"/>
      <c r="D40" s="7"/>
      <c r="E40" s="7"/>
      <c r="F40" s="7"/>
      <c r="G40" s="7"/>
    </row>
    <row r="41" s="6" customFormat="true" ht="20.15" hidden="false" customHeight="true" outlineLevel="0" collapsed="false"/>
    <row r="42" s="12" customFormat="true" ht="20.15" hidden="false" customHeight="true" outlineLevel="0" collapsed="false">
      <c r="A42" s="4" t="s">
        <v>13</v>
      </c>
      <c r="B42" s="4"/>
      <c r="C42" s="1" t="s">
        <v>14</v>
      </c>
      <c r="D42" s="12" t="n">
        <v>0</v>
      </c>
      <c r="E42" s="12" t="n">
        <v>0</v>
      </c>
      <c r="F42" s="12" t="n">
        <v>0</v>
      </c>
      <c r="G42" s="12" t="n">
        <v>0</v>
      </c>
      <c r="H42" s="12" t="n">
        <v>0</v>
      </c>
      <c r="I42" s="12" t="n">
        <v>0</v>
      </c>
      <c r="J42" s="12" t="n">
        <v>0</v>
      </c>
      <c r="K42" s="12" t="n">
        <v>0</v>
      </c>
      <c r="L42" s="12" t="n">
        <v>0</v>
      </c>
      <c r="M42" s="12" t="n">
        <v>0</v>
      </c>
      <c r="N42" s="12" t="n">
        <v>0</v>
      </c>
      <c r="O42" s="12" t="n">
        <v>0</v>
      </c>
      <c r="P42" s="12" t="n">
        <v>0</v>
      </c>
      <c r="Q42" s="12" t="n">
        <v>0</v>
      </c>
      <c r="R42" s="12" t="n">
        <v>0</v>
      </c>
      <c r="S42" s="12" t="n">
        <v>0</v>
      </c>
      <c r="T42" s="12" t="n">
        <v>0</v>
      </c>
      <c r="U42" s="12" t="n">
        <v>0</v>
      </c>
      <c r="V42" s="12" t="n">
        <v>0</v>
      </c>
      <c r="W42" s="12" t="n">
        <v>0</v>
      </c>
      <c r="X42" s="12" t="n">
        <v>0</v>
      </c>
      <c r="Y42" s="12" t="n">
        <v>0</v>
      </c>
      <c r="Z42" s="12" t="n">
        <v>0</v>
      </c>
      <c r="AA42" s="12" t="n">
        <v>0</v>
      </c>
      <c r="AB42" s="12" t="n">
        <v>0</v>
      </c>
      <c r="AC42" s="12" t="n">
        <v>0</v>
      </c>
      <c r="AD42" s="12" t="n">
        <v>0</v>
      </c>
      <c r="AE42" s="12" t="n">
        <v>0</v>
      </c>
      <c r="AF42" s="12" t="n">
        <v>0</v>
      </c>
      <c r="AG42" s="12" t="n">
        <v>0</v>
      </c>
      <c r="AH42" s="12" t="n">
        <v>0</v>
      </c>
      <c r="AI42" s="12" t="n">
        <v>0</v>
      </c>
      <c r="AJ42" s="12" t="n">
        <v>0</v>
      </c>
      <c r="AK42" s="12" t="n">
        <v>0</v>
      </c>
      <c r="AL42" s="12" t="n">
        <v>0</v>
      </c>
      <c r="AM42" s="12" t="n">
        <v>0</v>
      </c>
      <c r="AN42" s="12" t="n">
        <v>0</v>
      </c>
      <c r="AO42" s="12" t="n">
        <v>0</v>
      </c>
      <c r="AP42" s="12" t="n">
        <v>0</v>
      </c>
      <c r="AQ42" s="12" t="n">
        <v>0</v>
      </c>
      <c r="AR42" s="12" t="n">
        <v>0</v>
      </c>
      <c r="AS42" s="12" t="n">
        <v>0</v>
      </c>
      <c r="AT42" s="12" t="n">
        <v>0</v>
      </c>
      <c r="AU42" s="12" t="n">
        <v>0</v>
      </c>
      <c r="AV42" s="12" t="n">
        <v>0</v>
      </c>
      <c r="AW42" s="12" t="n">
        <v>0</v>
      </c>
      <c r="AX42" s="12" t="n">
        <v>0</v>
      </c>
      <c r="AY42" s="12" t="n">
        <v>0</v>
      </c>
      <c r="AZ42" s="12" t="n">
        <v>0</v>
      </c>
      <c r="BA42" s="12" t="n">
        <v>0</v>
      </c>
      <c r="BB42" s="12" t="n">
        <v>0</v>
      </c>
      <c r="BC42" s="12" t="n">
        <v>0</v>
      </c>
      <c r="BD42" s="12" t="n">
        <v>0</v>
      </c>
      <c r="BE42" s="12" t="n">
        <v>0</v>
      </c>
      <c r="BF42" s="12" t="n">
        <v>0</v>
      </c>
      <c r="BG42" s="12" t="n">
        <v>0</v>
      </c>
      <c r="BH42" s="12" t="n">
        <v>0</v>
      </c>
      <c r="BI42" s="12" t="n">
        <v>0</v>
      </c>
      <c r="BJ42" s="12" t="n">
        <v>0</v>
      </c>
      <c r="BK42" s="12" t="n">
        <v>0</v>
      </c>
      <c r="BL42" s="12" t="n">
        <v>0</v>
      </c>
      <c r="BM42" s="12" t="n">
        <v>0</v>
      </c>
      <c r="BN42" s="12" t="n">
        <v>0</v>
      </c>
      <c r="BO42" s="12" t="n">
        <v>0</v>
      </c>
      <c r="BP42" s="12" t="n">
        <v>0</v>
      </c>
      <c r="BQ42" s="12" t="n">
        <v>0</v>
      </c>
      <c r="BR42" s="12" t="n">
        <v>0</v>
      </c>
      <c r="BS42" s="12" t="n">
        <v>0</v>
      </c>
      <c r="BT42" s="12" t="n">
        <v>0</v>
      </c>
      <c r="BU42" s="12" t="n">
        <v>0</v>
      </c>
      <c r="BV42" s="12" t="n">
        <v>0</v>
      </c>
      <c r="BW42" s="12" t="n">
        <v>0</v>
      </c>
      <c r="BX42" s="12" t="n">
        <v>0</v>
      </c>
      <c r="BY42" s="12" t="n">
        <v>0</v>
      </c>
      <c r="BZ42" s="12" t="n">
        <v>0</v>
      </c>
      <c r="CA42" s="12" t="n">
        <v>0</v>
      </c>
      <c r="CB42" s="12" t="n">
        <v>0</v>
      </c>
      <c r="CC42" s="12" t="n">
        <v>0</v>
      </c>
      <c r="CD42" s="12" t="n">
        <v>0</v>
      </c>
      <c r="CE42" s="12" t="n">
        <v>0</v>
      </c>
    </row>
    <row r="43" s="12" customFormat="true" ht="20.15" hidden="false" customHeight="true" outlineLevel="0" collapsed="false">
      <c r="A43" s="4" t="s">
        <v>15</v>
      </c>
      <c r="B43" s="4"/>
      <c r="C43" s="1" t="s">
        <v>14</v>
      </c>
      <c r="D43" s="12" t="n">
        <v>0</v>
      </c>
      <c r="E43" s="12" t="n">
        <v>90</v>
      </c>
      <c r="F43" s="12" t="n">
        <v>180</v>
      </c>
      <c r="G43" s="12" t="n">
        <v>270</v>
      </c>
      <c r="H43" s="12" t="n">
        <v>0</v>
      </c>
      <c r="I43" s="12" t="n">
        <v>90</v>
      </c>
      <c r="J43" s="12" t="n">
        <v>180</v>
      </c>
      <c r="K43" s="12" t="n">
        <v>270</v>
      </c>
      <c r="L43" s="12" t="n">
        <v>0</v>
      </c>
      <c r="M43" s="12" t="n">
        <v>90</v>
      </c>
      <c r="N43" s="12" t="n">
        <v>180</v>
      </c>
      <c r="O43" s="12" t="n">
        <v>270</v>
      </c>
      <c r="P43" s="12" t="n">
        <v>0</v>
      </c>
      <c r="Q43" s="12" t="n">
        <v>90</v>
      </c>
      <c r="R43" s="12" t="n">
        <v>180</v>
      </c>
      <c r="S43" s="12" t="n">
        <v>270</v>
      </c>
      <c r="T43" s="12" t="n">
        <v>0</v>
      </c>
      <c r="U43" s="12" t="n">
        <v>90</v>
      </c>
      <c r="V43" s="12" t="n">
        <v>180</v>
      </c>
      <c r="W43" s="12" t="n">
        <v>270</v>
      </c>
      <c r="X43" s="12" t="n">
        <v>0</v>
      </c>
      <c r="Y43" s="12" t="n">
        <v>90</v>
      </c>
      <c r="Z43" s="12" t="n">
        <v>180</v>
      </c>
      <c r="AA43" s="12" t="n">
        <v>270</v>
      </c>
      <c r="AB43" s="12" t="n">
        <v>0</v>
      </c>
      <c r="AC43" s="12" t="n">
        <v>90</v>
      </c>
      <c r="AD43" s="12" t="n">
        <v>180</v>
      </c>
      <c r="AE43" s="12" t="n">
        <v>270</v>
      </c>
      <c r="AF43" s="12" t="n">
        <v>0</v>
      </c>
      <c r="AG43" s="12" t="n">
        <v>90</v>
      </c>
      <c r="AH43" s="12" t="n">
        <v>180</v>
      </c>
      <c r="AI43" s="12" t="n">
        <v>270</v>
      </c>
      <c r="AJ43" s="12" t="n">
        <v>0</v>
      </c>
      <c r="AK43" s="12" t="n">
        <v>90</v>
      </c>
      <c r="AL43" s="12" t="n">
        <v>180</v>
      </c>
      <c r="AM43" s="12" t="n">
        <v>270</v>
      </c>
      <c r="AN43" s="12" t="n">
        <v>0</v>
      </c>
      <c r="AO43" s="12" t="n">
        <v>90</v>
      </c>
      <c r="AP43" s="12" t="n">
        <v>180</v>
      </c>
      <c r="AQ43" s="12" t="n">
        <v>270</v>
      </c>
      <c r="AR43" s="12" t="n">
        <v>0</v>
      </c>
      <c r="AS43" s="12" t="n">
        <v>90</v>
      </c>
      <c r="AT43" s="12" t="n">
        <v>180</v>
      </c>
      <c r="AU43" s="12" t="n">
        <v>270</v>
      </c>
      <c r="AV43" s="12" t="n">
        <v>0</v>
      </c>
      <c r="AW43" s="12" t="n">
        <v>90</v>
      </c>
      <c r="AX43" s="12" t="n">
        <v>180</v>
      </c>
      <c r="AY43" s="12" t="n">
        <v>270</v>
      </c>
      <c r="AZ43" s="12" t="n">
        <v>0</v>
      </c>
      <c r="BA43" s="12" t="n">
        <v>90</v>
      </c>
      <c r="BB43" s="12" t="n">
        <v>180</v>
      </c>
      <c r="BC43" s="12" t="n">
        <v>270</v>
      </c>
      <c r="BD43" s="12" t="n">
        <v>0</v>
      </c>
      <c r="BE43" s="12" t="n">
        <v>90</v>
      </c>
      <c r="BF43" s="12" t="n">
        <v>180</v>
      </c>
      <c r="BG43" s="12" t="n">
        <v>270</v>
      </c>
      <c r="BH43" s="12" t="n">
        <v>0</v>
      </c>
      <c r="BI43" s="12" t="n">
        <v>90</v>
      </c>
      <c r="BJ43" s="12" t="n">
        <v>180</v>
      </c>
      <c r="BK43" s="12" t="n">
        <v>270</v>
      </c>
      <c r="BL43" s="12" t="n">
        <v>0</v>
      </c>
      <c r="BM43" s="12" t="n">
        <v>90</v>
      </c>
      <c r="BN43" s="12" t="n">
        <v>180</v>
      </c>
      <c r="BO43" s="12" t="n">
        <v>270</v>
      </c>
      <c r="BP43" s="12" t="n">
        <v>0</v>
      </c>
      <c r="BQ43" s="12" t="n">
        <v>90</v>
      </c>
      <c r="BR43" s="12" t="n">
        <v>180</v>
      </c>
      <c r="BS43" s="12" t="n">
        <v>270</v>
      </c>
      <c r="BT43" s="12" t="n">
        <v>0</v>
      </c>
      <c r="BU43" s="12" t="n">
        <v>90</v>
      </c>
      <c r="BV43" s="12" t="n">
        <v>180</v>
      </c>
      <c r="BW43" s="12" t="n">
        <v>270</v>
      </c>
      <c r="BX43" s="12" t="n">
        <v>0</v>
      </c>
      <c r="BY43" s="12" t="n">
        <v>90</v>
      </c>
      <c r="BZ43" s="12" t="n">
        <v>180</v>
      </c>
      <c r="CA43" s="12" t="n">
        <v>270</v>
      </c>
      <c r="CB43" s="12" t="n">
        <v>0</v>
      </c>
      <c r="CC43" s="12" t="n">
        <v>90</v>
      </c>
      <c r="CD43" s="12" t="n">
        <v>180</v>
      </c>
      <c r="CE43" s="12" t="n">
        <v>270</v>
      </c>
    </row>
    <row r="44" s="12" customFormat="true" ht="20.15" hidden="false" customHeight="true" outlineLevel="0" collapsed="false">
      <c r="A44" s="4" t="s">
        <v>16</v>
      </c>
      <c r="B44" s="4"/>
      <c r="C44" s="1" t="s">
        <v>14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18</v>
      </c>
      <c r="I44" s="12" t="n">
        <v>18</v>
      </c>
      <c r="J44" s="12" t="n">
        <v>18</v>
      </c>
      <c r="K44" s="12" t="n">
        <v>18</v>
      </c>
      <c r="L44" s="12" t="n">
        <v>36</v>
      </c>
      <c r="M44" s="12" t="n">
        <v>36</v>
      </c>
      <c r="N44" s="12" t="n">
        <v>36</v>
      </c>
      <c r="O44" s="12" t="n">
        <v>36</v>
      </c>
      <c r="P44" s="12" t="n">
        <v>54</v>
      </c>
      <c r="Q44" s="12" t="n">
        <v>54</v>
      </c>
      <c r="R44" s="12" t="n">
        <v>54</v>
      </c>
      <c r="S44" s="12" t="n">
        <v>54</v>
      </c>
      <c r="T44" s="12" t="n">
        <v>72</v>
      </c>
      <c r="U44" s="12" t="n">
        <v>72</v>
      </c>
      <c r="V44" s="12" t="n">
        <v>72</v>
      </c>
      <c r="W44" s="12" t="n">
        <v>72</v>
      </c>
      <c r="X44" s="12" t="n">
        <v>90</v>
      </c>
      <c r="Y44" s="12" t="n">
        <v>90</v>
      </c>
      <c r="Z44" s="12" t="n">
        <v>90</v>
      </c>
      <c r="AA44" s="12" t="n">
        <v>90</v>
      </c>
      <c r="AB44" s="12" t="n">
        <v>108</v>
      </c>
      <c r="AC44" s="12" t="n">
        <v>108</v>
      </c>
      <c r="AD44" s="12" t="n">
        <v>108</v>
      </c>
      <c r="AE44" s="12" t="n">
        <v>108</v>
      </c>
      <c r="AF44" s="12" t="n">
        <v>126</v>
      </c>
      <c r="AG44" s="12" t="n">
        <v>126</v>
      </c>
      <c r="AH44" s="12" t="n">
        <v>126</v>
      </c>
      <c r="AI44" s="12" t="n">
        <v>126</v>
      </c>
      <c r="AJ44" s="12" t="n">
        <v>144</v>
      </c>
      <c r="AK44" s="12" t="n">
        <v>144</v>
      </c>
      <c r="AL44" s="12" t="n">
        <v>144</v>
      </c>
      <c r="AM44" s="12" t="n">
        <v>144</v>
      </c>
      <c r="AN44" s="12" t="n">
        <v>162</v>
      </c>
      <c r="AO44" s="12" t="n">
        <v>162</v>
      </c>
      <c r="AP44" s="12" t="n">
        <v>162</v>
      </c>
      <c r="AQ44" s="12" t="n">
        <v>162</v>
      </c>
      <c r="AR44" s="12" t="n">
        <v>180</v>
      </c>
      <c r="AS44" s="12" t="n">
        <v>180</v>
      </c>
      <c r="AT44" s="12" t="n">
        <v>180</v>
      </c>
      <c r="AU44" s="12" t="n">
        <v>180</v>
      </c>
      <c r="AV44" s="12" t="n">
        <v>198</v>
      </c>
      <c r="AW44" s="12" t="n">
        <v>198</v>
      </c>
      <c r="AX44" s="12" t="n">
        <v>198</v>
      </c>
      <c r="AY44" s="12" t="n">
        <v>198</v>
      </c>
      <c r="AZ44" s="12" t="n">
        <v>216</v>
      </c>
      <c r="BA44" s="12" t="n">
        <v>216</v>
      </c>
      <c r="BB44" s="12" t="n">
        <v>216</v>
      </c>
      <c r="BC44" s="12" t="n">
        <v>216</v>
      </c>
      <c r="BD44" s="12" t="n">
        <v>234</v>
      </c>
      <c r="BE44" s="12" t="n">
        <v>234</v>
      </c>
      <c r="BF44" s="12" t="n">
        <v>234</v>
      </c>
      <c r="BG44" s="12" t="n">
        <v>234</v>
      </c>
      <c r="BH44" s="12" t="n">
        <v>252</v>
      </c>
      <c r="BI44" s="12" t="n">
        <v>252</v>
      </c>
      <c r="BJ44" s="12" t="n">
        <v>252</v>
      </c>
      <c r="BK44" s="12" t="n">
        <v>252</v>
      </c>
      <c r="BL44" s="12" t="n">
        <v>270</v>
      </c>
      <c r="BM44" s="12" t="n">
        <v>270</v>
      </c>
      <c r="BN44" s="12" t="n">
        <v>270</v>
      </c>
      <c r="BO44" s="12" t="n">
        <v>270</v>
      </c>
      <c r="BP44" s="12" t="n">
        <v>288</v>
      </c>
      <c r="BQ44" s="12" t="n">
        <v>288</v>
      </c>
      <c r="BR44" s="12" t="n">
        <v>288</v>
      </c>
      <c r="BS44" s="12" t="n">
        <v>288</v>
      </c>
      <c r="BT44" s="12" t="n">
        <v>306</v>
      </c>
      <c r="BU44" s="12" t="n">
        <v>306</v>
      </c>
      <c r="BV44" s="12" t="n">
        <v>306</v>
      </c>
      <c r="BW44" s="12" t="n">
        <v>306</v>
      </c>
      <c r="BX44" s="12" t="n">
        <v>324</v>
      </c>
      <c r="BY44" s="12" t="n">
        <v>324</v>
      </c>
      <c r="BZ44" s="12" t="n">
        <v>324</v>
      </c>
      <c r="CA44" s="12" t="n">
        <v>324</v>
      </c>
      <c r="CB44" s="12" t="n">
        <v>342</v>
      </c>
      <c r="CC44" s="12" t="n">
        <v>342</v>
      </c>
      <c r="CD44" s="12" t="n">
        <v>342</v>
      </c>
      <c r="CE44" s="12" t="n">
        <v>342</v>
      </c>
    </row>
    <row r="45" s="6" customFormat="true" ht="13.8" hidden="false" customHeight="false" outlineLevel="0" collapsed="false"/>
    <row r="46" s="12" customFormat="true" ht="20.15" hidden="false" customHeight="true" outlineLevel="0" collapsed="false">
      <c r="A46" s="13" t="s">
        <v>28</v>
      </c>
      <c r="B46" s="13"/>
      <c r="C46" s="1" t="s">
        <v>29</v>
      </c>
      <c r="D46" s="14" t="n">
        <v>8321285.14056225</v>
      </c>
      <c r="E46" s="14" t="n">
        <v>4680722.89156627</v>
      </c>
      <c r="F46" s="14" t="n">
        <v>4680722.89156627</v>
      </c>
      <c r="G46" s="14" t="n">
        <v>4680722.89156627</v>
      </c>
      <c r="H46" s="14" t="n">
        <v>8321285.14056225</v>
      </c>
      <c r="I46" s="14" t="n">
        <v>4680722.89156627</v>
      </c>
      <c r="J46" s="14" t="n">
        <v>4680722.89156627</v>
      </c>
      <c r="K46" s="14" t="n">
        <v>4680722.89156627</v>
      </c>
      <c r="L46" s="14" t="n">
        <v>8321285.14056225</v>
      </c>
      <c r="M46" s="14" t="n">
        <v>4680722.89156627</v>
      </c>
      <c r="N46" s="14" t="n">
        <v>4680722.89156627</v>
      </c>
      <c r="O46" s="14" t="n">
        <v>4680722.89156627</v>
      </c>
      <c r="P46" s="14" t="n">
        <v>8321285.14056225</v>
      </c>
      <c r="Q46" s="14" t="n">
        <v>4680722.89156627</v>
      </c>
      <c r="R46" s="14" t="n">
        <v>4680722.89156627</v>
      </c>
      <c r="S46" s="14" t="n">
        <v>4680722.89156627</v>
      </c>
      <c r="T46" s="14" t="n">
        <v>8321285.14056225</v>
      </c>
      <c r="U46" s="14" t="n">
        <v>4680722.89156627</v>
      </c>
      <c r="V46" s="14" t="n">
        <v>4680722.89156627</v>
      </c>
      <c r="W46" s="14" t="n">
        <v>4680722.89156627</v>
      </c>
      <c r="X46" s="14" t="n">
        <v>8321285.14056225</v>
      </c>
      <c r="Y46" s="14" t="n">
        <v>4680722.89156627</v>
      </c>
      <c r="Z46" s="14" t="n">
        <v>4680722.89156627</v>
      </c>
      <c r="AA46" s="14" t="n">
        <v>4680722.89156627</v>
      </c>
      <c r="AB46" s="14" t="n">
        <v>8321285.14056225</v>
      </c>
      <c r="AC46" s="14" t="n">
        <v>4680722.89156627</v>
      </c>
      <c r="AD46" s="14" t="n">
        <v>4680722.89156627</v>
      </c>
      <c r="AE46" s="14" t="n">
        <v>4680722.89156627</v>
      </c>
      <c r="AF46" s="14" t="n">
        <v>8321285.14056225</v>
      </c>
      <c r="AG46" s="14" t="n">
        <v>4680722.89156627</v>
      </c>
      <c r="AH46" s="14" t="n">
        <v>4680722.89156627</v>
      </c>
      <c r="AI46" s="14" t="n">
        <v>4680722.89156627</v>
      </c>
      <c r="AJ46" s="14" t="n">
        <v>8321285.14056225</v>
      </c>
      <c r="AK46" s="14" t="n">
        <v>4680722.89156627</v>
      </c>
      <c r="AL46" s="14" t="n">
        <v>4680722.89156627</v>
      </c>
      <c r="AM46" s="14" t="n">
        <v>4680722.89156627</v>
      </c>
      <c r="AN46" s="14" t="n">
        <v>8321285.14056225</v>
      </c>
      <c r="AO46" s="14" t="n">
        <v>4680722.89156627</v>
      </c>
      <c r="AP46" s="14" t="n">
        <v>4680722.89156627</v>
      </c>
      <c r="AQ46" s="14" t="n">
        <v>4680722.89156627</v>
      </c>
      <c r="AR46" s="14" t="n">
        <v>8321285.14056225</v>
      </c>
      <c r="AS46" s="14" t="n">
        <v>4680722.89156627</v>
      </c>
      <c r="AT46" s="14" t="n">
        <v>4680722.89156627</v>
      </c>
      <c r="AU46" s="14" t="n">
        <v>4680722.89156627</v>
      </c>
      <c r="AV46" s="14" t="n">
        <v>8321285.14056225</v>
      </c>
      <c r="AW46" s="14" t="n">
        <v>4680722.89156627</v>
      </c>
      <c r="AX46" s="14" t="n">
        <v>4680722.89156627</v>
      </c>
      <c r="AY46" s="14" t="n">
        <v>4680722.89156627</v>
      </c>
      <c r="AZ46" s="14" t="n">
        <v>8321285.14056225</v>
      </c>
      <c r="BA46" s="14" t="n">
        <v>4680722.89156627</v>
      </c>
      <c r="BB46" s="14" t="n">
        <v>4680722.89156627</v>
      </c>
      <c r="BC46" s="14" t="n">
        <v>4680722.89156627</v>
      </c>
      <c r="BD46" s="14" t="n">
        <v>8321285.14056225</v>
      </c>
      <c r="BE46" s="14" t="n">
        <v>4680722.89156627</v>
      </c>
      <c r="BF46" s="14" t="n">
        <v>4680722.89156627</v>
      </c>
      <c r="BG46" s="14" t="n">
        <v>4680722.89156627</v>
      </c>
      <c r="BH46" s="14" t="n">
        <v>8321285.14056225</v>
      </c>
      <c r="BI46" s="14" t="n">
        <v>4680722.89156627</v>
      </c>
      <c r="BJ46" s="14" t="n">
        <v>4680722.89156627</v>
      </c>
      <c r="BK46" s="14" t="n">
        <v>4680722.89156627</v>
      </c>
      <c r="BL46" s="14" t="n">
        <v>8321285.14056225</v>
      </c>
      <c r="BM46" s="14" t="n">
        <v>4680722.89156627</v>
      </c>
      <c r="BN46" s="14" t="n">
        <v>4680722.89156627</v>
      </c>
      <c r="BO46" s="14" t="n">
        <v>4680722.89156627</v>
      </c>
      <c r="BP46" s="14" t="n">
        <v>8321285.14056225</v>
      </c>
      <c r="BQ46" s="14" t="n">
        <v>4680722.89156627</v>
      </c>
      <c r="BR46" s="14" t="n">
        <v>4680722.89156627</v>
      </c>
      <c r="BS46" s="14" t="n">
        <v>4680722.89156627</v>
      </c>
      <c r="BT46" s="14" t="n">
        <v>8321285.14056225</v>
      </c>
      <c r="BU46" s="14" t="n">
        <v>4680722.89156627</v>
      </c>
      <c r="BV46" s="14" t="n">
        <v>4680722.89156627</v>
      </c>
      <c r="BW46" s="14" t="n">
        <v>4680722.89156627</v>
      </c>
      <c r="BX46" s="14" t="n">
        <v>8321285.14056225</v>
      </c>
      <c r="BY46" s="14" t="n">
        <v>4680722.89156627</v>
      </c>
      <c r="BZ46" s="14" t="n">
        <v>4680722.89156627</v>
      </c>
      <c r="CA46" s="14" t="n">
        <v>4680722.89156627</v>
      </c>
      <c r="CB46" s="14" t="n">
        <v>8321285.14056225</v>
      </c>
      <c r="CC46" s="14" t="n">
        <v>4680722.89156627</v>
      </c>
      <c r="CD46" s="14" t="n">
        <v>4680722.89156627</v>
      </c>
      <c r="CE46" s="14" t="n">
        <v>4680722.89156627</v>
      </c>
    </row>
    <row r="47" s="5" customFormat="true" ht="20.15" hidden="false" customHeight="true" outlineLevel="0" collapsed="false">
      <c r="A47" s="20"/>
      <c r="B47" s="20"/>
      <c r="C47" s="4"/>
    </row>
    <row r="48" s="6" customFormat="true" ht="20.15" hidden="false" customHeight="true" outlineLevel="0" collapsed="false"/>
    <row r="49" s="16" customFormat="true" ht="20.15" hidden="false" customHeight="true" outlineLevel="0" collapsed="false"/>
    <row r="50" s="5" customFormat="true" ht="20.15" hidden="false" customHeight="true" outlineLevel="0" collapsed="false"/>
    <row r="51" s="6" customFormat="true" ht="37.9" hidden="false" customHeight="true" outlineLevel="0" collapsed="false">
      <c r="A51" s="21" t="s">
        <v>30</v>
      </c>
      <c r="B51" s="21"/>
      <c r="D51" s="8" t="n">
        <v>0</v>
      </c>
      <c r="F51" s="9" t="s">
        <v>31</v>
      </c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="6" customFormat="true" ht="20.15" hidden="false" customHeight="true" outlineLevel="0" collapsed="false"/>
    <row r="53" s="6" customFormat="true" ht="20.15" hidden="false" customHeight="true" outlineLevel="0" collapsed="false">
      <c r="A53" s="19"/>
      <c r="B53" s="19"/>
      <c r="C53" s="19"/>
      <c r="D53" s="19"/>
      <c r="E53" s="19"/>
      <c r="F53" s="19"/>
      <c r="G53" s="19"/>
    </row>
    <row r="54" s="6" customFormat="true" ht="20.15" hidden="false" customHeight="true" outlineLevel="0" collapsed="false"/>
    <row r="55" s="10" customFormat="true" ht="20.15" hidden="false" customHeight="true" outlineLevel="0" collapsed="false">
      <c r="A55" s="10" t="s">
        <v>32</v>
      </c>
      <c r="C55" s="5"/>
      <c r="D55" s="11" t="str">
        <f aca="false">+IF($D$51&gt;=1,1,"")</f>
        <v/>
      </c>
      <c r="E55" s="11" t="str">
        <f aca="false">+IF($D$51&gt;=2,2,"")</f>
        <v/>
      </c>
      <c r="F55" s="11" t="str">
        <f aca="false">+IF($D$51&gt;=3,3,"")</f>
        <v/>
      </c>
      <c r="G55" s="11" t="str">
        <f aca="false">+IF($D$51&gt;=4,4,"")</f>
        <v/>
      </c>
      <c r="H55" s="11" t="str">
        <f aca="false">+IF($D$51&gt;=5,5,"")</f>
        <v/>
      </c>
      <c r="I55" s="11" t="str">
        <f aca="false">+IF($D$51&gt;=6,6,"")</f>
        <v/>
      </c>
      <c r="J55" s="11" t="str">
        <f aca="false">+IF($D$51&gt;=7,7,"")</f>
        <v/>
      </c>
      <c r="K55" s="11" t="str">
        <f aca="false">+IF($D$51&gt;=8,8,"")</f>
        <v/>
      </c>
      <c r="L55" s="11" t="str">
        <f aca="false">+IF($D$51&gt;=9,9,"")</f>
        <v/>
      </c>
      <c r="M55" s="11" t="str">
        <f aca="false">+IF($D$51&gt;=10,10,"")</f>
        <v/>
      </c>
      <c r="N55" s="11" t="str">
        <f aca="false">+IF($D$51&gt;=11,11,"")</f>
        <v/>
      </c>
      <c r="O55" s="11" t="str">
        <f aca="false">+IF($D$51&gt;=12,12,"")</f>
        <v/>
      </c>
      <c r="P55" s="11" t="str">
        <f aca="false">+IF($D$51&gt;=13,13,"")</f>
        <v/>
      </c>
      <c r="Q55" s="11" t="str">
        <f aca="false">+IF($D$51&gt;=14,14,"")</f>
        <v/>
      </c>
      <c r="R55" s="11" t="str">
        <f aca="false">+IF($D$51&gt;=15,15,"")</f>
        <v/>
      </c>
      <c r="S55" s="11" t="str">
        <f aca="false">+IF($D$51&gt;=16,16,"")</f>
        <v/>
      </c>
      <c r="T55" s="11" t="str">
        <f aca="false">+IF($D$51&gt;=17,17,"")</f>
        <v/>
      </c>
      <c r="U55" s="11" t="str">
        <f aca="false">+IF($D$51&gt;=18,18,"")</f>
        <v/>
      </c>
      <c r="V55" s="11" t="str">
        <f aca="false">+IF($D$51&gt;=19,19,"")</f>
        <v/>
      </c>
      <c r="W55" s="11" t="str">
        <f aca="false">+IF($D$51&gt;=20,20,"")</f>
        <v/>
      </c>
      <c r="X55" s="11" t="str">
        <f aca="false">+IF($D$51&gt;=21,21,"")</f>
        <v/>
      </c>
      <c r="Y55" s="11" t="str">
        <f aca="false">+IF($D$51&gt;=22,22,"")</f>
        <v/>
      </c>
      <c r="Z55" s="11" t="str">
        <f aca="false">+IF($D$51&gt;=23,23,"")</f>
        <v/>
      </c>
      <c r="AA55" s="11" t="str">
        <f aca="false">+IF($D$51&gt;=24,24,"")</f>
        <v/>
      </c>
      <c r="AB55" s="11" t="str">
        <f aca="false">+IF($D$51&gt;=25,25,"")</f>
        <v/>
      </c>
      <c r="AC55" s="11" t="str">
        <f aca="false">+IF($D$51&gt;=26,26,"")</f>
        <v/>
      </c>
      <c r="AD55" s="11" t="str">
        <f aca="false">+IF($D$51&gt;=27,27,"")</f>
        <v/>
      </c>
      <c r="AE55" s="11" t="str">
        <f aca="false">+IF($D$51&gt;=28,28,"")</f>
        <v/>
      </c>
      <c r="AF55" s="11" t="str">
        <f aca="false">+IF($D$51&gt;=29,29,"")</f>
        <v/>
      </c>
      <c r="AG55" s="11" t="str">
        <f aca="false">+IF($D$51&gt;=30,30,"")</f>
        <v/>
      </c>
      <c r="AH55" s="11" t="str">
        <f aca="false">+IF($D$51&gt;=31,31,"")</f>
        <v/>
      </c>
      <c r="AI55" s="11" t="str">
        <f aca="false">+IF($D$51&gt;=32,32,"")</f>
        <v/>
      </c>
      <c r="AJ55" s="11" t="str">
        <f aca="false">+IF($D$51&gt;=33,33,"")</f>
        <v/>
      </c>
      <c r="AK55" s="11" t="str">
        <f aca="false">+IF($D$51&gt;=34,34,"")</f>
        <v/>
      </c>
      <c r="AL55" s="11" t="str">
        <f aca="false">+IF($D$51&gt;=35,35,"")</f>
        <v/>
      </c>
      <c r="AM55" s="11" t="str">
        <f aca="false">+IF($D$51&gt;=36,36,"")</f>
        <v/>
      </c>
      <c r="AN55" s="11" t="str">
        <f aca="false">+IF($D$51&gt;=37,37,"")</f>
        <v/>
      </c>
      <c r="AO55" s="11" t="str">
        <f aca="false">+IF($D$51&gt;=38,38,"")</f>
        <v/>
      </c>
      <c r="AP55" s="11" t="str">
        <f aca="false">+IF($D$51&gt;=39,39,"")</f>
        <v/>
      </c>
      <c r="AQ55" s="11" t="str">
        <f aca="false">+IF($D$51&gt;=40,40,"")</f>
        <v/>
      </c>
      <c r="AR55" s="11" t="str">
        <f aca="false">+IF($D$51&gt;=41,41,"")</f>
        <v/>
      </c>
      <c r="AS55" s="11" t="str">
        <f aca="false">+IF($D$51&gt;=42,42,"")</f>
        <v/>
      </c>
      <c r="AT55" s="11" t="str">
        <f aca="false">+IF($D$51&gt;=43,43,"")</f>
        <v/>
      </c>
      <c r="AU55" s="11" t="str">
        <f aca="false">+IF($D$51&gt;=44,44,"")</f>
        <v/>
      </c>
      <c r="AV55" s="11" t="str">
        <f aca="false">+IF($D$51&gt;=45,45,"")</f>
        <v/>
      </c>
      <c r="AW55" s="11" t="str">
        <f aca="false">+IF($D$51&gt;=46,46,"")</f>
        <v/>
      </c>
      <c r="AX55" s="11" t="str">
        <f aca="false">+IF($D$51&gt;=47,47,"")</f>
        <v/>
      </c>
      <c r="AY55" s="11" t="str">
        <f aca="false">+IF($D$51&gt;=48,48,"")</f>
        <v/>
      </c>
      <c r="AZ55" s="11" t="str">
        <f aca="false">+IF($D$51&gt;=49,49,"")</f>
        <v/>
      </c>
      <c r="BA55" s="11" t="str">
        <f aca="false">+IF($D$51&gt;=50,50,"")</f>
        <v/>
      </c>
      <c r="BB55" s="11" t="str">
        <f aca="false">+IF($D$51&gt;=51,51,"")</f>
        <v/>
      </c>
      <c r="BC55" s="11" t="str">
        <f aca="false">+IF($D$51&gt;=52,52,"")</f>
        <v/>
      </c>
      <c r="BD55" s="11" t="str">
        <f aca="false">+IF($D$51&gt;=53,53,"")</f>
        <v/>
      </c>
      <c r="BE55" s="11" t="str">
        <f aca="false">+IF($D$51&gt;=54,54,"")</f>
        <v/>
      </c>
      <c r="BF55" s="11" t="str">
        <f aca="false">+IF($D$51&gt;=55,55,"")</f>
        <v/>
      </c>
      <c r="BG55" s="11" t="str">
        <f aca="false">+IF($D$51&gt;=56,56,"")</f>
        <v/>
      </c>
      <c r="BH55" s="11" t="str">
        <f aca="false">+IF($D$51&gt;=57,57,"")</f>
        <v/>
      </c>
      <c r="BI55" s="11" t="str">
        <f aca="false">+IF($D$51&gt;=58,58,"")</f>
        <v/>
      </c>
      <c r="BJ55" s="11" t="str">
        <f aca="false">+IF($D$51&gt;=59,59,"")</f>
        <v/>
      </c>
      <c r="BK55" s="11" t="str">
        <f aca="false">+IF($D$51&gt;=60,60,"")</f>
        <v/>
      </c>
      <c r="BL55" s="11" t="str">
        <f aca="false">+IF($D$51&gt;=61,61,"")</f>
        <v/>
      </c>
      <c r="BM55" s="11" t="str">
        <f aca="false">+IF($D$51&gt;=62,62,"")</f>
        <v/>
      </c>
      <c r="BN55" s="11" t="str">
        <f aca="false">+IF($D$51&gt;=63,63,"")</f>
        <v/>
      </c>
      <c r="BO55" s="11" t="str">
        <f aca="false">+IF($D$51&gt;=64,64,"")</f>
        <v/>
      </c>
      <c r="BP55" s="11" t="str">
        <f aca="false">+IF($D$51&gt;=65,65,"")</f>
        <v/>
      </c>
      <c r="BQ55" s="11" t="str">
        <f aca="false">+IF($D$51&gt;=66,66,"")</f>
        <v/>
      </c>
      <c r="BR55" s="11" t="str">
        <f aca="false">+IF($D$51&gt;=67,67,"")</f>
        <v/>
      </c>
      <c r="BS55" s="11" t="str">
        <f aca="false">+IF($D$51&gt;=68,68,"")</f>
        <v/>
      </c>
      <c r="BT55" s="11" t="str">
        <f aca="false">+IF($D$51&gt;=69,69,"")</f>
        <v/>
      </c>
      <c r="BU55" s="11" t="str">
        <f aca="false">+IF($D$51&gt;=70,70,"")</f>
        <v/>
      </c>
      <c r="BV55" s="11" t="str">
        <f aca="false">+IF($D$51&gt;=71,71,"")</f>
        <v/>
      </c>
      <c r="BW55" s="11" t="str">
        <f aca="false">+IF($D$51&gt;=72,72,"")</f>
        <v/>
      </c>
      <c r="BX55" s="11" t="str">
        <f aca="false">+IF($D$51&gt;=73,73,"")</f>
        <v/>
      </c>
      <c r="BY55" s="11" t="str">
        <f aca="false">+IF($D$51&gt;=74,74,"")</f>
        <v/>
      </c>
      <c r="BZ55" s="11" t="str">
        <f aca="false">+IF($D$51&gt;=75,75,"")</f>
        <v/>
      </c>
      <c r="CA55" s="11" t="str">
        <f aca="false">+IF($D$51&gt;=76,76,"")</f>
        <v/>
      </c>
      <c r="CB55" s="11" t="str">
        <f aca="false">+IF($D$51&gt;=77,77,"")</f>
        <v/>
      </c>
      <c r="CC55" s="11" t="str">
        <f aca="false">+IF($D$51&gt;=78,78,"")</f>
        <v/>
      </c>
      <c r="CD55" s="11" t="str">
        <f aca="false">+IF($D$51&gt;=79,79,"")</f>
        <v/>
      </c>
      <c r="CE55" s="11" t="str">
        <f aca="false">+IF($D$51&gt;=80,80,"")</f>
        <v/>
      </c>
      <c r="CF55" s="11" t="str">
        <f aca="false">+IF($D$51&gt;=81,81,"")</f>
        <v/>
      </c>
      <c r="CG55" s="11" t="str">
        <f aca="false">+IF($D$51&gt;=82,82,"")</f>
        <v/>
      </c>
      <c r="CH55" s="11" t="str">
        <f aca="false">+IF($D$51&gt;=83,83,"")</f>
        <v/>
      </c>
      <c r="CI55" s="11" t="str">
        <f aca="false">+IF($D$51&gt;=84,84,"")</f>
        <v/>
      </c>
      <c r="CJ55" s="11" t="str">
        <f aca="false">+IF($D$51&gt;=85,85,"")</f>
        <v/>
      </c>
      <c r="CK55" s="11" t="str">
        <f aca="false">+IF($D$51&gt;=86,86,"")</f>
        <v/>
      </c>
      <c r="CL55" s="11" t="str">
        <f aca="false">+IF($D$51&gt;=87,87,"")</f>
        <v/>
      </c>
      <c r="CM55" s="11" t="str">
        <f aca="false">+IF($D$51&gt;=88,88,"")</f>
        <v/>
      </c>
      <c r="CN55" s="11" t="str">
        <f aca="false">+IF($D$51&gt;=89,89,"")</f>
        <v/>
      </c>
      <c r="CO55" s="11" t="str">
        <f aca="false">+IF($D$51&gt;=90,90,"")</f>
        <v/>
      </c>
      <c r="CP55" s="11" t="str">
        <f aca="false">+IF($D$51&gt;=91,91,"")</f>
        <v/>
      </c>
      <c r="CQ55" s="11" t="str">
        <f aca="false">+IF($D$51&gt;=92,92,"")</f>
        <v/>
      </c>
      <c r="CR55" s="11" t="str">
        <f aca="false">+IF($D$51&gt;=93,93,"")</f>
        <v/>
      </c>
      <c r="CS55" s="11" t="str">
        <f aca="false">+IF($D$51&gt;=94,94,"")</f>
        <v/>
      </c>
      <c r="CT55" s="11" t="str">
        <f aca="false">+IF($D$51&gt;=95,95,"")</f>
        <v/>
      </c>
      <c r="CU55" s="11" t="str">
        <f aca="false">+IF($D$51&gt;=96,96,"")</f>
        <v/>
      </c>
      <c r="CV55" s="11" t="str">
        <f aca="false">+IF($D$51&gt;=97,97,"")</f>
        <v/>
      </c>
      <c r="CW55" s="11" t="str">
        <f aca="false">+IF($D$51&gt;=98,98,"")</f>
        <v/>
      </c>
      <c r="CX55" s="11" t="str">
        <f aca="false">+IF($D$51&gt;=99,99,"")</f>
        <v/>
      </c>
      <c r="CY55" s="11" t="str">
        <f aca="false">+IF($D$51&gt;=100,100,"")</f>
        <v/>
      </c>
      <c r="CZ55" s="11" t="str">
        <f aca="false">+IF($D$51&gt;=101,101,"")</f>
        <v/>
      </c>
      <c r="DA55" s="11" t="str">
        <f aca="false">+IF($D$51&gt;=102,102,"")</f>
        <v/>
      </c>
      <c r="DB55" s="11" t="str">
        <f aca="false">+IF($D$51&gt;=103,103,"")</f>
        <v/>
      </c>
      <c r="DC55" s="11" t="str">
        <f aca="false">+IF($D$51&gt;=104,104,"")</f>
        <v/>
      </c>
      <c r="DD55" s="11" t="str">
        <f aca="false">+IF($D$51&gt;=105,105,"")</f>
        <v/>
      </c>
      <c r="DE55" s="11" t="str">
        <f aca="false">+IF($D$51&gt;=106,106,"")</f>
        <v/>
      </c>
      <c r="DF55" s="11" t="str">
        <f aca="false">+IF($D$51&gt;=107,107,"")</f>
        <v/>
      </c>
      <c r="DG55" s="11" t="str">
        <f aca="false">+IF($D$51&gt;=108,108,"")</f>
        <v/>
      </c>
      <c r="DH55" s="11" t="str">
        <f aca="false">+IF($D$51&gt;=109,109,"")</f>
        <v/>
      </c>
      <c r="DI55" s="11" t="str">
        <f aca="false">+IF($D$51&gt;=110,110,"")</f>
        <v/>
      </c>
      <c r="DJ55" s="11" t="str">
        <f aca="false">+IF($D$51&gt;=111,111,"")</f>
        <v/>
      </c>
      <c r="DK55" s="11" t="str">
        <f aca="false">+IF($D$51&gt;=112,112,"")</f>
        <v/>
      </c>
      <c r="DL55" s="11" t="str">
        <f aca="false">+IF($D$51&gt;=113,113,"")</f>
        <v/>
      </c>
      <c r="DM55" s="11" t="str">
        <f aca="false">+IF($D$51&gt;=114,114,"")</f>
        <v/>
      </c>
      <c r="DN55" s="11" t="str">
        <f aca="false">+IF($D$51&gt;=115,115,"")</f>
        <v/>
      </c>
      <c r="DO55" s="11" t="str">
        <f aca="false">+IF($D$51&gt;=116,116,"")</f>
        <v/>
      </c>
      <c r="DP55" s="11" t="str">
        <f aca="false">+IF($D$51&gt;=117,117,"")</f>
        <v/>
      </c>
      <c r="DQ55" s="11" t="str">
        <f aca="false">+IF($D$51&gt;=118,118,"")</f>
        <v/>
      </c>
      <c r="DR55" s="11" t="str">
        <f aca="false">+IF($D$51&gt;=119,119,"")</f>
        <v/>
      </c>
      <c r="DS55" s="11" t="str">
        <f aca="false">+IF($D$51&gt;=120,120,"")</f>
        <v/>
      </c>
      <c r="DT55" s="11" t="str">
        <f aca="false">+IF($D$51&gt;=121,121,"")</f>
        <v/>
      </c>
      <c r="DU55" s="11" t="str">
        <f aca="false">+IF($D$51&gt;=122,122,"")</f>
        <v/>
      </c>
      <c r="DV55" s="11" t="str">
        <f aca="false">+IF($D$51&gt;=123,123,"")</f>
        <v/>
      </c>
      <c r="DW55" s="11" t="str">
        <f aca="false">+IF($D$51&gt;=124,124,"")</f>
        <v/>
      </c>
      <c r="DX55" s="11" t="str">
        <f aca="false">+IF($D$51&gt;=125,125,"")</f>
        <v/>
      </c>
      <c r="DY55" s="11" t="str">
        <f aca="false">+IF($D$51&gt;=126,126,"")</f>
        <v/>
      </c>
      <c r="DZ55" s="11" t="str">
        <f aca="false">+IF($D$51&gt;=127,127,"")</f>
        <v/>
      </c>
      <c r="EA55" s="11" t="str">
        <f aca="false">+IF($D$51&gt;=128,128,"")</f>
        <v/>
      </c>
      <c r="EB55" s="11" t="str">
        <f aca="false">+IF($D$51&gt;=129,129,"")</f>
        <v/>
      </c>
      <c r="EC55" s="11" t="str">
        <f aca="false">+IF($D$51&gt;=130,130,"")</f>
        <v/>
      </c>
      <c r="ED55" s="11" t="str">
        <f aca="false">+IF($D$51&gt;=131,131,"")</f>
        <v/>
      </c>
      <c r="EE55" s="11" t="str">
        <f aca="false">+IF($D$51&gt;=132,132,"")</f>
        <v/>
      </c>
      <c r="EF55" s="11" t="str">
        <f aca="false">+IF($D$51&gt;=133,133,"")</f>
        <v/>
      </c>
      <c r="EG55" s="11" t="str">
        <f aca="false">+IF($D$51&gt;=134,134,"")</f>
        <v/>
      </c>
      <c r="EH55" s="11" t="str">
        <f aca="false">+IF($D$51&gt;=135,135,"")</f>
        <v/>
      </c>
      <c r="EI55" s="11" t="str">
        <f aca="false">+IF($D$51&gt;=136,136,"")</f>
        <v/>
      </c>
      <c r="EJ55" s="11" t="str">
        <f aca="false">+IF($D$51&gt;=137,137,"")</f>
        <v/>
      </c>
      <c r="EK55" s="11" t="str">
        <f aca="false">+IF($D$51&gt;=138,138,"")</f>
        <v/>
      </c>
      <c r="EL55" s="11" t="str">
        <f aca="false">+IF($D$51&gt;=139,139,"")</f>
        <v/>
      </c>
      <c r="EM55" s="11" t="str">
        <f aca="false">+IF($D$51&gt;=140,140,"")</f>
        <v/>
      </c>
      <c r="EN55" s="11" t="str">
        <f aca="false">+IF($D$51&gt;=141,141,"")</f>
        <v/>
      </c>
      <c r="EO55" s="11" t="str">
        <f aca="false">+IF($D$51&gt;=142,142,"")</f>
        <v/>
      </c>
      <c r="EP55" s="11" t="str">
        <f aca="false">+IF($D$51&gt;=143,143,"")</f>
        <v/>
      </c>
      <c r="EQ55" s="11" t="str">
        <f aca="false">+IF($D$51&gt;=144,144,"")</f>
        <v/>
      </c>
      <c r="ER55" s="11" t="str">
        <f aca="false">+IF($D$51&gt;=145,145,"")</f>
        <v/>
      </c>
      <c r="ES55" s="11" t="str">
        <f aca="false">+IF($D$51&gt;=146,146,"")</f>
        <v/>
      </c>
      <c r="ET55" s="11" t="str">
        <f aca="false">+IF($D$51&gt;=147,147,"")</f>
        <v/>
      </c>
      <c r="EU55" s="11" t="str">
        <f aca="false">+IF($D$51&gt;=148,148,"")</f>
        <v/>
      </c>
      <c r="EV55" s="11" t="str">
        <f aca="false">+IF($D$51&gt;=149,149,"")</f>
        <v/>
      </c>
      <c r="EW55" s="11" t="str">
        <f aca="false">+IF($D$51&gt;=150,150,"")</f>
        <v/>
      </c>
      <c r="EX55" s="11" t="str">
        <f aca="false">+IF($D$51&gt;=151,151,"")</f>
        <v/>
      </c>
      <c r="EY55" s="11" t="str">
        <f aca="false">+IF($D$51&gt;=152,152,"")</f>
        <v/>
      </c>
      <c r="EZ55" s="11" t="str">
        <f aca="false">+IF($D$51&gt;=153,153,"")</f>
        <v/>
      </c>
      <c r="FA55" s="11" t="str">
        <f aca="false">+IF($D$51&gt;=154,154,"")</f>
        <v/>
      </c>
      <c r="FB55" s="11" t="str">
        <f aca="false">+IF($D$51&gt;=155,155,"")</f>
        <v/>
      </c>
      <c r="FC55" s="11" t="str">
        <f aca="false">+IF($D$51&gt;=156,156,"")</f>
        <v/>
      </c>
      <c r="FD55" s="11" t="str">
        <f aca="false">+IF($D$51&gt;=157,157,"")</f>
        <v/>
      </c>
      <c r="FE55" s="11" t="str">
        <f aca="false">+IF($D$51&gt;=158,158,"")</f>
        <v/>
      </c>
      <c r="FF55" s="11" t="str">
        <f aca="false">+IF($D$51&gt;=159,159,"")</f>
        <v/>
      </c>
      <c r="FG55" s="11" t="str">
        <f aca="false">+IF($D$51&gt;=160,160,"")</f>
        <v/>
      </c>
      <c r="FH55" s="11" t="str">
        <f aca="false">+IF($D$51&gt;=161,161,"")</f>
        <v/>
      </c>
      <c r="FI55" s="11" t="str">
        <f aca="false">+IF($D$51&gt;=162,162,"")</f>
        <v/>
      </c>
      <c r="FJ55" s="11" t="str">
        <f aca="false">+IF($D$51&gt;=163,163,"")</f>
        <v/>
      </c>
      <c r="FK55" s="11" t="str">
        <f aca="false">+IF($D$51&gt;=164,164,"")</f>
        <v/>
      </c>
      <c r="FL55" s="11" t="str">
        <f aca="false">+IF($D$51&gt;=165,165,"")</f>
        <v/>
      </c>
      <c r="FM55" s="11" t="str">
        <f aca="false">+IF($D$51&gt;=166,166,"")</f>
        <v/>
      </c>
      <c r="FN55" s="11" t="str">
        <f aca="false">+IF($D$51&gt;=167,167,"")</f>
        <v/>
      </c>
      <c r="FO55" s="11" t="str">
        <f aca="false">+IF($D$51&gt;=168,168,"")</f>
        <v/>
      </c>
      <c r="FP55" s="11" t="str">
        <f aca="false">+IF($D$51&gt;=169,169,"")</f>
        <v/>
      </c>
      <c r="FQ55" s="11" t="str">
        <f aca="false">+IF($D$51&gt;=170,170,"")</f>
        <v/>
      </c>
      <c r="FR55" s="11" t="str">
        <f aca="false">+IF($D$51&gt;=171,171,"")</f>
        <v/>
      </c>
      <c r="FS55" s="11" t="str">
        <f aca="false">+IF($D$51&gt;=172,172,"")</f>
        <v/>
      </c>
      <c r="FT55" s="11" t="str">
        <f aca="false">+IF($D$51&gt;=173,173,"")</f>
        <v/>
      </c>
      <c r="FU55" s="11" t="str">
        <f aca="false">+IF($D$51&gt;=174,174,"")</f>
        <v/>
      </c>
      <c r="FV55" s="11" t="str">
        <f aca="false">+IF($D$51&gt;=175,175,"")</f>
        <v/>
      </c>
      <c r="FW55" s="11" t="str">
        <f aca="false">+IF($D$51&gt;=176,176,"")</f>
        <v/>
      </c>
      <c r="FX55" s="11" t="str">
        <f aca="false">+IF($D$51&gt;=177,177,"")</f>
        <v/>
      </c>
      <c r="FY55" s="11" t="str">
        <f aca="false">+IF($D$51&gt;=178,178,"")</f>
        <v/>
      </c>
      <c r="FZ55" s="11" t="str">
        <f aca="false">+IF($D$51&gt;=179,179,"")</f>
        <v/>
      </c>
      <c r="GA55" s="11" t="str">
        <f aca="false">+IF($D$51&gt;=180,180,"")</f>
        <v/>
      </c>
      <c r="GB55" s="11" t="str">
        <f aca="false">+IF($D$51&gt;=181,181,"")</f>
        <v/>
      </c>
      <c r="GC55" s="11" t="str">
        <f aca="false">+IF($D$51&gt;=182,182,"")</f>
        <v/>
      </c>
      <c r="GD55" s="11" t="str">
        <f aca="false">+IF($D$51&gt;=183,183,"")</f>
        <v/>
      </c>
      <c r="GE55" s="11" t="str">
        <f aca="false">+IF($D$51&gt;=184,184,"")</f>
        <v/>
      </c>
      <c r="GF55" s="11" t="str">
        <f aca="false">+IF($D$51&gt;=185,185,"")</f>
        <v/>
      </c>
      <c r="GG55" s="11" t="str">
        <f aca="false">+IF($D$51&gt;=186,186,"")</f>
        <v/>
      </c>
      <c r="GH55" s="11" t="str">
        <f aca="false">+IF($D$51&gt;=187,187,"")</f>
        <v/>
      </c>
      <c r="GI55" s="11" t="str">
        <f aca="false">+IF($D$51&gt;=188,188,"")</f>
        <v/>
      </c>
      <c r="GJ55" s="11" t="str">
        <f aca="false">+IF($D$51&gt;=189,189,"")</f>
        <v/>
      </c>
      <c r="GK55" s="11" t="str">
        <f aca="false">+IF($D$51&gt;=190,190,"")</f>
        <v/>
      </c>
      <c r="GL55" s="11" t="str">
        <f aca="false">+IF($D$51&gt;=191,191,"")</f>
        <v/>
      </c>
      <c r="GM55" s="11" t="str">
        <f aca="false">+IF($D$51&gt;=192,192,"")</f>
        <v/>
      </c>
      <c r="GN55" s="11" t="str">
        <f aca="false">+IF($D$51&gt;=193,193,"")</f>
        <v/>
      </c>
      <c r="GO55" s="11" t="str">
        <f aca="false">+IF($D$51&gt;=194,194,"")</f>
        <v/>
      </c>
      <c r="GP55" s="11" t="str">
        <f aca="false">+IF($D$51&gt;=195,195,"")</f>
        <v/>
      </c>
      <c r="GQ55" s="11" t="str">
        <f aca="false">+IF($D$51&gt;=196,196,"")</f>
        <v/>
      </c>
      <c r="GR55" s="11" t="str">
        <f aca="false">+IF($D$51&gt;=197,197,"")</f>
        <v/>
      </c>
      <c r="GS55" s="11" t="str">
        <f aca="false">+IF($D$51&gt;=198,198,"")</f>
        <v/>
      </c>
      <c r="GT55" s="11" t="str">
        <f aca="false">+IF($D$51&gt;=199,199,"")</f>
        <v/>
      </c>
      <c r="GU55" s="11" t="str">
        <f aca="false">+IF($D$51&gt;=200,200,"")</f>
        <v/>
      </c>
      <c r="GV55" s="11" t="str">
        <f aca="false">+IF($D$51&gt;=201,201,"")</f>
        <v/>
      </c>
      <c r="GW55" s="11" t="str">
        <f aca="false">+IF($D$51&gt;=202,202,"")</f>
        <v/>
      </c>
      <c r="GX55" s="11" t="str">
        <f aca="false">+IF($D$51&gt;=203,203,"")</f>
        <v/>
      </c>
      <c r="GY55" s="11" t="str">
        <f aca="false">+IF($D$51&gt;=204,204,"")</f>
        <v/>
      </c>
      <c r="GZ55" s="11" t="str">
        <f aca="false">+IF($D$51&gt;=205,205,"")</f>
        <v/>
      </c>
      <c r="HA55" s="11" t="str">
        <f aca="false">+IF($D$51&gt;=206,206,"")</f>
        <v/>
      </c>
      <c r="HB55" s="11" t="str">
        <f aca="false">+IF($D$51&gt;=207,207,"")</f>
        <v/>
      </c>
      <c r="HC55" s="11" t="str">
        <f aca="false">+IF($D$51&gt;=208,208,"")</f>
        <v/>
      </c>
      <c r="HD55" s="11" t="str">
        <f aca="false">+IF($D$51&gt;=209,209,"")</f>
        <v/>
      </c>
      <c r="HE55" s="11" t="str">
        <f aca="false">+IF($D$51&gt;=210,210,"")</f>
        <v/>
      </c>
      <c r="HF55" s="11" t="str">
        <f aca="false">+IF($D$51&gt;=211,211,"")</f>
        <v/>
      </c>
      <c r="HG55" s="11" t="str">
        <f aca="false">+IF($D$51&gt;=212,212,"")</f>
        <v/>
      </c>
      <c r="HH55" s="11" t="str">
        <f aca="false">+IF($D$51&gt;=213,213,"")</f>
        <v/>
      </c>
      <c r="HI55" s="11" t="str">
        <f aca="false">+IF($D$51&gt;=214,214,"")</f>
        <v/>
      </c>
      <c r="HJ55" s="11" t="str">
        <f aca="false">+IF($D$51&gt;=215,215,"")</f>
        <v/>
      </c>
      <c r="HK55" s="11" t="str">
        <f aca="false">+IF($D$51&gt;=216,216,"")</f>
        <v/>
      </c>
      <c r="HL55" s="11" t="str">
        <f aca="false">+IF($D$51&gt;=217,217,"")</f>
        <v/>
      </c>
      <c r="HM55" s="11" t="str">
        <f aca="false">+IF($D$51&gt;=218,218,"")</f>
        <v/>
      </c>
      <c r="HN55" s="11" t="str">
        <f aca="false">+IF($D$51&gt;=219,219,"")</f>
        <v/>
      </c>
      <c r="HO55" s="11" t="str">
        <f aca="false">+IF($D$51&gt;=220,220,"")</f>
        <v/>
      </c>
      <c r="HP55" s="11" t="str">
        <f aca="false">+IF($D$51&gt;=221,221,"")</f>
        <v/>
      </c>
      <c r="HQ55" s="11" t="str">
        <f aca="false">+IF($D$51&gt;=222,222,"")</f>
        <v/>
      </c>
      <c r="HR55" s="11" t="str">
        <f aca="false">+IF($D$51&gt;=223,223,"")</f>
        <v/>
      </c>
      <c r="HS55" s="11" t="str">
        <f aca="false">+IF($D$51&gt;=224,224,"")</f>
        <v/>
      </c>
      <c r="HT55" s="11" t="str">
        <f aca="false">+IF($D$51&gt;=225,225,"")</f>
        <v/>
      </c>
      <c r="HU55" s="11" t="str">
        <f aca="false">+IF($D$51&gt;=226,226,"")</f>
        <v/>
      </c>
      <c r="HV55" s="11" t="str">
        <f aca="false">+IF($D$51&gt;=227,227,"")</f>
        <v/>
      </c>
      <c r="HW55" s="11" t="str">
        <f aca="false">+IF($D$51&gt;=228,228,"")</f>
        <v/>
      </c>
      <c r="HX55" s="11" t="str">
        <f aca="false">+IF($D$51&gt;=229,229,"")</f>
        <v/>
      </c>
      <c r="HY55" s="11" t="str">
        <f aca="false">+IF($D$51&gt;=230,230,"")</f>
        <v/>
      </c>
      <c r="HZ55" s="11" t="str">
        <f aca="false">+IF($D$51&gt;=231,231,"")</f>
        <v/>
      </c>
      <c r="IA55" s="11" t="str">
        <f aca="false">+IF($D$51&gt;=232,232,"")</f>
        <v/>
      </c>
      <c r="IB55" s="11" t="str">
        <f aca="false">+IF($D$51&gt;=233,233,"")</f>
        <v/>
      </c>
      <c r="IC55" s="11" t="str">
        <f aca="false">+IF($D$51&gt;=234,234,"")</f>
        <v/>
      </c>
      <c r="ID55" s="11" t="str">
        <f aca="false">+IF($D$51&gt;=235,235,"")</f>
        <v/>
      </c>
      <c r="IE55" s="11" t="str">
        <f aca="false">+IF($D$51&gt;=236,236,"")</f>
        <v/>
      </c>
      <c r="IF55" s="11" t="str">
        <f aca="false">+IF($D$51&gt;=237,237,"")</f>
        <v/>
      </c>
      <c r="IG55" s="11" t="str">
        <f aca="false">+IF($D$51&gt;=238,238,"")</f>
        <v/>
      </c>
      <c r="IH55" s="11" t="str">
        <f aca="false">+IF($D$51&gt;=239,239,"")</f>
        <v/>
      </c>
      <c r="II55" s="11" t="str">
        <f aca="false">+IF($D$51&gt;=240,240,"")</f>
        <v/>
      </c>
      <c r="IJ55" s="11" t="str">
        <f aca="false">+IF($D$51&gt;=241,241,"")</f>
        <v/>
      </c>
      <c r="IK55" s="11" t="str">
        <f aca="false">+IF($D$51&gt;=242,242,"")</f>
        <v/>
      </c>
      <c r="IL55" s="11" t="str">
        <f aca="false">+IF($D$51&gt;=243,243,"")</f>
        <v/>
      </c>
      <c r="IM55" s="11" t="str">
        <f aca="false">+IF($D$51&gt;=244,244,"")</f>
        <v/>
      </c>
      <c r="IN55" s="11" t="str">
        <f aca="false">+IF($D$51&gt;=245,245,"")</f>
        <v/>
      </c>
      <c r="IO55" s="11" t="str">
        <f aca="false">+IF($D$51&gt;=246,246,"")</f>
        <v/>
      </c>
      <c r="IP55" s="11" t="str">
        <f aca="false">+IF($D$51&gt;=247,247,"")</f>
        <v/>
      </c>
      <c r="IQ55" s="11" t="str">
        <f aca="false">+IF($D$51&gt;=248,248,"")</f>
        <v/>
      </c>
      <c r="IR55" s="11" t="str">
        <f aca="false">+IF($D$51&gt;=249,249,"")</f>
        <v/>
      </c>
      <c r="IS55" s="11" t="str">
        <f aca="false">+IF($D$51&gt;=250,250,"")</f>
        <v/>
      </c>
      <c r="IT55" s="11" t="str">
        <f aca="false">+IF($D$51&gt;=251,251,"")</f>
        <v/>
      </c>
      <c r="IU55" s="11" t="str">
        <f aca="false">+IF($D$51&gt;=252,252,"")</f>
        <v/>
      </c>
      <c r="IV55" s="11" t="str">
        <f aca="false">+IF($D$51&gt;=253,253,"")</f>
        <v/>
      </c>
      <c r="IW55" s="11" t="str">
        <f aca="false">+IF($D$51&gt;=254,254,"")</f>
        <v/>
      </c>
      <c r="IX55" s="11" t="str">
        <f aca="false">+IF($D$51&gt;=255,255,"")</f>
        <v/>
      </c>
      <c r="IY55" s="11" t="str">
        <f aca="false">+IF($D$51&gt;=256,256,"")</f>
        <v/>
      </c>
      <c r="IZ55" s="11" t="str">
        <f aca="false">+IF($D$51&gt;=257,257,"")</f>
        <v/>
      </c>
      <c r="JA55" s="11" t="str">
        <f aca="false">+IF($D$51&gt;=258,258,"")</f>
        <v/>
      </c>
      <c r="JB55" s="11" t="str">
        <f aca="false">+IF($D$51&gt;=259,259,"")</f>
        <v/>
      </c>
      <c r="JC55" s="11" t="str">
        <f aca="false">+IF($D$51&gt;=260,260,"")</f>
        <v/>
      </c>
      <c r="JD55" s="11" t="str">
        <f aca="false">+IF($D$51&gt;=261,261,"")</f>
        <v/>
      </c>
      <c r="JE55" s="11" t="str">
        <f aca="false">+IF($D$51&gt;=262,262,"")</f>
        <v/>
      </c>
      <c r="JF55" s="11" t="str">
        <f aca="false">+IF($D$51&gt;=263,263,"")</f>
        <v/>
      </c>
      <c r="JG55" s="11" t="str">
        <f aca="false">+IF($D$51&gt;=264,264,"")</f>
        <v/>
      </c>
      <c r="JH55" s="11" t="str">
        <f aca="false">+IF($D$51&gt;=265,265,"")</f>
        <v/>
      </c>
      <c r="JI55" s="11" t="str">
        <f aca="false">+IF($D$51&gt;=266,266,"")</f>
        <v/>
      </c>
      <c r="JJ55" s="11" t="str">
        <f aca="false">+IF($D$51&gt;=267,267,"")</f>
        <v/>
      </c>
      <c r="JK55" s="11" t="str">
        <f aca="false">+IF($D$51&gt;=268,268,"")</f>
        <v/>
      </c>
      <c r="JL55" s="11" t="str">
        <f aca="false">+IF($D$51&gt;=269,269,"")</f>
        <v/>
      </c>
      <c r="JM55" s="11" t="str">
        <f aca="false">+IF($D$51&gt;=270,270,"")</f>
        <v/>
      </c>
      <c r="JN55" s="11" t="str">
        <f aca="false">+IF($D$51&gt;=271,271,"")</f>
        <v/>
      </c>
      <c r="JO55" s="11" t="str">
        <f aca="false">+IF($D$51&gt;=272,272,"")</f>
        <v/>
      </c>
      <c r="JP55" s="11" t="str">
        <f aca="false">+IF($D$51&gt;=273,273,"")</f>
        <v/>
      </c>
      <c r="JQ55" s="11" t="str">
        <f aca="false">+IF($D$51&gt;=274,274,"")</f>
        <v/>
      </c>
      <c r="JR55" s="11" t="str">
        <f aca="false">+IF($D$51&gt;=275,275,"")</f>
        <v/>
      </c>
      <c r="JS55" s="11" t="str">
        <f aca="false">+IF($D$51&gt;=276,276,"")</f>
        <v/>
      </c>
      <c r="JT55" s="11" t="str">
        <f aca="false">+IF($D$51&gt;=277,277,"")</f>
        <v/>
      </c>
      <c r="JU55" s="11" t="str">
        <f aca="false">+IF($D$51&gt;=278,278,"")</f>
        <v/>
      </c>
      <c r="JV55" s="11" t="str">
        <f aca="false">+IF($D$51&gt;=279,279,"")</f>
        <v/>
      </c>
      <c r="JW55" s="11" t="str">
        <f aca="false">+IF($D$51&gt;=280,280,"")</f>
        <v/>
      </c>
      <c r="JX55" s="11" t="str">
        <f aca="false">+IF($D$51&gt;=281,281,"")</f>
        <v/>
      </c>
      <c r="JY55" s="11" t="str">
        <f aca="false">+IF($D$51&gt;=282,282,"")</f>
        <v/>
      </c>
      <c r="JZ55" s="11" t="str">
        <f aca="false">+IF($D$51&gt;=283,283,"")</f>
        <v/>
      </c>
      <c r="KA55" s="11" t="str">
        <f aca="false">+IF($D$51&gt;=284,284,"")</f>
        <v/>
      </c>
      <c r="KB55" s="11" t="str">
        <f aca="false">+IF($D$51&gt;=285,285,"")</f>
        <v/>
      </c>
      <c r="KC55" s="11" t="str">
        <f aca="false">+IF($D$51&gt;=286,286,"")</f>
        <v/>
      </c>
      <c r="KD55" s="11" t="str">
        <f aca="false">+IF($D$51&gt;=287,287,"")</f>
        <v/>
      </c>
      <c r="KE55" s="11" t="str">
        <f aca="false">+IF($D$51&gt;=288,288,"")</f>
        <v/>
      </c>
      <c r="KF55" s="11" t="str">
        <f aca="false">+IF($D$51&gt;=289,289,"")</f>
        <v/>
      </c>
      <c r="KG55" s="11" t="str">
        <f aca="false">+IF($D$51&gt;=290,290,"")</f>
        <v/>
      </c>
      <c r="KH55" s="11" t="str">
        <f aca="false">+IF($D$51&gt;=291,291,"")</f>
        <v/>
      </c>
      <c r="KI55" s="11" t="str">
        <f aca="false">+IF($D$51&gt;=292,292,"")</f>
        <v/>
      </c>
      <c r="KJ55" s="11" t="str">
        <f aca="false">+IF($D$51&gt;=293,293,"")</f>
        <v/>
      </c>
      <c r="KK55" s="11" t="str">
        <f aca="false">+IF($D$51&gt;=294,294,"")</f>
        <v/>
      </c>
      <c r="KL55" s="11" t="str">
        <f aca="false">+IF($D$51&gt;=295,295,"")</f>
        <v/>
      </c>
      <c r="KM55" s="11" t="str">
        <f aca="false">+IF($D$51&gt;=296,296,"")</f>
        <v/>
      </c>
      <c r="KN55" s="11" t="str">
        <f aca="false">+IF($D$51&gt;=297,297,"")</f>
        <v/>
      </c>
      <c r="KO55" s="11" t="str">
        <f aca="false">+IF($D$51&gt;=298,298,"")</f>
        <v/>
      </c>
      <c r="KP55" s="11" t="str">
        <f aca="false">+IF($D$51&gt;=299,299,"")</f>
        <v/>
      </c>
      <c r="KQ55" s="11" t="str">
        <f aca="false">+IF($D$51&gt;=300,300,"")</f>
        <v/>
      </c>
      <c r="KR55" s="11" t="str">
        <f aca="false">+IF($D$51&gt;=301,301,"")</f>
        <v/>
      </c>
      <c r="KS55" s="11" t="str">
        <f aca="false">+IF($D$51&gt;=302,302,"")</f>
        <v/>
      </c>
      <c r="KT55" s="11" t="str">
        <f aca="false">+IF($D$51&gt;=303,303,"")</f>
        <v/>
      </c>
      <c r="KU55" s="11" t="str">
        <f aca="false">+IF($D$51&gt;=304,304,"")</f>
        <v/>
      </c>
      <c r="KV55" s="11" t="str">
        <f aca="false">+IF($D$51&gt;=305,305,"")</f>
        <v/>
      </c>
      <c r="KW55" s="11" t="str">
        <f aca="false">+IF($D$51&gt;=306,306,"")</f>
        <v/>
      </c>
      <c r="KX55" s="11" t="str">
        <f aca="false">+IF($D$51&gt;=307,307,"")</f>
        <v/>
      </c>
      <c r="KY55" s="11" t="str">
        <f aca="false">+IF($D$51&gt;=308,308,"")</f>
        <v/>
      </c>
      <c r="KZ55" s="11" t="str">
        <f aca="false">+IF($D$51&gt;=309,309,"")</f>
        <v/>
      </c>
      <c r="LA55" s="11" t="str">
        <f aca="false">+IF($D$51&gt;=310,310,"")</f>
        <v/>
      </c>
      <c r="LB55" s="11" t="str">
        <f aca="false">+IF($D$51&gt;=311,311,"")</f>
        <v/>
      </c>
      <c r="LC55" s="11" t="str">
        <f aca="false">+IF($D$51&gt;=312,312,"")</f>
        <v/>
      </c>
      <c r="LD55" s="11" t="str">
        <f aca="false">+IF($D$51&gt;=313,313,"")</f>
        <v/>
      </c>
      <c r="LE55" s="11" t="str">
        <f aca="false">+IF($D$51&gt;=314,314,"")</f>
        <v/>
      </c>
      <c r="LF55" s="11" t="str">
        <f aca="false">+IF($D$51&gt;=315,315,"")</f>
        <v/>
      </c>
      <c r="LG55" s="11" t="str">
        <f aca="false">+IF($D$51&gt;=316,316,"")</f>
        <v/>
      </c>
      <c r="LH55" s="11" t="str">
        <f aca="false">+IF($D$51&gt;=317,317,"")</f>
        <v/>
      </c>
      <c r="LI55" s="11" t="str">
        <f aca="false">+IF($D$51&gt;=318,318,"")</f>
        <v/>
      </c>
      <c r="LJ55" s="11" t="str">
        <f aca="false">+IF($D$51&gt;=319,319,"")</f>
        <v/>
      </c>
      <c r="LK55" s="11" t="str">
        <f aca="false">+IF($D$51&gt;=320,320,"")</f>
        <v/>
      </c>
      <c r="LL55" s="11" t="str">
        <f aca="false">+IF($D$51&gt;=321,321,"")</f>
        <v/>
      </c>
      <c r="LM55" s="11" t="str">
        <f aca="false">+IF($D$51&gt;=322,322,"")</f>
        <v/>
      </c>
      <c r="LN55" s="11" t="str">
        <f aca="false">+IF($D$51&gt;=323,323,"")</f>
        <v/>
      </c>
      <c r="LO55" s="11" t="str">
        <f aca="false">+IF($D$51&gt;=324,324,"")</f>
        <v/>
      </c>
      <c r="LP55" s="11" t="str">
        <f aca="false">+IF($D$51&gt;=325,325,"")</f>
        <v/>
      </c>
      <c r="LQ55" s="11" t="str">
        <f aca="false">+IF($D$51&gt;=326,326,"")</f>
        <v/>
      </c>
      <c r="LR55" s="11" t="str">
        <f aca="false">+IF($D$51&gt;=327,327,"")</f>
        <v/>
      </c>
      <c r="LS55" s="11" t="str">
        <f aca="false">+IF($D$51&gt;=328,328,"")</f>
        <v/>
      </c>
      <c r="LT55" s="11" t="str">
        <f aca="false">+IF($D$51&gt;=329,329,"")</f>
        <v/>
      </c>
      <c r="LU55" s="11" t="str">
        <f aca="false">+IF($D$51&gt;=330,330,"")</f>
        <v/>
      </c>
      <c r="LV55" s="11" t="str">
        <f aca="false">+IF($D$51&gt;=331,331,"")</f>
        <v/>
      </c>
      <c r="LW55" s="11" t="str">
        <f aca="false">+IF($D$51&gt;=332,332,"")</f>
        <v/>
      </c>
      <c r="LX55" s="11" t="str">
        <f aca="false">+IF($D$51&gt;=333,333,"")</f>
        <v/>
      </c>
      <c r="LY55" s="11" t="str">
        <f aca="false">+IF($D$51&gt;=334,334,"")</f>
        <v/>
      </c>
      <c r="LZ55" s="11" t="str">
        <f aca="false">+IF($D$51&gt;=335,335,"")</f>
        <v/>
      </c>
      <c r="MA55" s="11" t="str">
        <f aca="false">+IF($D$51&gt;=336,336,"")</f>
        <v/>
      </c>
      <c r="MB55" s="11" t="str">
        <f aca="false">+IF($D$51&gt;=337,337,"")</f>
        <v/>
      </c>
      <c r="MC55" s="11" t="str">
        <f aca="false">+IF($D$51&gt;=338,338,"")</f>
        <v/>
      </c>
      <c r="MD55" s="11" t="str">
        <f aca="false">+IF($D$51&gt;=339,339,"")</f>
        <v/>
      </c>
      <c r="ME55" s="11" t="str">
        <f aca="false">+IF($D$51&gt;=340,340,"")</f>
        <v/>
      </c>
      <c r="MF55" s="11" t="str">
        <f aca="false">+IF($D$51&gt;=341,341,"")</f>
        <v/>
      </c>
      <c r="MG55" s="11" t="str">
        <f aca="false">+IF($D$51&gt;=342,342,"")</f>
        <v/>
      </c>
      <c r="MH55" s="11" t="str">
        <f aca="false">+IF($D$51&gt;=343,343,"")</f>
        <v/>
      </c>
      <c r="MI55" s="11" t="str">
        <f aca="false">+IF($D$51&gt;=344,344,"")</f>
        <v/>
      </c>
      <c r="MJ55" s="11" t="str">
        <f aca="false">+IF($D$51&gt;=345,345,"")</f>
        <v/>
      </c>
      <c r="MK55" s="11" t="str">
        <f aca="false">+IF($D$51&gt;=346,346,"")</f>
        <v/>
      </c>
      <c r="ML55" s="11" t="str">
        <f aca="false">+IF($D$51&gt;=347,347,"")</f>
        <v/>
      </c>
      <c r="MM55" s="11" t="str">
        <f aca="false">+IF($D$51&gt;=348,348,"")</f>
        <v/>
      </c>
      <c r="MN55" s="11" t="str">
        <f aca="false">+IF($D$51&gt;=349,349,"")</f>
        <v/>
      </c>
      <c r="MO55" s="11" t="str">
        <f aca="false">+IF($D$51&gt;=350,350,"")</f>
        <v/>
      </c>
      <c r="MP55" s="11" t="str">
        <f aca="false">+IF($D$51&gt;=351,351,"")</f>
        <v/>
      </c>
      <c r="MQ55" s="11" t="str">
        <f aca="false">+IF($D$51&gt;=352,352,"")</f>
        <v/>
      </c>
      <c r="MR55" s="11" t="str">
        <f aca="false">+IF($D$51&gt;=353,353,"")</f>
        <v/>
      </c>
      <c r="MS55" s="11" t="str">
        <f aca="false">+IF($D$51&gt;=354,354,"")</f>
        <v/>
      </c>
      <c r="MT55" s="11" t="str">
        <f aca="false">+IF($D$51&gt;=355,355,"")</f>
        <v/>
      </c>
      <c r="MU55" s="11" t="str">
        <f aca="false">+IF($D$51&gt;=356,356,"")</f>
        <v/>
      </c>
      <c r="MV55" s="11" t="str">
        <f aca="false">+IF($D$51&gt;=357,357,"")</f>
        <v/>
      </c>
      <c r="MW55" s="11" t="str">
        <f aca="false">+IF($D$51&gt;=358,358,"")</f>
        <v/>
      </c>
      <c r="MX55" s="11" t="str">
        <f aca="false">+IF($D$51&gt;=359,359,"")</f>
        <v/>
      </c>
      <c r="MY55" s="11" t="str">
        <f aca="false">+IF($D$51&gt;=360,360,"")</f>
        <v/>
      </c>
      <c r="MZ55" s="11" t="str">
        <f aca="false">+IF($D$51&gt;=361,361,"")</f>
        <v/>
      </c>
      <c r="NA55" s="11" t="str">
        <f aca="false">+IF($D$51&gt;=362,362,"")</f>
        <v/>
      </c>
      <c r="NB55" s="11" t="str">
        <f aca="false">+IF($D$51&gt;=363,363,"")</f>
        <v/>
      </c>
      <c r="NC55" s="11" t="str">
        <f aca="false">+IF($D$51&gt;=364,364,"")</f>
        <v/>
      </c>
      <c r="ND55" s="11" t="str">
        <f aca="false">+IF($D$51&gt;=365,365,"")</f>
        <v/>
      </c>
      <c r="NE55" s="11" t="str">
        <f aca="false">+IF($D$51&gt;=366,366,"")</f>
        <v/>
      </c>
      <c r="NF55" s="11" t="str">
        <f aca="false">+IF($D$51&gt;=367,367,"")</f>
        <v/>
      </c>
      <c r="NG55" s="11" t="str">
        <f aca="false">+IF($D$51&gt;=368,368,"")</f>
        <v/>
      </c>
      <c r="NH55" s="11" t="str">
        <f aca="false">+IF($D$51&gt;=369,369,"")</f>
        <v/>
      </c>
      <c r="NI55" s="11" t="str">
        <f aca="false">+IF($D$51&gt;=370,370,"")</f>
        <v/>
      </c>
      <c r="NJ55" s="11" t="str">
        <f aca="false">+IF($D$51&gt;=371,371,"")</f>
        <v/>
      </c>
      <c r="NK55" s="11" t="str">
        <f aca="false">+IF($D$51&gt;=372,372,"")</f>
        <v/>
      </c>
      <c r="NL55" s="11" t="str">
        <f aca="false">+IF($D$51&gt;=373,373,"")</f>
        <v/>
      </c>
      <c r="NM55" s="11" t="str">
        <f aca="false">+IF($D$51&gt;=374,374,"")</f>
        <v/>
      </c>
      <c r="NN55" s="11" t="str">
        <f aca="false">+IF($D$51&gt;=375,375,"")</f>
        <v/>
      </c>
      <c r="NO55" s="11" t="str">
        <f aca="false">+IF($D$51&gt;=376,376,"")</f>
        <v/>
      </c>
      <c r="NP55" s="11" t="str">
        <f aca="false">+IF($D$51&gt;=377,377,"")</f>
        <v/>
      </c>
      <c r="NQ55" s="11" t="str">
        <f aca="false">+IF($D$51&gt;=378,378,"")</f>
        <v/>
      </c>
      <c r="NR55" s="11" t="str">
        <f aca="false">+IF($D$51&gt;=379,379,"")</f>
        <v/>
      </c>
      <c r="NS55" s="11" t="str">
        <f aca="false">+IF($D$51&gt;=380,380,"")</f>
        <v/>
      </c>
      <c r="NT55" s="11" t="str">
        <f aca="false">+IF($D$51&gt;=381,381,"")</f>
        <v/>
      </c>
      <c r="NU55" s="11" t="str">
        <f aca="false">+IF($D$51&gt;=382,382,"")</f>
        <v/>
      </c>
      <c r="NV55" s="11" t="str">
        <f aca="false">+IF($D$51&gt;=383,383,"")</f>
        <v/>
      </c>
      <c r="NW55" s="11" t="str">
        <f aca="false">+IF($D$51&gt;=384,384,"")</f>
        <v/>
      </c>
      <c r="NX55" s="11" t="str">
        <f aca="false">+IF($D$51&gt;=385,385,"")</f>
        <v/>
      </c>
      <c r="NY55" s="11" t="str">
        <f aca="false">+IF($D$51&gt;=386,386,"")</f>
        <v/>
      </c>
      <c r="NZ55" s="11" t="str">
        <f aca="false">+IF($D$51&gt;=387,387,"")</f>
        <v/>
      </c>
      <c r="OA55" s="11" t="str">
        <f aca="false">+IF($D$51&gt;=388,388,"")</f>
        <v/>
      </c>
      <c r="OB55" s="11" t="str">
        <f aca="false">+IF($D$51&gt;=389,389,"")</f>
        <v/>
      </c>
      <c r="OC55" s="11" t="str">
        <f aca="false">+IF($D$51&gt;=390,390,"")</f>
        <v/>
      </c>
      <c r="OD55" s="11" t="str">
        <f aca="false">+IF($D$51&gt;=391,391,"")</f>
        <v/>
      </c>
      <c r="OE55" s="11" t="str">
        <f aca="false">+IF($D$51&gt;=392,392,"")</f>
        <v/>
      </c>
      <c r="OF55" s="11" t="str">
        <f aca="false">+IF($D$51&gt;=393,393,"")</f>
        <v/>
      </c>
      <c r="OG55" s="11" t="str">
        <f aca="false">+IF($D$51&gt;=394,394,"")</f>
        <v/>
      </c>
      <c r="OH55" s="11" t="str">
        <f aca="false">+IF($D$51&gt;=395,395,"")</f>
        <v/>
      </c>
      <c r="OI55" s="11" t="str">
        <f aca="false">+IF($D$51&gt;=396,396,"")</f>
        <v/>
      </c>
      <c r="OJ55" s="11" t="str">
        <f aca="false">+IF($D$51&gt;=397,397,"")</f>
        <v/>
      </c>
      <c r="OK55" s="11" t="str">
        <f aca="false">+IF($D$51&gt;=398,398,"")</f>
        <v/>
      </c>
      <c r="OL55" s="11" t="str">
        <f aca="false">+IF($D$51&gt;=399,399,"")</f>
        <v/>
      </c>
      <c r="OM55" s="11" t="str">
        <f aca="false">+IF($D$51&gt;=400,400,"")</f>
        <v/>
      </c>
      <c r="ON55" s="11" t="str">
        <f aca="false">+IF($D$51&gt;=401,401,"")</f>
        <v/>
      </c>
      <c r="OO55" s="11" t="str">
        <f aca="false">+IF($D$51&gt;=402,402,"")</f>
        <v/>
      </c>
      <c r="OP55" s="11" t="str">
        <f aca="false">+IF($D$51&gt;=403,403,"")</f>
        <v/>
      </c>
      <c r="OQ55" s="11" t="str">
        <f aca="false">+IF($D$51&gt;=404,404,"")</f>
        <v/>
      </c>
      <c r="OR55" s="11" t="str">
        <f aca="false">+IF($D$51&gt;=405,405,"")</f>
        <v/>
      </c>
      <c r="OS55" s="11" t="str">
        <f aca="false">+IF($D$51&gt;=406,406,"")</f>
        <v/>
      </c>
      <c r="OT55" s="11" t="str">
        <f aca="false">+IF($D$51&gt;=407,407,"")</f>
        <v/>
      </c>
      <c r="OU55" s="11" t="str">
        <f aca="false">+IF($D$51&gt;=408,408,"")</f>
        <v/>
      </c>
      <c r="OV55" s="11" t="str">
        <f aca="false">+IF($D$51&gt;=409,409,"")</f>
        <v/>
      </c>
      <c r="OW55" s="11" t="str">
        <f aca="false">+IF($D$51&gt;=410,410,"")</f>
        <v/>
      </c>
      <c r="OX55" s="11" t="str">
        <f aca="false">+IF($D$51&gt;=411,411,"")</f>
        <v/>
      </c>
      <c r="OY55" s="11" t="str">
        <f aca="false">+IF($D$51&gt;=412,412,"")</f>
        <v/>
      </c>
      <c r="OZ55" s="11" t="str">
        <f aca="false">+IF($D$51&gt;=413,413,"")</f>
        <v/>
      </c>
      <c r="PA55" s="11" t="str">
        <f aca="false">+IF($D$51&gt;=414,414,"")</f>
        <v/>
      </c>
      <c r="PB55" s="11" t="str">
        <f aca="false">+IF($D$51&gt;=415,415,"")</f>
        <v/>
      </c>
      <c r="PC55" s="11" t="str">
        <f aca="false">+IF($D$51&gt;=416,416,"")</f>
        <v/>
      </c>
      <c r="PD55" s="11" t="str">
        <f aca="false">+IF($D$51&gt;=417,417,"")</f>
        <v/>
      </c>
      <c r="PE55" s="11" t="str">
        <f aca="false">+IF($D$51&gt;=418,418,"")</f>
        <v/>
      </c>
      <c r="PF55" s="11" t="str">
        <f aca="false">+IF($D$51&gt;=419,419,"")</f>
        <v/>
      </c>
      <c r="PG55" s="11" t="str">
        <f aca="false">+IF($D$51&gt;=420,420,"")</f>
        <v/>
      </c>
      <c r="PH55" s="11" t="str">
        <f aca="false">+IF($D$51&gt;=421,421,"")</f>
        <v/>
      </c>
      <c r="PI55" s="11" t="str">
        <f aca="false">+IF($D$51&gt;=422,422,"")</f>
        <v/>
      </c>
      <c r="PJ55" s="11" t="str">
        <f aca="false">+IF($D$51&gt;=423,423,"")</f>
        <v/>
      </c>
      <c r="PK55" s="11" t="str">
        <f aca="false">+IF($D$51&gt;=424,424,"")</f>
        <v/>
      </c>
      <c r="PL55" s="11" t="str">
        <f aca="false">+IF($D$51&gt;=425,425,"")</f>
        <v/>
      </c>
      <c r="PM55" s="11" t="str">
        <f aca="false">+IF($D$51&gt;=426,426,"")</f>
        <v/>
      </c>
      <c r="PN55" s="11" t="str">
        <f aca="false">+IF($D$51&gt;=427,427,"")</f>
        <v/>
      </c>
      <c r="PO55" s="11" t="str">
        <f aca="false">+IF($D$51&gt;=428,428,"")</f>
        <v/>
      </c>
      <c r="PP55" s="11" t="str">
        <f aca="false">+IF($D$51&gt;=429,429,"")</f>
        <v/>
      </c>
      <c r="PQ55" s="11" t="str">
        <f aca="false">+IF($D$51&gt;=430,430,"")</f>
        <v/>
      </c>
      <c r="PR55" s="11" t="str">
        <f aca="false">+IF($D$51&gt;=431,431,"")</f>
        <v/>
      </c>
      <c r="PS55" s="11" t="str">
        <f aca="false">+IF($D$51&gt;=432,432,"")</f>
        <v/>
      </c>
      <c r="PT55" s="11" t="str">
        <f aca="false">+IF($D$51&gt;=433,433,"")</f>
        <v/>
      </c>
      <c r="PU55" s="11" t="str">
        <f aca="false">+IF($D$51&gt;=434,434,"")</f>
        <v/>
      </c>
      <c r="PV55" s="11" t="str">
        <f aca="false">+IF($D$51&gt;=435,435,"")</f>
        <v/>
      </c>
      <c r="PW55" s="11" t="str">
        <f aca="false">+IF($D$51&gt;=436,436,"")</f>
        <v/>
      </c>
      <c r="PX55" s="11" t="str">
        <f aca="false">+IF($D$51&gt;=437,437,"")</f>
        <v/>
      </c>
      <c r="PY55" s="11" t="str">
        <f aca="false">+IF($D$51&gt;=438,438,"")</f>
        <v/>
      </c>
      <c r="PZ55" s="11" t="str">
        <f aca="false">+IF($D$51&gt;=439,439,"")</f>
        <v/>
      </c>
      <c r="QA55" s="11" t="str">
        <f aca="false">+IF($D$51&gt;=440,440,"")</f>
        <v/>
      </c>
      <c r="QB55" s="11" t="str">
        <f aca="false">+IF($D$51&gt;=441,441,"")</f>
        <v/>
      </c>
      <c r="QC55" s="11" t="str">
        <f aca="false">+IF($D$51&gt;=442,442,"")</f>
        <v/>
      </c>
      <c r="QD55" s="11" t="str">
        <f aca="false">+IF($D$51&gt;=443,443,"")</f>
        <v/>
      </c>
      <c r="QE55" s="11" t="str">
        <f aca="false">+IF($D$51&gt;=444,444,"")</f>
        <v/>
      </c>
      <c r="QF55" s="11" t="str">
        <f aca="false">+IF($D$51&gt;=445,445,"")</f>
        <v/>
      </c>
      <c r="QG55" s="11" t="str">
        <f aca="false">+IF($D$51&gt;=446,446,"")</f>
        <v/>
      </c>
      <c r="QH55" s="11" t="str">
        <f aca="false">+IF($D$51&gt;=447,447,"")</f>
        <v/>
      </c>
      <c r="QI55" s="11" t="str">
        <f aca="false">+IF($D$51&gt;=448,448,"")</f>
        <v/>
      </c>
      <c r="QJ55" s="11" t="str">
        <f aca="false">+IF($D$51&gt;=449,449,"")</f>
        <v/>
      </c>
      <c r="QK55" s="11" t="str">
        <f aca="false">+IF($D$51&gt;=450,450,"")</f>
        <v/>
      </c>
      <c r="QL55" s="11" t="str">
        <f aca="false">+IF($D$51&gt;=451,451,"")</f>
        <v/>
      </c>
      <c r="QM55" s="11" t="str">
        <f aca="false">+IF($D$51&gt;=452,452,"")</f>
        <v/>
      </c>
      <c r="QN55" s="11" t="str">
        <f aca="false">+IF($D$51&gt;=453,453,"")</f>
        <v/>
      </c>
      <c r="QO55" s="11" t="str">
        <f aca="false">+IF($D$51&gt;=454,454,"")</f>
        <v/>
      </c>
      <c r="QP55" s="11" t="str">
        <f aca="false">+IF($D$51&gt;=455,455,"")</f>
        <v/>
      </c>
      <c r="QQ55" s="11" t="str">
        <f aca="false">+IF($D$51&gt;=456,456,"")</f>
        <v/>
      </c>
      <c r="QR55" s="11" t="str">
        <f aca="false">+IF($D$51&gt;=457,457,"")</f>
        <v/>
      </c>
      <c r="QS55" s="11" t="str">
        <f aca="false">+IF($D$51&gt;=458,458,"")</f>
        <v/>
      </c>
      <c r="QT55" s="11" t="str">
        <f aca="false">+IF($D$51&gt;=459,459,"")</f>
        <v/>
      </c>
      <c r="QU55" s="11" t="str">
        <f aca="false">+IF($D$51&gt;=460,460,"")</f>
        <v/>
      </c>
      <c r="QV55" s="11" t="str">
        <f aca="false">+IF($D$51&gt;=461,461,"")</f>
        <v/>
      </c>
      <c r="QW55" s="11" t="str">
        <f aca="false">+IF($D$51&gt;=462,462,"")</f>
        <v/>
      </c>
      <c r="QX55" s="11" t="str">
        <f aca="false">+IF($D$51&gt;=463,463,"")</f>
        <v/>
      </c>
      <c r="QY55" s="11" t="str">
        <f aca="false">+IF($D$51&gt;=464,464,"")</f>
        <v/>
      </c>
      <c r="QZ55" s="11" t="str">
        <f aca="false">+IF($D$51&gt;=465,465,"")</f>
        <v/>
      </c>
      <c r="RA55" s="11" t="str">
        <f aca="false">+IF($D$51&gt;=466,466,"")</f>
        <v/>
      </c>
      <c r="RB55" s="11" t="str">
        <f aca="false">+IF($D$51&gt;=467,467,"")</f>
        <v/>
      </c>
      <c r="RC55" s="11" t="str">
        <f aca="false">+IF($D$51&gt;=468,468,"")</f>
        <v/>
      </c>
      <c r="RD55" s="11" t="str">
        <f aca="false">+IF($D$51&gt;=469,469,"")</f>
        <v/>
      </c>
      <c r="RE55" s="11" t="str">
        <f aca="false">+IF($D$51&gt;=470,470,"")</f>
        <v/>
      </c>
      <c r="RF55" s="11" t="str">
        <f aca="false">+IF($D$51&gt;=471,471,"")</f>
        <v/>
      </c>
      <c r="RG55" s="11" t="str">
        <f aca="false">+IF($D$51&gt;=472,472,"")</f>
        <v/>
      </c>
      <c r="RH55" s="11" t="str">
        <f aca="false">+IF($D$51&gt;=473,473,"")</f>
        <v/>
      </c>
      <c r="RI55" s="11" t="str">
        <f aca="false">+IF($D$51&gt;=474,474,"")</f>
        <v/>
      </c>
      <c r="RJ55" s="11" t="str">
        <f aca="false">+IF($D$51&gt;=475,475,"")</f>
        <v/>
      </c>
      <c r="RK55" s="11" t="str">
        <f aca="false">+IF($D$51&gt;=476,476,"")</f>
        <v/>
      </c>
      <c r="RL55" s="11" t="str">
        <f aca="false">+IF($D$51&gt;=477,477,"")</f>
        <v/>
      </c>
      <c r="RM55" s="11" t="str">
        <f aca="false">+IF($D$51&gt;=478,478,"")</f>
        <v/>
      </c>
      <c r="RN55" s="11" t="str">
        <f aca="false">+IF($D$51&gt;=479,479,"")</f>
        <v/>
      </c>
      <c r="RO55" s="11" t="str">
        <f aca="false">+IF($D$51&gt;=480,480,"")</f>
        <v/>
      </c>
      <c r="RP55" s="11" t="str">
        <f aca="false">+IF($D$51&gt;=481,481,"")</f>
        <v/>
      </c>
      <c r="RQ55" s="11" t="str">
        <f aca="false">+IF($D$51&gt;=482,482,"")</f>
        <v/>
      </c>
      <c r="RR55" s="11" t="str">
        <f aca="false">+IF($D$51&gt;=483,483,"")</f>
        <v/>
      </c>
      <c r="RS55" s="11" t="str">
        <f aca="false">+IF($D$51&gt;=484,484,"")</f>
        <v/>
      </c>
      <c r="RT55" s="11" t="str">
        <f aca="false">+IF($D$51&gt;=485,485,"")</f>
        <v/>
      </c>
      <c r="RU55" s="11" t="str">
        <f aca="false">+IF($D$51&gt;=486,486,"")</f>
        <v/>
      </c>
      <c r="RV55" s="11" t="str">
        <f aca="false">+IF($D$51&gt;=487,487,"")</f>
        <v/>
      </c>
      <c r="RW55" s="11" t="str">
        <f aca="false">+IF($D$51&gt;=488,488,"")</f>
        <v/>
      </c>
      <c r="RX55" s="11" t="str">
        <f aca="false">+IF($D$51&gt;=489,489,"")</f>
        <v/>
      </c>
      <c r="RY55" s="11" t="str">
        <f aca="false">+IF($D$51&gt;=490,490,"")</f>
        <v/>
      </c>
      <c r="RZ55" s="11" t="str">
        <f aca="false">+IF($D$51&gt;=491,491,"")</f>
        <v/>
      </c>
      <c r="SA55" s="11" t="str">
        <f aca="false">+IF($D$51&gt;=492,492,"")</f>
        <v/>
      </c>
      <c r="SB55" s="11" t="str">
        <f aca="false">+IF($D$51&gt;=493,493,"")</f>
        <v/>
      </c>
      <c r="SC55" s="11" t="str">
        <f aca="false">+IF($D$51&gt;=494,494,"")</f>
        <v/>
      </c>
      <c r="SD55" s="11" t="str">
        <f aca="false">+IF($D$51&gt;=495,495,"")</f>
        <v/>
      </c>
      <c r="SE55" s="11" t="str">
        <f aca="false">+IF($D$51&gt;=496,496,"")</f>
        <v/>
      </c>
      <c r="SF55" s="11" t="str">
        <f aca="false">+IF($D$51&gt;=497,497,"")</f>
        <v/>
      </c>
      <c r="SG55" s="11" t="str">
        <f aca="false">+IF($D$51&gt;=498,498,"")</f>
        <v/>
      </c>
      <c r="SH55" s="11" t="str">
        <f aca="false">+IF($D$51&gt;=499,499,"")</f>
        <v/>
      </c>
      <c r="SI55" s="11" t="str">
        <f aca="false">+IF($D$51&gt;=500,500,"")</f>
        <v/>
      </c>
      <c r="SJ55" s="11" t="str">
        <f aca="false">+IF($D$51&gt;=501,501,"")</f>
        <v/>
      </c>
      <c r="SK55" s="11" t="str">
        <f aca="false">+IF($D$51&gt;=502,502,"")</f>
        <v/>
      </c>
      <c r="SL55" s="11" t="str">
        <f aca="false">+IF($D$51&gt;=503,503,"")</f>
        <v/>
      </c>
      <c r="SM55" s="11" t="str">
        <f aca="false">+IF($D$51&gt;=504,504,"")</f>
        <v/>
      </c>
      <c r="SN55" s="11" t="str">
        <f aca="false">+IF($D$51&gt;=505,505,"")</f>
        <v/>
      </c>
      <c r="SO55" s="11" t="str">
        <f aca="false">+IF($D$51&gt;=506,506,"")</f>
        <v/>
      </c>
      <c r="SP55" s="11" t="str">
        <f aca="false">+IF($D$51&gt;=507,507,"")</f>
        <v/>
      </c>
      <c r="SQ55" s="11" t="str">
        <f aca="false">+IF($D$51&gt;=508,508,"")</f>
        <v/>
      </c>
      <c r="SR55" s="11" t="str">
        <f aca="false">+IF($D$51&gt;=509,509,"")</f>
        <v/>
      </c>
      <c r="SS55" s="11" t="str">
        <f aca="false">+IF($D$51&gt;=510,510,"")</f>
        <v/>
      </c>
      <c r="ST55" s="11" t="str">
        <f aca="false">+IF($D$51&gt;=511,511,"")</f>
        <v/>
      </c>
      <c r="SU55" s="11" t="str">
        <f aca="false">+IF($D$51&gt;=512,512,"")</f>
        <v/>
      </c>
      <c r="SV55" s="11" t="str">
        <f aca="false">+IF($D$51&gt;=513,513,"")</f>
        <v/>
      </c>
      <c r="SW55" s="11" t="str">
        <f aca="false">+IF($D$51&gt;=514,514,"")</f>
        <v/>
      </c>
      <c r="SX55" s="11" t="str">
        <f aca="false">+IF($D$51&gt;=515,515,"")</f>
        <v/>
      </c>
      <c r="SY55" s="11" t="str">
        <f aca="false">+IF($D$51&gt;=516,516,"")</f>
        <v/>
      </c>
      <c r="SZ55" s="11" t="str">
        <f aca="false">+IF($D$51&gt;=517,517,"")</f>
        <v/>
      </c>
      <c r="TA55" s="11" t="str">
        <f aca="false">+IF($D$51&gt;=518,518,"")</f>
        <v/>
      </c>
      <c r="TB55" s="11" t="str">
        <f aca="false">+IF($D$51&gt;=519,519,"")</f>
        <v/>
      </c>
      <c r="TC55" s="11" t="str">
        <f aca="false">+IF($D$51&gt;=520,520,"")</f>
        <v/>
      </c>
      <c r="TD55" s="11" t="str">
        <f aca="false">+IF($D$51&gt;=521,521,"")</f>
        <v/>
      </c>
      <c r="TE55" s="11" t="str">
        <f aca="false">+IF($D$51&gt;=522,522,"")</f>
        <v/>
      </c>
      <c r="TF55" s="11" t="str">
        <f aca="false">+IF($D$51&gt;=523,523,"")</f>
        <v/>
      </c>
      <c r="TG55" s="11" t="str">
        <f aca="false">+IF($D$51&gt;=524,524,"")</f>
        <v/>
      </c>
      <c r="TH55" s="11" t="str">
        <f aca="false">+IF($D$51&gt;=525,525,"")</f>
        <v/>
      </c>
      <c r="TI55" s="11" t="str">
        <f aca="false">+IF($D$51&gt;=526,526,"")</f>
        <v/>
      </c>
      <c r="TJ55" s="11" t="str">
        <f aca="false">+IF($D$51&gt;=527,527,"")</f>
        <v/>
      </c>
      <c r="TK55" s="11" t="str">
        <f aca="false">+IF($D$51&gt;=528,528,"")</f>
        <v/>
      </c>
      <c r="TL55" s="11" t="str">
        <f aca="false">+IF($D$51&gt;=529,529,"")</f>
        <v/>
      </c>
      <c r="TM55" s="11" t="str">
        <f aca="false">+IF($D$51&gt;=530,530,"")</f>
        <v/>
      </c>
      <c r="TN55" s="11" t="str">
        <f aca="false">+IF($D$51&gt;=531,531,"")</f>
        <v/>
      </c>
      <c r="TO55" s="11" t="str">
        <f aca="false">+IF($D$51&gt;=532,532,"")</f>
        <v/>
      </c>
      <c r="TP55" s="11" t="str">
        <f aca="false">+IF($D$51&gt;=533,533,"")</f>
        <v/>
      </c>
      <c r="TQ55" s="11" t="str">
        <f aca="false">+IF($D$51&gt;=534,534,"")</f>
        <v/>
      </c>
      <c r="TR55" s="11" t="str">
        <f aca="false">+IF($D$51&gt;=535,535,"")</f>
        <v/>
      </c>
      <c r="TS55" s="11" t="str">
        <f aca="false">+IF($D$51&gt;=536,536,"")</f>
        <v/>
      </c>
      <c r="TT55" s="11" t="str">
        <f aca="false">+IF($D$51&gt;=537,537,"")</f>
        <v/>
      </c>
      <c r="TU55" s="11" t="str">
        <f aca="false">+IF($D$51&gt;=538,538,"")</f>
        <v/>
      </c>
      <c r="TV55" s="11" t="str">
        <f aca="false">+IF($D$51&gt;=539,539,"")</f>
        <v/>
      </c>
      <c r="TW55" s="11" t="str">
        <f aca="false">+IF($D$51&gt;=540,540,"")</f>
        <v/>
      </c>
      <c r="TX55" s="11" t="str">
        <f aca="false">+IF($D$51&gt;=541,541,"")</f>
        <v/>
      </c>
      <c r="TY55" s="11" t="str">
        <f aca="false">+IF($D$51&gt;=542,542,"")</f>
        <v/>
      </c>
      <c r="TZ55" s="11" t="str">
        <f aca="false">+IF($D$51&gt;=543,543,"")</f>
        <v/>
      </c>
      <c r="UA55" s="11" t="str">
        <f aca="false">+IF($D$51&gt;=544,544,"")</f>
        <v/>
      </c>
      <c r="UB55" s="11" t="str">
        <f aca="false">+IF($D$51&gt;=545,545,"")</f>
        <v/>
      </c>
      <c r="UC55" s="11" t="str">
        <f aca="false">+IF($D$51&gt;=546,546,"")</f>
        <v/>
      </c>
      <c r="UD55" s="11" t="str">
        <f aca="false">+IF($D$51&gt;=547,547,"")</f>
        <v/>
      </c>
      <c r="UE55" s="11" t="str">
        <f aca="false">+IF($D$51&gt;=548,548,"")</f>
        <v/>
      </c>
      <c r="UF55" s="11" t="str">
        <f aca="false">+IF($D$51&gt;=549,549,"")</f>
        <v/>
      </c>
      <c r="UG55" s="11" t="str">
        <f aca="false">+IF($D$51&gt;=550,550,"")</f>
        <v/>
      </c>
      <c r="UH55" s="11" t="str">
        <f aca="false">+IF($D$51&gt;=551,551,"")</f>
        <v/>
      </c>
      <c r="UI55" s="11" t="str">
        <f aca="false">+IF($D$51&gt;=552,552,"")</f>
        <v/>
      </c>
      <c r="UJ55" s="11" t="str">
        <f aca="false">+IF($D$51&gt;=553,553,"")</f>
        <v/>
      </c>
      <c r="UK55" s="11" t="str">
        <f aca="false">+IF($D$51&gt;=554,554,"")</f>
        <v/>
      </c>
      <c r="UL55" s="11" t="str">
        <f aca="false">+IF($D$51&gt;=555,555,"")</f>
        <v/>
      </c>
      <c r="UM55" s="11" t="str">
        <f aca="false">+IF($D$51&gt;=556,556,"")</f>
        <v/>
      </c>
      <c r="UN55" s="11" t="str">
        <f aca="false">+IF($D$51&gt;=557,557,"")</f>
        <v/>
      </c>
      <c r="UO55" s="11" t="str">
        <f aca="false">+IF($D$51&gt;=558,558,"")</f>
        <v/>
      </c>
      <c r="UP55" s="11" t="str">
        <f aca="false">+IF($D$51&gt;=559,559,"")</f>
        <v/>
      </c>
      <c r="UQ55" s="11" t="str">
        <f aca="false">+IF($D$51&gt;=560,560,"")</f>
        <v/>
      </c>
      <c r="UR55" s="11" t="str">
        <f aca="false">+IF($D$51&gt;=561,561,"")</f>
        <v/>
      </c>
      <c r="US55" s="11" t="str">
        <f aca="false">+IF($D$51&gt;=562,562,"")</f>
        <v/>
      </c>
      <c r="UT55" s="11" t="str">
        <f aca="false">+IF($D$51&gt;=563,563,"")</f>
        <v/>
      </c>
      <c r="UU55" s="11" t="str">
        <f aca="false">+IF($D$51&gt;=564,564,"")</f>
        <v/>
      </c>
      <c r="UV55" s="11" t="str">
        <f aca="false">+IF($D$51&gt;=565,565,"")</f>
        <v/>
      </c>
      <c r="UW55" s="11" t="str">
        <f aca="false">+IF($D$51&gt;=566,566,"")</f>
        <v/>
      </c>
      <c r="UX55" s="11" t="str">
        <f aca="false">+IF($D$51&gt;=567,567,"")</f>
        <v/>
      </c>
      <c r="UY55" s="11" t="str">
        <f aca="false">+IF($D$51&gt;=568,568,"")</f>
        <v/>
      </c>
      <c r="UZ55" s="11" t="str">
        <f aca="false">+IF($D$51&gt;=569,569,"")</f>
        <v/>
      </c>
      <c r="VA55" s="11" t="str">
        <f aca="false">+IF($D$51&gt;=570,570,"")</f>
        <v/>
      </c>
      <c r="VB55" s="11" t="str">
        <f aca="false">+IF($D$51&gt;=571,571,"")</f>
        <v/>
      </c>
      <c r="VC55" s="11" t="str">
        <f aca="false">+IF($D$51&gt;=572,572,"")</f>
        <v/>
      </c>
      <c r="VD55" s="11" t="str">
        <f aca="false">+IF($D$51&gt;=573,573,"")</f>
        <v/>
      </c>
      <c r="VE55" s="11" t="str">
        <f aca="false">+IF($D$51&gt;=574,574,"")</f>
        <v/>
      </c>
      <c r="VF55" s="11" t="str">
        <f aca="false">+IF($D$51&gt;=575,575,"")</f>
        <v/>
      </c>
      <c r="VG55" s="11" t="str">
        <f aca="false">+IF($D$51&gt;=576,576,"")</f>
        <v/>
      </c>
      <c r="VH55" s="11" t="str">
        <f aca="false">+IF($D$51&gt;=577,577,"")</f>
        <v/>
      </c>
      <c r="VI55" s="11" t="str">
        <f aca="false">+IF($D$51&gt;=578,578,"")</f>
        <v/>
      </c>
      <c r="VJ55" s="11" t="str">
        <f aca="false">+IF($D$51&gt;=579,579,"")</f>
        <v/>
      </c>
      <c r="VK55" s="11" t="str">
        <f aca="false">+IF($D$51&gt;=580,580,"")</f>
        <v/>
      </c>
      <c r="VL55" s="11" t="str">
        <f aca="false">+IF($D$51&gt;=581,581,"")</f>
        <v/>
      </c>
      <c r="VM55" s="11" t="str">
        <f aca="false">+IF($D$51&gt;=582,582,"")</f>
        <v/>
      </c>
      <c r="VN55" s="11" t="str">
        <f aca="false">+IF($D$51&gt;=583,583,"")</f>
        <v/>
      </c>
      <c r="VO55" s="11" t="str">
        <f aca="false">+IF($D$51&gt;=584,584,"")</f>
        <v/>
      </c>
      <c r="VP55" s="11" t="str">
        <f aca="false">+IF($D$51&gt;=585,585,"")</f>
        <v/>
      </c>
      <c r="VQ55" s="11" t="str">
        <f aca="false">+IF($D$51&gt;=586,586,"")</f>
        <v/>
      </c>
      <c r="VR55" s="11" t="str">
        <f aca="false">+IF($D$51&gt;=587,587,"")</f>
        <v/>
      </c>
      <c r="VS55" s="11" t="str">
        <f aca="false">+IF($D$51&gt;=588,588,"")</f>
        <v/>
      </c>
      <c r="VT55" s="11" t="str">
        <f aca="false">+IF($D$51&gt;=589,589,"")</f>
        <v/>
      </c>
      <c r="VU55" s="11" t="str">
        <f aca="false">+IF($D$51&gt;=590,590,"")</f>
        <v/>
      </c>
      <c r="VV55" s="11" t="str">
        <f aca="false">+IF($D$51&gt;=591,591,"")</f>
        <v/>
      </c>
      <c r="VW55" s="11" t="str">
        <f aca="false">+IF($D$51&gt;=592,592,"")</f>
        <v/>
      </c>
      <c r="VX55" s="11" t="str">
        <f aca="false">+IF($D$51&gt;=593,593,"")</f>
        <v/>
      </c>
      <c r="VY55" s="11" t="str">
        <f aca="false">+IF($D$51&gt;=594,594,"")</f>
        <v/>
      </c>
      <c r="VZ55" s="11" t="str">
        <f aca="false">+IF($D$51&gt;=595,595,"")</f>
        <v/>
      </c>
      <c r="WA55" s="11" t="str">
        <f aca="false">+IF($D$51&gt;=596,596,"")</f>
        <v/>
      </c>
      <c r="WB55" s="11" t="str">
        <f aca="false">+IF($D$51&gt;=597,597,"")</f>
        <v/>
      </c>
      <c r="WC55" s="11" t="str">
        <f aca="false">+IF($D$51&gt;=598,598,"")</f>
        <v/>
      </c>
      <c r="WD55" s="11" t="str">
        <f aca="false">+IF($D$51&gt;=599,599,"")</f>
        <v/>
      </c>
      <c r="WE55" s="11" t="str">
        <f aca="false">+IF($D$51&gt;=600,600,"")</f>
        <v/>
      </c>
      <c r="WF55" s="11" t="str">
        <f aca="false">+IF($D$51&gt;=601,601,"")</f>
        <v/>
      </c>
      <c r="WG55" s="11" t="str">
        <f aca="false">+IF($D$51&gt;=602,602,"")</f>
        <v/>
      </c>
      <c r="WH55" s="11" t="str">
        <f aca="false">+IF($D$51&gt;=603,603,"")</f>
        <v/>
      </c>
      <c r="WI55" s="11" t="str">
        <f aca="false">+IF($D$51&gt;=604,604,"")</f>
        <v/>
      </c>
      <c r="WJ55" s="11" t="str">
        <f aca="false">+IF($D$51&gt;=605,605,"")</f>
        <v/>
      </c>
      <c r="WK55" s="11" t="str">
        <f aca="false">+IF($D$51&gt;=606,606,"")</f>
        <v/>
      </c>
      <c r="WL55" s="11" t="str">
        <f aca="false">+IF($D$51&gt;=607,607,"")</f>
        <v/>
      </c>
      <c r="WM55" s="11" t="str">
        <f aca="false">+IF($D$51&gt;=608,608,"")</f>
        <v/>
      </c>
      <c r="WN55" s="11" t="str">
        <f aca="false">+IF($D$51&gt;=609,609,"")</f>
        <v/>
      </c>
      <c r="WO55" s="11" t="str">
        <f aca="false">+IF($D$51&gt;=610,610,"")</f>
        <v/>
      </c>
      <c r="WP55" s="11" t="str">
        <f aca="false">+IF($D$51&gt;=611,611,"")</f>
        <v/>
      </c>
      <c r="WQ55" s="11" t="str">
        <f aca="false">+IF($D$51&gt;=612,612,"")</f>
        <v/>
      </c>
      <c r="WR55" s="11" t="str">
        <f aca="false">+IF($D$51&gt;=613,613,"")</f>
        <v/>
      </c>
      <c r="WS55" s="11" t="str">
        <f aca="false">+IF($D$51&gt;=614,614,"")</f>
        <v/>
      </c>
      <c r="WT55" s="11" t="str">
        <f aca="false">+IF($D$51&gt;=615,615,"")</f>
        <v/>
      </c>
      <c r="WU55" s="11" t="str">
        <f aca="false">+IF($D$51&gt;=616,616,"")</f>
        <v/>
      </c>
      <c r="WV55" s="11" t="str">
        <f aca="false">+IF($D$51&gt;=617,617,"")</f>
        <v/>
      </c>
      <c r="WW55" s="11" t="str">
        <f aca="false">+IF($D$51&gt;=618,618,"")</f>
        <v/>
      </c>
      <c r="WX55" s="11" t="str">
        <f aca="false">+IF($D$51&gt;=619,619,"")</f>
        <v/>
      </c>
      <c r="WY55" s="11" t="str">
        <f aca="false">+IF($D$51&gt;=620,620,"")</f>
        <v/>
      </c>
      <c r="WZ55" s="11" t="str">
        <f aca="false">+IF($D$51&gt;=621,621,"")</f>
        <v/>
      </c>
      <c r="XA55" s="11" t="str">
        <f aca="false">+IF($D$51&gt;=622,622,"")</f>
        <v/>
      </c>
      <c r="XB55" s="11" t="str">
        <f aca="false">+IF($D$51&gt;=623,623,"")</f>
        <v/>
      </c>
      <c r="XC55" s="11" t="str">
        <f aca="false">+IF($D$51&gt;=624,624,"")</f>
        <v/>
      </c>
      <c r="XD55" s="11" t="str">
        <f aca="false">+IF($D$51&gt;=625,625,"")</f>
        <v/>
      </c>
      <c r="XE55" s="11" t="str">
        <f aca="false">+IF($D$51&gt;=626,626,"")</f>
        <v/>
      </c>
      <c r="XF55" s="11" t="str">
        <f aca="false">+IF($D$51&gt;=627,627,"")</f>
        <v/>
      </c>
      <c r="XG55" s="11" t="str">
        <f aca="false">+IF($D$51&gt;=628,628,"")</f>
        <v/>
      </c>
      <c r="XH55" s="11" t="str">
        <f aca="false">+IF($D$51&gt;=629,629,"")</f>
        <v/>
      </c>
      <c r="XI55" s="11" t="str">
        <f aca="false">+IF($D$51&gt;=630,630,"")</f>
        <v/>
      </c>
      <c r="XJ55" s="11" t="str">
        <f aca="false">+IF($D$51&gt;=631,631,"")</f>
        <v/>
      </c>
      <c r="XK55" s="11" t="str">
        <f aca="false">+IF($D$51&gt;=632,632,"")</f>
        <v/>
      </c>
      <c r="XL55" s="11" t="str">
        <f aca="false">+IF($D$51&gt;=633,633,"")</f>
        <v/>
      </c>
      <c r="XM55" s="11" t="str">
        <f aca="false">+IF($D$51&gt;=634,634,"")</f>
        <v/>
      </c>
      <c r="XN55" s="11" t="str">
        <f aca="false">+IF($D$51&gt;=635,635,"")</f>
        <v/>
      </c>
      <c r="XO55" s="11" t="str">
        <f aca="false">+IF($D$51&gt;=636,636,"")</f>
        <v/>
      </c>
      <c r="XP55" s="11" t="str">
        <f aca="false">+IF($D$51&gt;=637,637,"")</f>
        <v/>
      </c>
      <c r="XQ55" s="11" t="str">
        <f aca="false">+IF($D$51&gt;=638,638,"")</f>
        <v/>
      </c>
      <c r="XR55" s="11" t="str">
        <f aca="false">+IF($D$51&gt;=639,639,"")</f>
        <v/>
      </c>
      <c r="XS55" s="11" t="str">
        <f aca="false">+IF($D$51&gt;=640,640,"")</f>
        <v/>
      </c>
      <c r="XT55" s="11" t="str">
        <f aca="false">+IF($D$51&gt;=641,641,"")</f>
        <v/>
      </c>
      <c r="XU55" s="11" t="str">
        <f aca="false">+IF($D$51&gt;=642,642,"")</f>
        <v/>
      </c>
      <c r="XV55" s="11" t="str">
        <f aca="false">+IF($D$51&gt;=643,643,"")</f>
        <v/>
      </c>
      <c r="XW55" s="11" t="str">
        <f aca="false">+IF($D$51&gt;=644,644,"")</f>
        <v/>
      </c>
      <c r="XX55" s="11" t="str">
        <f aca="false">+IF($D$51&gt;=645,645,"")</f>
        <v/>
      </c>
      <c r="XY55" s="11" t="str">
        <f aca="false">+IF($D$51&gt;=646,646,"")</f>
        <v/>
      </c>
      <c r="XZ55" s="11" t="str">
        <f aca="false">+IF($D$51&gt;=647,647,"")</f>
        <v/>
      </c>
      <c r="YA55" s="11" t="str">
        <f aca="false">+IF($D$51&gt;=648,648,"")</f>
        <v/>
      </c>
      <c r="YB55" s="11" t="str">
        <f aca="false">+IF($D$51&gt;=649,649,"")</f>
        <v/>
      </c>
      <c r="YC55" s="11" t="str">
        <f aca="false">+IF($D$51&gt;=650,650,"")</f>
        <v/>
      </c>
      <c r="YD55" s="11" t="str">
        <f aca="false">+IF($D$51&gt;=651,651,"")</f>
        <v/>
      </c>
      <c r="YE55" s="11" t="str">
        <f aca="false">+IF($D$51&gt;=652,652,"")</f>
        <v/>
      </c>
      <c r="YF55" s="11" t="str">
        <f aca="false">+IF($D$51&gt;=653,653,"")</f>
        <v/>
      </c>
      <c r="YG55" s="11" t="str">
        <f aca="false">+IF($D$51&gt;=654,654,"")</f>
        <v/>
      </c>
      <c r="YH55" s="11" t="str">
        <f aca="false">+IF($D$51&gt;=655,655,"")</f>
        <v/>
      </c>
      <c r="YI55" s="11" t="str">
        <f aca="false">+IF($D$51&gt;=656,656,"")</f>
        <v/>
      </c>
      <c r="YJ55" s="11" t="str">
        <f aca="false">+IF($D$51&gt;=657,657,"")</f>
        <v/>
      </c>
      <c r="YK55" s="11" t="str">
        <f aca="false">+IF($D$51&gt;=658,658,"")</f>
        <v/>
      </c>
      <c r="YL55" s="11" t="str">
        <f aca="false">+IF($D$51&gt;=659,659,"")</f>
        <v/>
      </c>
      <c r="YM55" s="11" t="str">
        <f aca="false">+IF($D$51&gt;=660,660,"")</f>
        <v/>
      </c>
      <c r="YN55" s="11" t="str">
        <f aca="false">+IF($D$51&gt;=661,661,"")</f>
        <v/>
      </c>
      <c r="YO55" s="11" t="str">
        <f aca="false">+IF($D$51&gt;=662,662,"")</f>
        <v/>
      </c>
      <c r="YP55" s="11" t="str">
        <f aca="false">+IF($D$51&gt;=663,663,"")</f>
        <v/>
      </c>
      <c r="YQ55" s="11" t="str">
        <f aca="false">+IF($D$51&gt;=664,664,"")</f>
        <v/>
      </c>
      <c r="YR55" s="11" t="str">
        <f aca="false">+IF($D$51&gt;=665,665,"")</f>
        <v/>
      </c>
      <c r="YS55" s="11" t="str">
        <f aca="false">+IF($D$51&gt;=666,666,"")</f>
        <v/>
      </c>
      <c r="YT55" s="11" t="str">
        <f aca="false">+IF($D$51&gt;=667,667,"")</f>
        <v/>
      </c>
      <c r="YU55" s="11" t="str">
        <f aca="false">+IF($D$51&gt;=668,668,"")</f>
        <v/>
      </c>
      <c r="YV55" s="11" t="str">
        <f aca="false">+IF($D$51&gt;=669,669,"")</f>
        <v/>
      </c>
      <c r="YW55" s="11" t="str">
        <f aca="false">+IF($D$51&gt;=670,670,"")</f>
        <v/>
      </c>
      <c r="YX55" s="11" t="str">
        <f aca="false">+IF($D$51&gt;=671,671,"")</f>
        <v/>
      </c>
      <c r="YY55" s="11" t="str">
        <f aca="false">+IF($D$51&gt;=672,672,"")</f>
        <v/>
      </c>
      <c r="YZ55" s="11" t="str">
        <f aca="false">+IF($D$51&gt;=673,673,"")</f>
        <v/>
      </c>
      <c r="ZA55" s="11" t="str">
        <f aca="false">+IF($D$51&gt;=674,674,"")</f>
        <v/>
      </c>
      <c r="ZB55" s="11" t="str">
        <f aca="false">+IF($D$51&gt;=675,675,"")</f>
        <v/>
      </c>
      <c r="ZC55" s="11" t="str">
        <f aca="false">+IF($D$51&gt;=676,676,"")</f>
        <v/>
      </c>
      <c r="ZD55" s="11" t="str">
        <f aca="false">+IF($D$51&gt;=677,677,"")</f>
        <v/>
      </c>
      <c r="ZE55" s="11" t="str">
        <f aca="false">+IF($D$51&gt;=678,678,"")</f>
        <v/>
      </c>
      <c r="ZF55" s="11" t="str">
        <f aca="false">+IF($D$51&gt;=679,679,"")</f>
        <v/>
      </c>
      <c r="ZG55" s="11" t="str">
        <f aca="false">+IF($D$51&gt;=680,680,"")</f>
        <v/>
      </c>
      <c r="ZH55" s="11" t="str">
        <f aca="false">+IF($D$51&gt;=681,681,"")</f>
        <v/>
      </c>
      <c r="ZI55" s="11" t="str">
        <f aca="false">+IF($D$51&gt;=682,682,"")</f>
        <v/>
      </c>
      <c r="ZJ55" s="11" t="str">
        <f aca="false">+IF($D$51&gt;=683,683,"")</f>
        <v/>
      </c>
      <c r="ZK55" s="11" t="str">
        <f aca="false">+IF($D$51&gt;=684,684,"")</f>
        <v/>
      </c>
      <c r="ZL55" s="11" t="str">
        <f aca="false">+IF($D$51&gt;=685,685,"")</f>
        <v/>
      </c>
      <c r="ZM55" s="11" t="str">
        <f aca="false">+IF($D$51&gt;=686,686,"")</f>
        <v/>
      </c>
      <c r="ZN55" s="11" t="str">
        <f aca="false">+IF($D$51&gt;=687,687,"")</f>
        <v/>
      </c>
      <c r="ZO55" s="11" t="str">
        <f aca="false">+IF($D$51&gt;=688,688,"")</f>
        <v/>
      </c>
      <c r="ZP55" s="11" t="str">
        <f aca="false">+IF($D$51&gt;=689,689,"")</f>
        <v/>
      </c>
      <c r="ZQ55" s="11" t="str">
        <f aca="false">+IF($D$51&gt;=690,690,"")</f>
        <v/>
      </c>
      <c r="ZR55" s="11" t="str">
        <f aca="false">+IF($D$51&gt;=691,691,"")</f>
        <v/>
      </c>
      <c r="ZS55" s="11" t="str">
        <f aca="false">+IF($D$51&gt;=692,692,"")</f>
        <v/>
      </c>
      <c r="ZT55" s="11" t="str">
        <f aca="false">+IF($D$51&gt;=693,693,"")</f>
        <v/>
      </c>
      <c r="ZU55" s="11" t="str">
        <f aca="false">+IF($D$51&gt;=694,694,"")</f>
        <v/>
      </c>
      <c r="ZV55" s="11" t="str">
        <f aca="false">+IF($D$51&gt;=695,695,"")</f>
        <v/>
      </c>
      <c r="ZW55" s="11" t="str">
        <f aca="false">+IF($D$51&gt;=696,696,"")</f>
        <v/>
      </c>
      <c r="ZX55" s="11" t="str">
        <f aca="false">+IF($D$51&gt;=697,697,"")</f>
        <v/>
      </c>
      <c r="ZY55" s="11" t="str">
        <f aca="false">+IF($D$51&gt;=698,698,"")</f>
        <v/>
      </c>
      <c r="ZZ55" s="11" t="str">
        <f aca="false">+IF($D$51&gt;=699,699,"")</f>
        <v/>
      </c>
      <c r="AAA55" s="11" t="str">
        <f aca="false">+IF($D$51&gt;=700,700,"")</f>
        <v/>
      </c>
      <c r="AAB55" s="11" t="str">
        <f aca="false">+IF($D$51&gt;=701,701,"")</f>
        <v/>
      </c>
      <c r="AAC55" s="11" t="str">
        <f aca="false">+IF($D$51&gt;=702,702,"")</f>
        <v/>
      </c>
      <c r="AAD55" s="11" t="str">
        <f aca="false">+IF($D$51&gt;=703,703,"")</f>
        <v/>
      </c>
      <c r="AAE55" s="11" t="str">
        <f aca="false">+IF($D$51&gt;=704,704,"")</f>
        <v/>
      </c>
      <c r="AAF55" s="11" t="str">
        <f aca="false">+IF($D$51&gt;=705,705,"")</f>
        <v/>
      </c>
      <c r="AAG55" s="11" t="str">
        <f aca="false">+IF($D$51&gt;=706,706,"")</f>
        <v/>
      </c>
      <c r="AAH55" s="11" t="str">
        <f aca="false">+IF($D$51&gt;=707,707,"")</f>
        <v/>
      </c>
      <c r="AAI55" s="11" t="str">
        <f aca="false">+IF($D$51&gt;=708,708,"")</f>
        <v/>
      </c>
      <c r="AAJ55" s="11" t="str">
        <f aca="false">+IF($D$51&gt;=709,709,"")</f>
        <v/>
      </c>
      <c r="AAK55" s="11" t="str">
        <f aca="false">+IF($D$51&gt;=710,710,"")</f>
        <v/>
      </c>
      <c r="AAL55" s="11" t="str">
        <f aca="false">+IF($D$51&gt;=711,711,"")</f>
        <v/>
      </c>
      <c r="AAM55" s="11" t="str">
        <f aca="false">+IF($D$51&gt;=712,712,"")</f>
        <v/>
      </c>
      <c r="AAN55" s="11" t="str">
        <f aca="false">+IF($D$51&gt;=713,713,"")</f>
        <v/>
      </c>
      <c r="AAO55" s="11" t="str">
        <f aca="false">+IF($D$51&gt;=714,714,"")</f>
        <v/>
      </c>
      <c r="AAP55" s="11" t="str">
        <f aca="false">+IF($D$51&gt;=715,715,"")</f>
        <v/>
      </c>
      <c r="AAQ55" s="11" t="str">
        <f aca="false">+IF($D$51&gt;=716,716,"")</f>
        <v/>
      </c>
      <c r="AAR55" s="11" t="str">
        <f aca="false">+IF($D$51&gt;=717,717,"")</f>
        <v/>
      </c>
      <c r="AAS55" s="11" t="str">
        <f aca="false">+IF($D$51&gt;=718,718,"")</f>
        <v/>
      </c>
      <c r="AAT55" s="11" t="str">
        <f aca="false">+IF($D$51&gt;=719,719,"")</f>
        <v/>
      </c>
      <c r="AAU55" s="11" t="str">
        <f aca="false">+IF($D$51&gt;=720,720,"")</f>
        <v/>
      </c>
      <c r="AAV55" s="11" t="str">
        <f aca="false">+IF($D$51&gt;=721,721,"")</f>
        <v/>
      </c>
      <c r="AAW55" s="11" t="str">
        <f aca="false">+IF($D$51&gt;=722,722,"")</f>
        <v/>
      </c>
      <c r="AAX55" s="11" t="str">
        <f aca="false">+IF($D$51&gt;=723,723,"")</f>
        <v/>
      </c>
      <c r="AAY55" s="11" t="str">
        <f aca="false">+IF($D$51&gt;=724,724,"")</f>
        <v/>
      </c>
      <c r="AAZ55" s="11" t="str">
        <f aca="false">+IF($D$51&gt;=725,725,"")</f>
        <v/>
      </c>
      <c r="ABA55" s="11" t="str">
        <f aca="false">+IF($D$51&gt;=726,726,"")</f>
        <v/>
      </c>
      <c r="ABB55" s="11" t="str">
        <f aca="false">+IF($D$51&gt;=727,727,"")</f>
        <v/>
      </c>
      <c r="ABC55" s="11" t="str">
        <f aca="false">+IF($D$51&gt;=728,728,"")</f>
        <v/>
      </c>
      <c r="ABD55" s="11" t="str">
        <f aca="false">+IF($D$51&gt;=729,729,"")</f>
        <v/>
      </c>
      <c r="ABE55" s="11" t="str">
        <f aca="false">+IF($D$51&gt;=730,730,"")</f>
        <v/>
      </c>
      <c r="ABF55" s="11" t="str">
        <f aca="false">+IF($D$51&gt;=731,731,"")</f>
        <v/>
      </c>
      <c r="ABG55" s="11" t="str">
        <f aca="false">+IF($D$51&gt;=732,732,"")</f>
        <v/>
      </c>
      <c r="ABH55" s="11" t="str">
        <f aca="false">+IF($D$51&gt;=733,733,"")</f>
        <v/>
      </c>
      <c r="ABI55" s="11" t="str">
        <f aca="false">+IF($D$51&gt;=734,734,"")</f>
        <v/>
      </c>
      <c r="ABJ55" s="11" t="str">
        <f aca="false">+IF($D$51&gt;=735,735,"")</f>
        <v/>
      </c>
      <c r="ABK55" s="11" t="str">
        <f aca="false">+IF($D$51&gt;=736,736,"")</f>
        <v/>
      </c>
      <c r="ABL55" s="11" t="str">
        <f aca="false">+IF($D$51&gt;=737,737,"")</f>
        <v/>
      </c>
      <c r="ABM55" s="11" t="str">
        <f aca="false">+IF($D$51&gt;=738,738,"")</f>
        <v/>
      </c>
      <c r="ABN55" s="11" t="str">
        <f aca="false">+IF($D$51&gt;=739,739,"")</f>
        <v/>
      </c>
      <c r="ABO55" s="11" t="str">
        <f aca="false">+IF($D$51&gt;=740,740,"")</f>
        <v/>
      </c>
      <c r="ABP55" s="11" t="str">
        <f aca="false">+IF($D$51&gt;=741,741,"")</f>
        <v/>
      </c>
      <c r="ABQ55" s="11" t="str">
        <f aca="false">+IF($D$51&gt;=742,742,"")</f>
        <v/>
      </c>
      <c r="ABR55" s="11" t="str">
        <f aca="false">+IF($D$51&gt;=743,743,"")</f>
        <v/>
      </c>
      <c r="ABS55" s="11" t="str">
        <f aca="false">+IF($D$51&gt;=744,744,"")</f>
        <v/>
      </c>
      <c r="ABT55" s="11" t="str">
        <f aca="false">+IF($D$51&gt;=745,745,"")</f>
        <v/>
      </c>
      <c r="ABU55" s="11" t="str">
        <f aca="false">+IF($D$51&gt;=746,746,"")</f>
        <v/>
      </c>
      <c r="ABV55" s="11" t="str">
        <f aca="false">+IF($D$51&gt;=747,747,"")</f>
        <v/>
      </c>
      <c r="ABW55" s="11" t="str">
        <f aca="false">+IF($D$51&gt;=748,748,"")</f>
        <v/>
      </c>
      <c r="ABX55" s="11" t="str">
        <f aca="false">+IF($D$51&gt;=749,749,"")</f>
        <v/>
      </c>
      <c r="ABY55" s="11" t="str">
        <f aca="false">+IF($D$51&gt;=750,750,"")</f>
        <v/>
      </c>
      <c r="ABZ55" s="11" t="str">
        <f aca="false">+IF($D$51&gt;=751,751,"")</f>
        <v/>
      </c>
      <c r="ACA55" s="11" t="str">
        <f aca="false">+IF($D$51&gt;=752,752,"")</f>
        <v/>
      </c>
      <c r="ACB55" s="11" t="str">
        <f aca="false">+IF($D$51&gt;=753,753,"")</f>
        <v/>
      </c>
      <c r="ACC55" s="11" t="str">
        <f aca="false">+IF($D$51&gt;=754,754,"")</f>
        <v/>
      </c>
      <c r="ACD55" s="11" t="str">
        <f aca="false">+IF($D$51&gt;=755,755,"")</f>
        <v/>
      </c>
      <c r="ACE55" s="11" t="str">
        <f aca="false">+IF($D$51&gt;=756,756,"")</f>
        <v/>
      </c>
      <c r="ACF55" s="11" t="str">
        <f aca="false">+IF($D$51&gt;=757,757,"")</f>
        <v/>
      </c>
      <c r="ACG55" s="11" t="str">
        <f aca="false">+IF($D$51&gt;=758,758,"")</f>
        <v/>
      </c>
      <c r="ACH55" s="11" t="str">
        <f aca="false">+IF($D$51&gt;=759,759,"")</f>
        <v/>
      </c>
      <c r="ACI55" s="11" t="str">
        <f aca="false">+IF($D$51&gt;=760,760,"")</f>
        <v/>
      </c>
      <c r="ACJ55" s="11" t="str">
        <f aca="false">+IF($D$51&gt;=761,761,"")</f>
        <v/>
      </c>
      <c r="ACK55" s="11" t="str">
        <f aca="false">+IF($D$51&gt;=762,762,"")</f>
        <v/>
      </c>
      <c r="ACL55" s="11" t="str">
        <f aca="false">+IF($D$51&gt;=763,763,"")</f>
        <v/>
      </c>
      <c r="ACM55" s="11" t="str">
        <f aca="false">+IF($D$51&gt;=764,764,"")</f>
        <v/>
      </c>
      <c r="ACN55" s="11" t="str">
        <f aca="false">+IF($D$51&gt;=765,765,"")</f>
        <v/>
      </c>
      <c r="ACO55" s="11" t="str">
        <f aca="false">+IF($D$51&gt;=766,766,"")</f>
        <v/>
      </c>
      <c r="ACP55" s="11" t="str">
        <f aca="false">+IF($D$51&gt;=767,767,"")</f>
        <v/>
      </c>
      <c r="ACQ55" s="11" t="str">
        <f aca="false">+IF($D$51&gt;=768,768,"")</f>
        <v/>
      </c>
      <c r="ACR55" s="11" t="str">
        <f aca="false">+IF($D$51&gt;=769,769,"")</f>
        <v/>
      </c>
      <c r="ACS55" s="11" t="str">
        <f aca="false">+IF($D$51&gt;=770,770,"")</f>
        <v/>
      </c>
      <c r="ACT55" s="11" t="str">
        <f aca="false">+IF($D$51&gt;=771,771,"")</f>
        <v/>
      </c>
      <c r="ACU55" s="11" t="str">
        <f aca="false">+IF($D$51&gt;=772,772,"")</f>
        <v/>
      </c>
      <c r="ACV55" s="11" t="str">
        <f aca="false">+IF($D$51&gt;=773,773,"")</f>
        <v/>
      </c>
      <c r="ACW55" s="11" t="str">
        <f aca="false">+IF($D$51&gt;=774,774,"")</f>
        <v/>
      </c>
      <c r="ACX55" s="11" t="str">
        <f aca="false">+IF($D$51&gt;=775,775,"")</f>
        <v/>
      </c>
      <c r="ACY55" s="11" t="str">
        <f aca="false">+IF($D$51&gt;=776,776,"")</f>
        <v/>
      </c>
      <c r="ACZ55" s="11" t="str">
        <f aca="false">+IF($D$51&gt;=777,777,"")</f>
        <v/>
      </c>
      <c r="ADA55" s="11" t="str">
        <f aca="false">+IF($D$51&gt;=778,778,"")</f>
        <v/>
      </c>
      <c r="ADB55" s="11" t="str">
        <f aca="false">+IF($D$51&gt;=779,779,"")</f>
        <v/>
      </c>
      <c r="ADC55" s="11" t="str">
        <f aca="false">+IF($D$51&gt;=780,780,"")</f>
        <v/>
      </c>
      <c r="ADD55" s="11" t="str">
        <f aca="false">+IF($D$51&gt;=781,781,"")</f>
        <v/>
      </c>
      <c r="ADE55" s="11" t="str">
        <f aca="false">+IF($D$51&gt;=782,782,"")</f>
        <v/>
      </c>
      <c r="ADF55" s="11" t="str">
        <f aca="false">+IF($D$51&gt;=783,783,"")</f>
        <v/>
      </c>
      <c r="ADG55" s="11" t="str">
        <f aca="false">+IF($D$51&gt;=784,784,"")</f>
        <v/>
      </c>
      <c r="ADH55" s="11" t="str">
        <f aca="false">+IF($D$51&gt;=785,785,"")</f>
        <v/>
      </c>
      <c r="ADI55" s="11" t="str">
        <f aca="false">+IF($D$51&gt;=786,786,"")</f>
        <v/>
      </c>
      <c r="ADJ55" s="11" t="str">
        <f aca="false">+IF($D$51&gt;=787,787,"")</f>
        <v/>
      </c>
      <c r="ADK55" s="11" t="str">
        <f aca="false">+IF($D$51&gt;=788,788,"")</f>
        <v/>
      </c>
      <c r="ADL55" s="11" t="str">
        <f aca="false">+IF($D$51&gt;=789,789,"")</f>
        <v/>
      </c>
      <c r="ADM55" s="11" t="str">
        <f aca="false">+IF($D$51&gt;=790,790,"")</f>
        <v/>
      </c>
      <c r="ADN55" s="11" t="str">
        <f aca="false">+IF($D$51&gt;=791,791,"")</f>
        <v/>
      </c>
      <c r="ADO55" s="11" t="str">
        <f aca="false">+IF($D$51&gt;=792,792,"")</f>
        <v/>
      </c>
      <c r="ADP55" s="11" t="str">
        <f aca="false">+IF($D$51&gt;=793,793,"")</f>
        <v/>
      </c>
      <c r="ADQ55" s="11" t="str">
        <f aca="false">+IF($D$51&gt;=794,794,"")</f>
        <v/>
      </c>
      <c r="ADR55" s="11" t="str">
        <f aca="false">+IF($D$51&gt;=795,795,"")</f>
        <v/>
      </c>
      <c r="ADS55" s="11" t="str">
        <f aca="false">+IF($D$51&gt;=796,796,"")</f>
        <v/>
      </c>
      <c r="ADT55" s="11" t="str">
        <f aca="false">+IF($D$51&gt;=797,797,"")</f>
        <v/>
      </c>
      <c r="ADU55" s="11" t="str">
        <f aca="false">+IF($D$51&gt;=798,798,"")</f>
        <v/>
      </c>
      <c r="ADV55" s="11" t="str">
        <f aca="false">+IF($D$51&gt;=799,799,"")</f>
        <v/>
      </c>
      <c r="ADW55" s="11" t="str">
        <f aca="false">+IF($D$51&gt;=800,800,"")</f>
        <v/>
      </c>
      <c r="ADX55" s="11" t="str">
        <f aca="false">+IF($D$51&gt;=801,801,"")</f>
        <v/>
      </c>
      <c r="ADY55" s="11" t="str">
        <f aca="false">+IF($D$51&gt;=802,802,"")</f>
        <v/>
      </c>
      <c r="ADZ55" s="11" t="str">
        <f aca="false">+IF($D$51&gt;=803,803,"")</f>
        <v/>
      </c>
      <c r="AEA55" s="11" t="str">
        <f aca="false">+IF($D$51&gt;=804,804,"")</f>
        <v/>
      </c>
      <c r="AEB55" s="11" t="str">
        <f aca="false">+IF($D$51&gt;=805,805,"")</f>
        <v/>
      </c>
      <c r="AEC55" s="11" t="str">
        <f aca="false">+IF($D$51&gt;=806,806,"")</f>
        <v/>
      </c>
      <c r="AED55" s="11" t="str">
        <f aca="false">+IF($D$51&gt;=807,807,"")</f>
        <v/>
      </c>
      <c r="AEE55" s="11" t="str">
        <f aca="false">+IF($D$51&gt;=808,808,"")</f>
        <v/>
      </c>
      <c r="AEF55" s="11" t="str">
        <f aca="false">+IF($D$51&gt;=809,809,"")</f>
        <v/>
      </c>
      <c r="AEG55" s="11" t="str">
        <f aca="false">+IF($D$51&gt;=810,810,"")</f>
        <v/>
      </c>
      <c r="AEH55" s="11" t="str">
        <f aca="false">+IF($D$51&gt;=811,811,"")</f>
        <v/>
      </c>
      <c r="AEI55" s="11" t="str">
        <f aca="false">+IF($D$51&gt;=812,812,"")</f>
        <v/>
      </c>
      <c r="AEJ55" s="11" t="str">
        <f aca="false">+IF($D$51&gt;=813,813,"")</f>
        <v/>
      </c>
      <c r="AEK55" s="11" t="str">
        <f aca="false">+IF($D$51&gt;=814,814,"")</f>
        <v/>
      </c>
      <c r="AEL55" s="11" t="str">
        <f aca="false">+IF($D$51&gt;=815,815,"")</f>
        <v/>
      </c>
      <c r="AEM55" s="11" t="str">
        <f aca="false">+IF($D$51&gt;=816,816,"")</f>
        <v/>
      </c>
      <c r="AEN55" s="11" t="str">
        <f aca="false">+IF($D$51&gt;=817,817,"")</f>
        <v/>
      </c>
      <c r="AEO55" s="11" t="str">
        <f aca="false">+IF($D$51&gt;=818,818,"")</f>
        <v/>
      </c>
      <c r="AEP55" s="11" t="str">
        <f aca="false">+IF($D$51&gt;=819,819,"")</f>
        <v/>
      </c>
      <c r="AEQ55" s="11" t="str">
        <f aca="false">+IF($D$51&gt;=820,820,"")</f>
        <v/>
      </c>
      <c r="AER55" s="11" t="str">
        <f aca="false">+IF($D$51&gt;=821,821,"")</f>
        <v/>
      </c>
      <c r="AES55" s="11" t="str">
        <f aca="false">+IF($D$51&gt;=822,822,"")</f>
        <v/>
      </c>
      <c r="AET55" s="11" t="str">
        <f aca="false">+IF($D$51&gt;=823,823,"")</f>
        <v/>
      </c>
      <c r="AEU55" s="11" t="str">
        <f aca="false">+IF($D$51&gt;=824,824,"")</f>
        <v/>
      </c>
      <c r="AEV55" s="11" t="str">
        <f aca="false">+IF($D$51&gt;=825,825,"")</f>
        <v/>
      </c>
      <c r="AEW55" s="11" t="str">
        <f aca="false">+IF($D$51&gt;=826,826,"")</f>
        <v/>
      </c>
      <c r="AEX55" s="11" t="str">
        <f aca="false">+IF($D$51&gt;=827,827,"")</f>
        <v/>
      </c>
      <c r="AEY55" s="11" t="str">
        <f aca="false">+IF($D$51&gt;=828,828,"")</f>
        <v/>
      </c>
      <c r="AEZ55" s="11" t="str">
        <f aca="false">+IF($D$51&gt;=829,829,"")</f>
        <v/>
      </c>
      <c r="AFA55" s="11" t="str">
        <f aca="false">+IF($D$51&gt;=830,830,"")</f>
        <v/>
      </c>
      <c r="AFB55" s="11" t="str">
        <f aca="false">+IF($D$51&gt;=831,831,"")</f>
        <v/>
      </c>
      <c r="AFC55" s="11" t="str">
        <f aca="false">+IF($D$51&gt;=832,832,"")</f>
        <v/>
      </c>
      <c r="AFD55" s="11" t="str">
        <f aca="false">+IF($D$51&gt;=833,833,"")</f>
        <v/>
      </c>
      <c r="AFE55" s="11" t="str">
        <f aca="false">+IF($D$51&gt;=834,834,"")</f>
        <v/>
      </c>
      <c r="AFF55" s="11" t="str">
        <f aca="false">+IF($D$51&gt;=835,835,"")</f>
        <v/>
      </c>
      <c r="AFG55" s="11" t="str">
        <f aca="false">+IF($D$51&gt;=836,836,"")</f>
        <v/>
      </c>
      <c r="AFH55" s="11" t="str">
        <f aca="false">+IF($D$51&gt;=837,837,"")</f>
        <v/>
      </c>
      <c r="AFI55" s="11" t="str">
        <f aca="false">+IF($D$51&gt;=838,838,"")</f>
        <v/>
      </c>
      <c r="AFJ55" s="11" t="str">
        <f aca="false">+IF($D$51&gt;=839,839,"")</f>
        <v/>
      </c>
      <c r="AFK55" s="11" t="str">
        <f aca="false">+IF($D$51&gt;=840,840,"")</f>
        <v/>
      </c>
      <c r="AFL55" s="11" t="str">
        <f aca="false">+IF($D$51&gt;=841,841,"")</f>
        <v/>
      </c>
      <c r="AFM55" s="11" t="str">
        <f aca="false">+IF($D$51&gt;=842,842,"")</f>
        <v/>
      </c>
      <c r="AFN55" s="11" t="str">
        <f aca="false">+IF($D$51&gt;=843,843,"")</f>
        <v/>
      </c>
      <c r="AFO55" s="11" t="str">
        <f aca="false">+IF($D$51&gt;=844,844,"")</f>
        <v/>
      </c>
      <c r="AFP55" s="11" t="str">
        <f aca="false">+IF($D$51&gt;=845,845,"")</f>
        <v/>
      </c>
      <c r="AFQ55" s="11" t="str">
        <f aca="false">+IF($D$51&gt;=846,846,"")</f>
        <v/>
      </c>
      <c r="AFR55" s="11" t="str">
        <f aca="false">+IF($D$51&gt;=847,847,"")</f>
        <v/>
      </c>
      <c r="AFS55" s="11" t="str">
        <f aca="false">+IF($D$51&gt;=848,848,"")</f>
        <v/>
      </c>
      <c r="AFT55" s="11" t="str">
        <f aca="false">+IF($D$51&gt;=849,849,"")</f>
        <v/>
      </c>
      <c r="AFU55" s="11" t="str">
        <f aca="false">+IF($D$51&gt;=850,850,"")</f>
        <v/>
      </c>
      <c r="AFV55" s="11" t="str">
        <f aca="false">+IF($D$51&gt;=851,851,"")</f>
        <v/>
      </c>
      <c r="AFW55" s="11" t="str">
        <f aca="false">+IF($D$51&gt;=852,852,"")</f>
        <v/>
      </c>
      <c r="AFX55" s="11" t="str">
        <f aca="false">+IF($D$51&gt;=853,853,"")</f>
        <v/>
      </c>
      <c r="AFY55" s="11" t="str">
        <f aca="false">+IF($D$51&gt;=854,854,"")</f>
        <v/>
      </c>
      <c r="AFZ55" s="11" t="str">
        <f aca="false">+IF($D$51&gt;=855,855,"")</f>
        <v/>
      </c>
      <c r="AGA55" s="11" t="str">
        <f aca="false">+IF($D$51&gt;=856,856,"")</f>
        <v/>
      </c>
      <c r="AGB55" s="11" t="str">
        <f aca="false">+IF($D$51&gt;=857,857,"")</f>
        <v/>
      </c>
      <c r="AGC55" s="11" t="str">
        <f aca="false">+IF($D$51&gt;=858,858,"")</f>
        <v/>
      </c>
      <c r="AGD55" s="11" t="str">
        <f aca="false">+IF($D$51&gt;=859,859,"")</f>
        <v/>
      </c>
      <c r="AGE55" s="11" t="str">
        <f aca="false">+IF($D$51&gt;=860,860,"")</f>
        <v/>
      </c>
      <c r="AGF55" s="11" t="str">
        <f aca="false">+IF($D$51&gt;=861,861,"")</f>
        <v/>
      </c>
      <c r="AGG55" s="11" t="str">
        <f aca="false">+IF($D$51&gt;=862,862,"")</f>
        <v/>
      </c>
      <c r="AGH55" s="11" t="str">
        <f aca="false">+IF($D$51&gt;=863,863,"")</f>
        <v/>
      </c>
      <c r="AGI55" s="11" t="str">
        <f aca="false">+IF($D$51&gt;=864,864,"")</f>
        <v/>
      </c>
      <c r="AGJ55" s="11" t="str">
        <f aca="false">+IF($D$51&gt;=865,865,"")</f>
        <v/>
      </c>
      <c r="AGK55" s="11" t="str">
        <f aca="false">+IF($D$51&gt;=866,866,"")</f>
        <v/>
      </c>
      <c r="AGL55" s="11" t="str">
        <f aca="false">+IF($D$51&gt;=867,867,"")</f>
        <v/>
      </c>
      <c r="AGM55" s="11" t="str">
        <f aca="false">+IF($D$51&gt;=868,868,"")</f>
        <v/>
      </c>
      <c r="AGN55" s="11" t="str">
        <f aca="false">+IF($D$51&gt;=869,869,"")</f>
        <v/>
      </c>
      <c r="AGO55" s="11" t="str">
        <f aca="false">+IF($D$51&gt;=870,870,"")</f>
        <v/>
      </c>
      <c r="AGP55" s="11" t="str">
        <f aca="false">+IF($D$51&gt;=871,871,"")</f>
        <v/>
      </c>
      <c r="AGQ55" s="11" t="str">
        <f aca="false">+IF($D$51&gt;=872,872,"")</f>
        <v/>
      </c>
      <c r="AGR55" s="11" t="str">
        <f aca="false">+IF($D$51&gt;=873,873,"")</f>
        <v/>
      </c>
      <c r="AGS55" s="11" t="str">
        <f aca="false">+IF($D$51&gt;=874,874,"")</f>
        <v/>
      </c>
      <c r="AGT55" s="11" t="str">
        <f aca="false">+IF($D$51&gt;=875,875,"")</f>
        <v/>
      </c>
      <c r="AGU55" s="11" t="str">
        <f aca="false">+IF($D$51&gt;=876,876,"")</f>
        <v/>
      </c>
      <c r="AGV55" s="11" t="str">
        <f aca="false">+IF($D$51&gt;=877,877,"")</f>
        <v/>
      </c>
      <c r="AGW55" s="11" t="str">
        <f aca="false">+IF($D$51&gt;=878,878,"")</f>
        <v/>
      </c>
      <c r="AGX55" s="11" t="str">
        <f aca="false">+IF($D$51&gt;=879,879,"")</f>
        <v/>
      </c>
      <c r="AGY55" s="11" t="str">
        <f aca="false">+IF($D$51&gt;=880,880,"")</f>
        <v/>
      </c>
      <c r="AGZ55" s="11" t="str">
        <f aca="false">+IF($D$51&gt;=881,881,"")</f>
        <v/>
      </c>
      <c r="AHA55" s="11" t="str">
        <f aca="false">+IF($D$51&gt;=882,882,"")</f>
        <v/>
      </c>
      <c r="AHB55" s="11" t="str">
        <f aca="false">+IF($D$51&gt;=883,883,"")</f>
        <v/>
      </c>
      <c r="AHC55" s="11" t="str">
        <f aca="false">+IF($D$51&gt;=884,884,"")</f>
        <v/>
      </c>
      <c r="AHD55" s="11" t="str">
        <f aca="false">+IF($D$51&gt;=885,885,"")</f>
        <v/>
      </c>
      <c r="AHE55" s="11" t="str">
        <f aca="false">+IF($D$51&gt;=886,886,"")</f>
        <v/>
      </c>
      <c r="AHF55" s="11" t="str">
        <f aca="false">+IF($D$51&gt;=887,887,"")</f>
        <v/>
      </c>
      <c r="AHG55" s="11" t="str">
        <f aca="false">+IF($D$51&gt;=888,888,"")</f>
        <v/>
      </c>
      <c r="AHH55" s="11" t="str">
        <f aca="false">+IF($D$51&gt;=889,889,"")</f>
        <v/>
      </c>
      <c r="AHI55" s="11" t="str">
        <f aca="false">+IF($D$51&gt;=890,890,"")</f>
        <v/>
      </c>
      <c r="AHJ55" s="11" t="str">
        <f aca="false">+IF($D$51&gt;=891,891,"")</f>
        <v/>
      </c>
      <c r="AHK55" s="11" t="str">
        <f aca="false">+IF($D$51&gt;=892,892,"")</f>
        <v/>
      </c>
      <c r="AHL55" s="11" t="str">
        <f aca="false">+IF($D$51&gt;=893,893,"")</f>
        <v/>
      </c>
      <c r="AHM55" s="11" t="str">
        <f aca="false">+IF($D$51&gt;=894,894,"")</f>
        <v/>
      </c>
      <c r="AHN55" s="11" t="str">
        <f aca="false">+IF($D$51&gt;=895,895,"")</f>
        <v/>
      </c>
      <c r="AHO55" s="11" t="str">
        <f aca="false">+IF($D$51&gt;=896,896,"")</f>
        <v/>
      </c>
      <c r="AHP55" s="11" t="str">
        <f aca="false">+IF($D$51&gt;=897,897,"")</f>
        <v/>
      </c>
      <c r="AHQ55" s="11" t="str">
        <f aca="false">+IF($D$51&gt;=898,898,"")</f>
        <v/>
      </c>
      <c r="AHR55" s="11" t="str">
        <f aca="false">+IF($D$51&gt;=899,899,"")</f>
        <v/>
      </c>
      <c r="AHS55" s="11" t="str">
        <f aca="false">+IF($D$51&gt;=900,900,"")</f>
        <v/>
      </c>
      <c r="AHT55" s="11" t="str">
        <f aca="false">+IF($D$51&gt;=901,901,"")</f>
        <v/>
      </c>
      <c r="AHU55" s="11" t="str">
        <f aca="false">+IF($D$51&gt;=902,902,"")</f>
        <v/>
      </c>
      <c r="AHV55" s="11" t="str">
        <f aca="false">+IF($D$51&gt;=903,903,"")</f>
        <v/>
      </c>
      <c r="AHW55" s="11" t="str">
        <f aca="false">+IF($D$51&gt;=904,904,"")</f>
        <v/>
      </c>
      <c r="AHX55" s="11" t="str">
        <f aca="false">+IF($D$51&gt;=905,905,"")</f>
        <v/>
      </c>
      <c r="AHY55" s="11" t="str">
        <f aca="false">+IF($D$51&gt;=906,906,"")</f>
        <v/>
      </c>
      <c r="AHZ55" s="11" t="str">
        <f aca="false">+IF($D$51&gt;=907,907,"")</f>
        <v/>
      </c>
      <c r="AIA55" s="11" t="str">
        <f aca="false">+IF($D$51&gt;=908,908,"")</f>
        <v/>
      </c>
      <c r="AIB55" s="11" t="str">
        <f aca="false">+IF($D$51&gt;=909,909,"")</f>
        <v/>
      </c>
      <c r="AIC55" s="11" t="str">
        <f aca="false">+IF($D$51&gt;=910,910,"")</f>
        <v/>
      </c>
      <c r="AID55" s="11" t="str">
        <f aca="false">+IF($D$51&gt;=911,911,"")</f>
        <v/>
      </c>
      <c r="AIE55" s="11" t="str">
        <f aca="false">+IF($D$51&gt;=912,912,"")</f>
        <v/>
      </c>
      <c r="AIF55" s="11" t="str">
        <f aca="false">+IF($D$51&gt;=913,913,"")</f>
        <v/>
      </c>
      <c r="AIG55" s="11" t="str">
        <f aca="false">+IF($D$51&gt;=914,914,"")</f>
        <v/>
      </c>
      <c r="AIH55" s="11" t="str">
        <f aca="false">+IF($D$51&gt;=915,915,"")</f>
        <v/>
      </c>
      <c r="AII55" s="11" t="str">
        <f aca="false">+IF($D$51&gt;=916,916,"")</f>
        <v/>
      </c>
      <c r="AIJ55" s="11" t="str">
        <f aca="false">+IF($D$51&gt;=917,917,"")</f>
        <v/>
      </c>
      <c r="AIK55" s="11" t="str">
        <f aca="false">+IF($D$51&gt;=918,918,"")</f>
        <v/>
      </c>
      <c r="AIL55" s="11" t="str">
        <f aca="false">+IF($D$51&gt;=919,919,"")</f>
        <v/>
      </c>
      <c r="AIM55" s="11" t="str">
        <f aca="false">+IF($D$51&gt;=920,920,"")</f>
        <v/>
      </c>
      <c r="AIN55" s="11" t="str">
        <f aca="false">+IF($D$51&gt;=921,921,"")</f>
        <v/>
      </c>
      <c r="AIO55" s="11" t="str">
        <f aca="false">+IF($D$51&gt;=922,922,"")</f>
        <v/>
      </c>
      <c r="AIP55" s="11" t="str">
        <f aca="false">+IF($D$51&gt;=923,923,"")</f>
        <v/>
      </c>
      <c r="AIQ55" s="11" t="str">
        <f aca="false">+IF($D$51&gt;=924,924,"")</f>
        <v/>
      </c>
      <c r="AIR55" s="11" t="str">
        <f aca="false">+IF($D$51&gt;=925,925,"")</f>
        <v/>
      </c>
      <c r="AIS55" s="11" t="str">
        <f aca="false">+IF($D$51&gt;=926,926,"")</f>
        <v/>
      </c>
      <c r="AIT55" s="11" t="str">
        <f aca="false">+IF($D$51&gt;=927,927,"")</f>
        <v/>
      </c>
      <c r="AIU55" s="11" t="str">
        <f aca="false">+IF($D$51&gt;=928,928,"")</f>
        <v/>
      </c>
      <c r="AIV55" s="11" t="str">
        <f aca="false">+IF($D$51&gt;=929,929,"")</f>
        <v/>
      </c>
      <c r="AIW55" s="11" t="str">
        <f aca="false">+IF($D$51&gt;=930,930,"")</f>
        <v/>
      </c>
      <c r="AIX55" s="11" t="str">
        <f aca="false">+IF($D$51&gt;=931,931,"")</f>
        <v/>
      </c>
      <c r="AIY55" s="11" t="str">
        <f aca="false">+IF($D$51&gt;=932,932,"")</f>
        <v/>
      </c>
      <c r="AIZ55" s="11" t="str">
        <f aca="false">+IF($D$51&gt;=933,933,"")</f>
        <v/>
      </c>
      <c r="AJA55" s="11" t="str">
        <f aca="false">+IF($D$51&gt;=934,934,"")</f>
        <v/>
      </c>
      <c r="AJB55" s="11" t="str">
        <f aca="false">+IF($D$51&gt;=935,935,"")</f>
        <v/>
      </c>
      <c r="AJC55" s="11" t="str">
        <f aca="false">+IF($D$51&gt;=936,936,"")</f>
        <v/>
      </c>
      <c r="AJD55" s="11" t="str">
        <f aca="false">+IF($D$51&gt;=937,937,"")</f>
        <v/>
      </c>
      <c r="AJE55" s="11" t="str">
        <f aca="false">+IF($D$51&gt;=938,938,"")</f>
        <v/>
      </c>
      <c r="AJF55" s="11" t="str">
        <f aca="false">+IF($D$51&gt;=939,939,"")</f>
        <v/>
      </c>
      <c r="AJG55" s="11" t="str">
        <f aca="false">+IF($D$51&gt;=940,940,"")</f>
        <v/>
      </c>
      <c r="AJH55" s="11" t="str">
        <f aca="false">+IF($D$51&gt;=941,941,"")</f>
        <v/>
      </c>
      <c r="AJI55" s="11" t="str">
        <f aca="false">+IF($D$51&gt;=942,942,"")</f>
        <v/>
      </c>
      <c r="AJJ55" s="11" t="str">
        <f aca="false">+IF($D$51&gt;=943,943,"")</f>
        <v/>
      </c>
      <c r="AJK55" s="11" t="str">
        <f aca="false">+IF($D$51&gt;=944,944,"")</f>
        <v/>
      </c>
      <c r="AJL55" s="11" t="str">
        <f aca="false">+IF($D$51&gt;=945,945,"")</f>
        <v/>
      </c>
      <c r="AJM55" s="11" t="str">
        <f aca="false">+IF($D$51&gt;=946,946,"")</f>
        <v/>
      </c>
      <c r="AJN55" s="11" t="str">
        <f aca="false">+IF($D$51&gt;=947,947,"")</f>
        <v/>
      </c>
      <c r="AJO55" s="11" t="str">
        <f aca="false">+IF($D$51&gt;=948,948,"")</f>
        <v/>
      </c>
      <c r="AJP55" s="11" t="str">
        <f aca="false">+IF($D$51&gt;=949,949,"")</f>
        <v/>
      </c>
      <c r="AJQ55" s="11" t="str">
        <f aca="false">+IF($D$51&gt;=950,950,"")</f>
        <v/>
      </c>
      <c r="AJR55" s="11" t="str">
        <f aca="false">+IF($D$51&gt;=951,951,"")</f>
        <v/>
      </c>
      <c r="AJS55" s="11" t="str">
        <f aca="false">+IF($D$51&gt;=952,952,"")</f>
        <v/>
      </c>
      <c r="AJT55" s="11" t="str">
        <f aca="false">+IF($D$51&gt;=953,953,"")</f>
        <v/>
      </c>
      <c r="AJU55" s="11" t="str">
        <f aca="false">+IF($D$51&gt;=954,954,"")</f>
        <v/>
      </c>
      <c r="AJV55" s="11" t="str">
        <f aca="false">+IF($D$51&gt;=955,955,"")</f>
        <v/>
      </c>
      <c r="AJW55" s="11" t="str">
        <f aca="false">+IF($D$51&gt;=956,956,"")</f>
        <v/>
      </c>
      <c r="AJX55" s="11" t="str">
        <f aca="false">+IF($D$51&gt;=957,957,"")</f>
        <v/>
      </c>
      <c r="AJY55" s="11" t="str">
        <f aca="false">+IF($D$51&gt;=958,958,"")</f>
        <v/>
      </c>
      <c r="AJZ55" s="11" t="str">
        <f aca="false">+IF($D$51&gt;=959,959,"")</f>
        <v/>
      </c>
      <c r="AKA55" s="11" t="str">
        <f aca="false">+IF($D$51&gt;=960,960,"")</f>
        <v/>
      </c>
      <c r="AKB55" s="11" t="str">
        <f aca="false">+IF($D$51&gt;=961,961,"")</f>
        <v/>
      </c>
      <c r="AKC55" s="11" t="str">
        <f aca="false">+IF($D$51&gt;=962,962,"")</f>
        <v/>
      </c>
      <c r="AKD55" s="11" t="str">
        <f aca="false">+IF($D$51&gt;=963,963,"")</f>
        <v/>
      </c>
      <c r="AKE55" s="11" t="str">
        <f aca="false">+IF($D$51&gt;=964,964,"")</f>
        <v/>
      </c>
      <c r="AKF55" s="11" t="str">
        <f aca="false">+IF($D$51&gt;=965,965,"")</f>
        <v/>
      </c>
      <c r="AKG55" s="11" t="str">
        <f aca="false">+IF($D$51&gt;=966,966,"")</f>
        <v/>
      </c>
      <c r="AKH55" s="11" t="str">
        <f aca="false">+IF($D$51&gt;=967,967,"")</f>
        <v/>
      </c>
      <c r="AKI55" s="11" t="str">
        <f aca="false">+IF($D$51&gt;=968,968,"")</f>
        <v/>
      </c>
      <c r="AKJ55" s="11" t="str">
        <f aca="false">+IF($D$51&gt;=969,969,"")</f>
        <v/>
      </c>
      <c r="AKK55" s="11" t="str">
        <f aca="false">+IF($D$51&gt;=970,970,"")</f>
        <v/>
      </c>
      <c r="AKL55" s="11" t="str">
        <f aca="false">+IF($D$51&gt;=971,971,"")</f>
        <v/>
      </c>
      <c r="AKM55" s="11" t="str">
        <f aca="false">+IF($D$51&gt;=972,972,"")</f>
        <v/>
      </c>
      <c r="AKN55" s="11" t="str">
        <f aca="false">+IF($D$51&gt;=973,973,"")</f>
        <v/>
      </c>
      <c r="AKO55" s="11" t="str">
        <f aca="false">+IF($D$51&gt;=974,974,"")</f>
        <v/>
      </c>
      <c r="AKP55" s="11" t="str">
        <f aca="false">+IF($D$51&gt;=975,975,"")</f>
        <v/>
      </c>
      <c r="AKQ55" s="11" t="str">
        <f aca="false">+IF($D$51&gt;=976,976,"")</f>
        <v/>
      </c>
      <c r="AKR55" s="11" t="str">
        <f aca="false">+IF($D$51&gt;=977,977,"")</f>
        <v/>
      </c>
      <c r="AKS55" s="11" t="str">
        <f aca="false">+IF($D$51&gt;=978,978,"")</f>
        <v/>
      </c>
      <c r="AKT55" s="11" t="str">
        <f aca="false">+IF($D$51&gt;=979,979,"")</f>
        <v/>
      </c>
      <c r="AKU55" s="11" t="str">
        <f aca="false">+IF($D$51&gt;=980,980,"")</f>
        <v/>
      </c>
      <c r="AKV55" s="11" t="str">
        <f aca="false">+IF($D$51&gt;=981,981,"")</f>
        <v/>
      </c>
      <c r="AKW55" s="11" t="str">
        <f aca="false">+IF($D$51&gt;=982,982,"")</f>
        <v/>
      </c>
      <c r="AKX55" s="11" t="str">
        <f aca="false">+IF($D$51&gt;=983,983,"")</f>
        <v/>
      </c>
      <c r="AKY55" s="11" t="str">
        <f aca="false">+IF($D$51&gt;=984,984,"")</f>
        <v/>
      </c>
      <c r="AKZ55" s="11" t="str">
        <f aca="false">+IF($D$51&gt;=985,985,"")</f>
        <v/>
      </c>
      <c r="ALA55" s="11" t="str">
        <f aca="false">+IF($D$51&gt;=986,986,"")</f>
        <v/>
      </c>
      <c r="ALB55" s="11" t="str">
        <f aca="false">+IF($D$51&gt;=987,987,"")</f>
        <v/>
      </c>
      <c r="ALC55" s="11" t="str">
        <f aca="false">+IF($D$51&gt;=988,988,"")</f>
        <v/>
      </c>
      <c r="ALD55" s="11" t="str">
        <f aca="false">+IF($D$51&gt;=989,989,"")</f>
        <v/>
      </c>
      <c r="ALE55" s="11" t="str">
        <f aca="false">+IF($D$51&gt;=990,990,"")</f>
        <v/>
      </c>
      <c r="ALF55" s="11" t="str">
        <f aca="false">+IF($D$51&gt;=991,991,"")</f>
        <v/>
      </c>
      <c r="ALG55" s="11" t="str">
        <f aca="false">+IF($D$51&gt;=992,992,"")</f>
        <v/>
      </c>
      <c r="ALH55" s="11" t="str">
        <f aca="false">+IF($D$51&gt;=993,993,"")</f>
        <v/>
      </c>
      <c r="ALI55" s="11" t="str">
        <f aca="false">+IF($D$51&gt;=994,994,"")</f>
        <v/>
      </c>
      <c r="ALJ55" s="11" t="str">
        <f aca="false">+IF($D$51&gt;=995,995,"")</f>
        <v/>
      </c>
      <c r="ALK55" s="11" t="str">
        <f aca="false">+IF($D$51&gt;=996,996,"")</f>
        <v/>
      </c>
      <c r="ALL55" s="11" t="str">
        <f aca="false">+IF($D$51&gt;=997,997,"")</f>
        <v/>
      </c>
      <c r="ALM55" s="11" t="str">
        <f aca="false">+IF($D$51&gt;=998,998,"")</f>
        <v/>
      </c>
      <c r="ALN55" s="11" t="str">
        <f aca="false">+IF($D$51&gt;=999,999,"")</f>
        <v/>
      </c>
      <c r="ALO55" s="11" t="str">
        <f aca="false">+IF($D$51&gt;=1000,1000,"")</f>
        <v/>
      </c>
      <c r="ALP55" s="11" t="str">
        <f aca="false">+IF($D$51&gt;=1001,1001,"")</f>
        <v/>
      </c>
      <c r="ALQ55" s="11" t="str">
        <f aca="false">+IF($D$51&gt;=1002,1002,"")</f>
        <v/>
      </c>
      <c r="ALR55" s="11" t="str">
        <f aca="false">+IF($D$51&gt;=1003,1003,"")</f>
        <v/>
      </c>
      <c r="ALS55" s="11" t="str">
        <f aca="false">+IF($D$51&gt;=1004,1004,"")</f>
        <v/>
      </c>
      <c r="ALT55" s="11" t="str">
        <f aca="false">+IF($D$51&gt;=1005,1005,"")</f>
        <v/>
      </c>
      <c r="ALU55" s="11" t="str">
        <f aca="false">+IF($D$51&gt;=1006,1006,"")</f>
        <v/>
      </c>
      <c r="ALV55" s="11" t="str">
        <f aca="false">+IF($D$51&gt;=1007,1007,"")</f>
        <v/>
      </c>
      <c r="ALW55" s="11" t="str">
        <f aca="false">+IF($D$51&gt;=1008,1008,"")</f>
        <v/>
      </c>
      <c r="ALX55" s="11" t="str">
        <f aca="false">+IF($D$51&gt;=1009,1009,"")</f>
        <v/>
      </c>
      <c r="ALY55" s="11" t="str">
        <f aca="false">+IF($D$51&gt;=1010,1010,"")</f>
        <v/>
      </c>
      <c r="ALZ55" s="11" t="str">
        <f aca="false">+IF($D$51&gt;=1011,1011,"")</f>
        <v/>
      </c>
      <c r="AMA55" s="11" t="str">
        <f aca="false">+IF($D$51&gt;=1012,1012,"")</f>
        <v/>
      </c>
      <c r="AMB55" s="11" t="str">
        <f aca="false">+IF($D$51&gt;=1013,1013,"")</f>
        <v/>
      </c>
      <c r="AMC55" s="11" t="str">
        <f aca="false">+IF($D$51&gt;=1014,1014,"")</f>
        <v/>
      </c>
      <c r="AMD55" s="11" t="str">
        <f aca="false">+IF($D$51&gt;=1015,1015,"")</f>
        <v/>
      </c>
      <c r="AME55" s="11" t="str">
        <f aca="false">+IF($D$51&gt;=1016,1016,"")</f>
        <v/>
      </c>
      <c r="AMF55" s="11" t="str">
        <f aca="false">+IF($D$51&gt;=1017,1017,"")</f>
        <v/>
      </c>
      <c r="AMG55" s="11" t="str">
        <f aca="false">+IF($D$51&gt;=1018,1018,"")</f>
        <v/>
      </c>
      <c r="AMH55" s="11" t="str">
        <f aca="false">+IF($D$51&gt;=1019,1019,"")</f>
        <v/>
      </c>
      <c r="AMI55" s="11" t="str">
        <f aca="false">+IF($D$51&gt;=1020,1020,"")</f>
        <v/>
      </c>
      <c r="AMJ55" s="11" t="str">
        <f aca="false">+IF($D$51&gt;=1021,1021,"")</f>
        <v/>
      </c>
    </row>
    <row r="56" s="6" customFormat="true" ht="13.8" hidden="false" customHeight="false" outlineLevel="0" collapsed="false"/>
    <row r="57" s="12" customFormat="true" ht="20.15" hidden="false" customHeight="true" outlineLevel="0" collapsed="false">
      <c r="A57" s="4" t="s">
        <v>4</v>
      </c>
      <c r="B57" s="4"/>
      <c r="C57" s="1" t="s">
        <v>5</v>
      </c>
    </row>
    <row r="58" s="12" customFormat="true" ht="20.15" hidden="false" customHeight="true" outlineLevel="0" collapsed="false">
      <c r="A58" s="4" t="s">
        <v>6</v>
      </c>
      <c r="B58" s="4"/>
      <c r="C58" s="1" t="s">
        <v>7</v>
      </c>
    </row>
    <row r="59" s="12" customFormat="true" ht="20.15" hidden="false" customHeight="true" outlineLevel="0" collapsed="false">
      <c r="A59" s="4" t="s">
        <v>8</v>
      </c>
      <c r="B59" s="4"/>
      <c r="C59" s="1" t="s">
        <v>9</v>
      </c>
    </row>
    <row r="60" s="6" customFormat="true" ht="13.8" hidden="false" customHeight="false" outlineLevel="0" collapsed="false"/>
    <row r="61" s="12" customFormat="true" ht="20.15" hidden="false" customHeight="true" outlineLevel="0" collapsed="false">
      <c r="A61" s="4" t="s">
        <v>33</v>
      </c>
      <c r="B61" s="4"/>
      <c r="C61" s="1" t="s">
        <v>34</v>
      </c>
    </row>
    <row r="62" s="12" customFormat="true" ht="20.15" hidden="false" customHeight="true" outlineLevel="0" collapsed="false">
      <c r="A62" s="4" t="s">
        <v>35</v>
      </c>
      <c r="B62" s="4"/>
      <c r="C62" s="1" t="s">
        <v>14</v>
      </c>
    </row>
    <row r="63" s="12" customFormat="true" ht="20.15" hidden="false" customHeight="true" outlineLevel="0" collapsed="false">
      <c r="A63" s="4" t="s">
        <v>36</v>
      </c>
      <c r="B63" s="4"/>
      <c r="C63" s="1" t="s">
        <v>14</v>
      </c>
    </row>
    <row r="64" s="5" customFormat="true" ht="20.15" hidden="false" customHeight="true" outlineLevel="0" collapsed="false"/>
    <row r="65" s="6" customFormat="true" ht="25.55" hidden="false" customHeight="true" outlineLevel="0" collapsed="false">
      <c r="A65" s="7" t="s">
        <v>12</v>
      </c>
      <c r="B65" s="7"/>
      <c r="C65" s="7"/>
      <c r="D65" s="7"/>
      <c r="E65" s="7"/>
      <c r="F65" s="7"/>
      <c r="G65" s="7"/>
    </row>
    <row r="66" s="6" customFormat="true" ht="20.15" hidden="false" customHeight="true" outlineLevel="0" collapsed="false"/>
    <row r="67" s="12" customFormat="true" ht="20.15" hidden="false" customHeight="true" outlineLevel="0" collapsed="false">
      <c r="A67" s="4" t="s">
        <v>13</v>
      </c>
      <c r="B67" s="4"/>
      <c r="C67" s="1" t="s">
        <v>14</v>
      </c>
    </row>
    <row r="68" s="12" customFormat="true" ht="20.15" hidden="false" customHeight="true" outlineLevel="0" collapsed="false">
      <c r="A68" s="4" t="s">
        <v>15</v>
      </c>
      <c r="B68" s="4"/>
      <c r="C68" s="1" t="s">
        <v>14</v>
      </c>
    </row>
    <row r="69" s="12" customFormat="true" ht="20.15" hidden="false" customHeight="true" outlineLevel="0" collapsed="false">
      <c r="A69" s="4" t="s">
        <v>16</v>
      </c>
      <c r="B69" s="4"/>
      <c r="C69" s="1" t="s">
        <v>14</v>
      </c>
    </row>
    <row r="70" s="6" customFormat="true" ht="13.8" hidden="false" customHeight="false" outlineLevel="0" collapsed="false"/>
    <row r="71" s="12" customFormat="true" ht="20.15" hidden="false" customHeight="true" outlineLevel="0" collapsed="false">
      <c r="A71" s="18" t="s">
        <v>37</v>
      </c>
      <c r="B71" s="18"/>
      <c r="C71" s="1" t="s">
        <v>18</v>
      </c>
      <c r="D71" s="14"/>
      <c r="E71" s="14"/>
      <c r="F71" s="14"/>
    </row>
    <row r="72" s="5" customFormat="true" ht="20.15" hidden="false" customHeight="true" outlineLevel="0" collapsed="false"/>
    <row r="73" s="16" customFormat="true" ht="20.15" hidden="false" customHeight="true" outlineLevel="0" collapsed="false"/>
    <row r="74" s="5" customFormat="true" ht="20.15" hidden="false" customHeight="true" outlineLevel="0" collapsed="false"/>
    <row r="75" s="6" customFormat="true" ht="37.9" hidden="false" customHeight="true" outlineLevel="0" collapsed="false">
      <c r="A75" s="10" t="s">
        <v>38</v>
      </c>
      <c r="B75" s="10"/>
      <c r="C75" s="5"/>
      <c r="D75" s="8" t="n">
        <v>0</v>
      </c>
      <c r="F75" s="22" t="s">
        <v>39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="6" customFormat="true" ht="20.15" hidden="false" customHeight="true" outlineLevel="0" collapsed="false">
      <c r="A76" s="18" t="s">
        <v>40</v>
      </c>
      <c r="B76" s="18"/>
      <c r="D76" s="8"/>
    </row>
    <row r="77" s="6" customFormat="true" ht="20.15" hidden="false" customHeight="true" outlineLevel="0" collapsed="false">
      <c r="A77" s="18" t="s">
        <v>23</v>
      </c>
      <c r="B77" s="18"/>
      <c r="D77" s="8"/>
    </row>
    <row r="78" s="6" customFormat="true" ht="20.15" hidden="false" customHeight="true" outlineLevel="0" collapsed="false"/>
    <row r="79" s="6" customFormat="true" ht="20.15" hidden="false" customHeight="true" outlineLevel="0" collapsed="false"/>
    <row r="80" s="10" customFormat="true" ht="20.15" hidden="false" customHeight="true" outlineLevel="0" collapsed="false">
      <c r="A80" s="10" t="s">
        <v>41</v>
      </c>
      <c r="C80" s="5"/>
      <c r="D80" s="11" t="str">
        <f aca="false">+IF($D$75&gt;=1,1,"")</f>
        <v/>
      </c>
      <c r="E80" s="11" t="str">
        <f aca="false">+IF($D$75&gt;=2,2,"")</f>
        <v/>
      </c>
      <c r="F80" s="11" t="str">
        <f aca="false">+IF($D$75&gt;=3,3,"")</f>
        <v/>
      </c>
      <c r="G80" s="11" t="str">
        <f aca="false">+IF($D$75&gt;=4,4,"")</f>
        <v/>
      </c>
      <c r="H80" s="11" t="str">
        <f aca="false">+IF($D$75&gt;=5,5,"")</f>
        <v/>
      </c>
      <c r="I80" s="11" t="str">
        <f aca="false">+IF($D$75&gt;=6,6,"")</f>
        <v/>
      </c>
      <c r="J80" s="11" t="str">
        <f aca="false">+IF($D$75&gt;=7,7,"")</f>
        <v/>
      </c>
      <c r="K80" s="11" t="str">
        <f aca="false">+IF($D$75&gt;=8,8,"")</f>
        <v/>
      </c>
      <c r="L80" s="11" t="str">
        <f aca="false">+IF($D$75&gt;=9,9,"")</f>
        <v/>
      </c>
      <c r="M80" s="11" t="str">
        <f aca="false">+IF($D$75&gt;=10,10,"")</f>
        <v/>
      </c>
      <c r="N80" s="11" t="str">
        <f aca="false">+IF($D$75&gt;=11,11,"")</f>
        <v/>
      </c>
      <c r="O80" s="11" t="str">
        <f aca="false">+IF($D$75&gt;=12,12,"")</f>
        <v/>
      </c>
      <c r="P80" s="11" t="str">
        <f aca="false">+IF($D$75&gt;=13,13,"")</f>
        <v/>
      </c>
      <c r="Q80" s="11" t="str">
        <f aca="false">+IF($D$75&gt;=14,14,"")</f>
        <v/>
      </c>
      <c r="R80" s="11" t="str">
        <f aca="false">+IF($D$75&gt;=15,15,"")</f>
        <v/>
      </c>
      <c r="S80" s="11" t="str">
        <f aca="false">+IF($D$75&gt;=16,16,"")</f>
        <v/>
      </c>
      <c r="T80" s="11" t="str">
        <f aca="false">+IF($D$75&gt;=17,17,"")</f>
        <v/>
      </c>
      <c r="U80" s="11" t="str">
        <f aca="false">+IF($D$75&gt;=18,18,"")</f>
        <v/>
      </c>
      <c r="V80" s="11" t="str">
        <f aca="false">+IF($D$75&gt;=19,19,"")</f>
        <v/>
      </c>
      <c r="W80" s="11" t="str">
        <f aca="false">+IF($D$75&gt;=20,20,"")</f>
        <v/>
      </c>
      <c r="X80" s="11" t="str">
        <f aca="false">+IF($D$75&gt;=21,21,"")</f>
        <v/>
      </c>
      <c r="Y80" s="11" t="str">
        <f aca="false">+IF($D$75&gt;=22,22,"")</f>
        <v/>
      </c>
      <c r="Z80" s="11" t="str">
        <f aca="false">+IF($D$75&gt;=23,23,"")</f>
        <v/>
      </c>
      <c r="AA80" s="11" t="str">
        <f aca="false">+IF($D$75&gt;=24,24,"")</f>
        <v/>
      </c>
      <c r="AB80" s="11" t="str">
        <f aca="false">+IF($D$75&gt;=25,25,"")</f>
        <v/>
      </c>
      <c r="AC80" s="11" t="str">
        <f aca="false">+IF($D$75&gt;=26,26,"")</f>
        <v/>
      </c>
      <c r="AD80" s="11" t="str">
        <f aca="false">+IF($D$75&gt;=27,27,"")</f>
        <v/>
      </c>
      <c r="AE80" s="11" t="str">
        <f aca="false">+IF($D$75&gt;=28,28,"")</f>
        <v/>
      </c>
      <c r="AF80" s="11" t="str">
        <f aca="false">+IF($D$75&gt;=29,29,"")</f>
        <v/>
      </c>
      <c r="AG80" s="11" t="str">
        <f aca="false">+IF($D$75&gt;=30,30,"")</f>
        <v/>
      </c>
      <c r="AH80" s="11" t="str">
        <f aca="false">+IF($D$75&gt;=31,31,"")</f>
        <v/>
      </c>
      <c r="AI80" s="11" t="str">
        <f aca="false">+IF($D$75&gt;=32,32,"")</f>
        <v/>
      </c>
      <c r="AJ80" s="11" t="str">
        <f aca="false">+IF($D$75&gt;=33,33,"")</f>
        <v/>
      </c>
      <c r="AK80" s="11" t="str">
        <f aca="false">+IF($D$75&gt;=34,34,"")</f>
        <v/>
      </c>
      <c r="AL80" s="11" t="str">
        <f aca="false">+IF($D$75&gt;=35,35,"")</f>
        <v/>
      </c>
      <c r="AM80" s="11" t="str">
        <f aca="false">+IF($D$75&gt;=36,36,"")</f>
        <v/>
      </c>
      <c r="AN80" s="11" t="str">
        <f aca="false">+IF($D$75&gt;=37,37,"")</f>
        <v/>
      </c>
      <c r="AO80" s="11" t="str">
        <f aca="false">+IF($D$75&gt;=38,38,"")</f>
        <v/>
      </c>
      <c r="AP80" s="11" t="str">
        <f aca="false">+IF($D$75&gt;=39,39,"")</f>
        <v/>
      </c>
      <c r="AQ80" s="11" t="str">
        <f aca="false">+IF($D$75&gt;=40,40,"")</f>
        <v/>
      </c>
      <c r="AR80" s="11" t="str">
        <f aca="false">+IF($D$75&gt;=41,41,"")</f>
        <v/>
      </c>
      <c r="AS80" s="11" t="str">
        <f aca="false">+IF($D$75&gt;=42,42,"")</f>
        <v/>
      </c>
      <c r="AT80" s="11" t="str">
        <f aca="false">+IF($D$75&gt;=43,43,"")</f>
        <v/>
      </c>
      <c r="AU80" s="11" t="str">
        <f aca="false">+IF($D$75&gt;=44,44,"")</f>
        <v/>
      </c>
      <c r="AV80" s="11" t="str">
        <f aca="false">+IF($D$75&gt;=45,45,"")</f>
        <v/>
      </c>
      <c r="AW80" s="11" t="str">
        <f aca="false">+IF($D$75&gt;=46,46,"")</f>
        <v/>
      </c>
      <c r="AX80" s="11" t="str">
        <f aca="false">+IF($D$75&gt;=47,47,"")</f>
        <v/>
      </c>
      <c r="AY80" s="11" t="str">
        <f aca="false">+IF($D$75&gt;=48,48,"")</f>
        <v/>
      </c>
      <c r="AZ80" s="11" t="str">
        <f aca="false">+IF($D$75&gt;=49,49,"")</f>
        <v/>
      </c>
      <c r="BA80" s="11" t="str">
        <f aca="false">+IF($D$75&gt;=50,50,"")</f>
        <v/>
      </c>
      <c r="BB80" s="11" t="str">
        <f aca="false">+IF($D$75&gt;=51,51,"")</f>
        <v/>
      </c>
      <c r="BC80" s="11" t="str">
        <f aca="false">+IF($D$75&gt;=52,52,"")</f>
        <v/>
      </c>
      <c r="BD80" s="11" t="str">
        <f aca="false">+IF($D$75&gt;=53,53,"")</f>
        <v/>
      </c>
      <c r="BE80" s="11" t="str">
        <f aca="false">+IF($D$75&gt;=54,54,"")</f>
        <v/>
      </c>
      <c r="BF80" s="11" t="str">
        <f aca="false">+IF($D$75&gt;=55,55,"")</f>
        <v/>
      </c>
      <c r="BG80" s="11" t="str">
        <f aca="false">+IF($D$75&gt;=56,56,"")</f>
        <v/>
      </c>
      <c r="BH80" s="11" t="str">
        <f aca="false">+IF($D$75&gt;=57,57,"")</f>
        <v/>
      </c>
      <c r="BI80" s="11" t="str">
        <f aca="false">+IF($D$75&gt;=58,58,"")</f>
        <v/>
      </c>
      <c r="BJ80" s="11" t="str">
        <f aca="false">+IF($D$75&gt;=59,59,"")</f>
        <v/>
      </c>
      <c r="BK80" s="11" t="str">
        <f aca="false">+IF($D$75&gt;=60,60,"")</f>
        <v/>
      </c>
      <c r="BL80" s="11" t="str">
        <f aca="false">+IF($D$75&gt;=61,61,"")</f>
        <v/>
      </c>
      <c r="BM80" s="11" t="str">
        <f aca="false">+IF($D$75&gt;=62,62,"")</f>
        <v/>
      </c>
      <c r="BN80" s="11" t="str">
        <f aca="false">+IF($D$75&gt;=63,63,"")</f>
        <v/>
      </c>
      <c r="BO80" s="11" t="str">
        <f aca="false">+IF($D$75&gt;=64,64,"")</f>
        <v/>
      </c>
      <c r="BP80" s="11" t="str">
        <f aca="false">+IF($D$75&gt;=65,65,"")</f>
        <v/>
      </c>
      <c r="BQ80" s="11" t="str">
        <f aca="false">+IF($D$75&gt;=66,66,"")</f>
        <v/>
      </c>
      <c r="BR80" s="11" t="str">
        <f aca="false">+IF($D$75&gt;=67,67,"")</f>
        <v/>
      </c>
      <c r="BS80" s="11" t="str">
        <f aca="false">+IF($D$75&gt;=68,68,"")</f>
        <v/>
      </c>
      <c r="BT80" s="11" t="str">
        <f aca="false">+IF($D$75&gt;=69,69,"")</f>
        <v/>
      </c>
      <c r="BU80" s="11" t="str">
        <f aca="false">+IF($D$75&gt;=70,70,"")</f>
        <v/>
      </c>
      <c r="BV80" s="11" t="str">
        <f aca="false">+IF($D$75&gt;=71,71,"")</f>
        <v/>
      </c>
      <c r="BW80" s="11" t="str">
        <f aca="false">+IF($D$75&gt;=72,72,"")</f>
        <v/>
      </c>
      <c r="BX80" s="11" t="str">
        <f aca="false">+IF($D$75&gt;=73,73,"")</f>
        <v/>
      </c>
      <c r="BY80" s="11" t="str">
        <f aca="false">+IF($D$75&gt;=74,74,"")</f>
        <v/>
      </c>
      <c r="BZ80" s="11" t="str">
        <f aca="false">+IF($D$75&gt;=75,75,"")</f>
        <v/>
      </c>
      <c r="CA80" s="11" t="str">
        <f aca="false">+IF($D$75&gt;=76,76,"")</f>
        <v/>
      </c>
      <c r="CB80" s="11" t="str">
        <f aca="false">+IF($D$75&gt;=77,77,"")</f>
        <v/>
      </c>
      <c r="CC80" s="11" t="str">
        <f aca="false">+IF($D$75&gt;=78,78,"")</f>
        <v/>
      </c>
      <c r="CD80" s="11" t="str">
        <f aca="false">+IF($D$75&gt;=79,79,"")</f>
        <v/>
      </c>
      <c r="CE80" s="11" t="str">
        <f aca="false">+IF($D$75&gt;=80,80,"")</f>
        <v/>
      </c>
      <c r="CF80" s="11" t="str">
        <f aca="false">+IF($D$75&gt;=81,81,"")</f>
        <v/>
      </c>
      <c r="CG80" s="11" t="str">
        <f aca="false">+IF($D$75&gt;=82,82,"")</f>
        <v/>
      </c>
      <c r="CH80" s="11" t="str">
        <f aca="false">+IF($D$75&gt;=83,83,"")</f>
        <v/>
      </c>
      <c r="CI80" s="11" t="str">
        <f aca="false">+IF($D$75&gt;=84,84,"")</f>
        <v/>
      </c>
      <c r="CJ80" s="11" t="str">
        <f aca="false">+IF($D$75&gt;=85,85,"")</f>
        <v/>
      </c>
      <c r="CK80" s="11" t="str">
        <f aca="false">+IF($D$75&gt;=86,86,"")</f>
        <v/>
      </c>
      <c r="CL80" s="11" t="str">
        <f aca="false">+IF($D$75&gt;=87,87,"")</f>
        <v/>
      </c>
      <c r="CM80" s="11" t="str">
        <f aca="false">+IF($D$75&gt;=88,88,"")</f>
        <v/>
      </c>
      <c r="CN80" s="11" t="str">
        <f aca="false">+IF($D$75&gt;=89,89,"")</f>
        <v/>
      </c>
      <c r="CO80" s="11" t="str">
        <f aca="false">+IF($D$75&gt;=90,90,"")</f>
        <v/>
      </c>
      <c r="CP80" s="11" t="str">
        <f aca="false">+IF($D$75&gt;=91,91,"")</f>
        <v/>
      </c>
      <c r="CQ80" s="11" t="str">
        <f aca="false">+IF($D$75&gt;=92,92,"")</f>
        <v/>
      </c>
      <c r="CR80" s="11" t="str">
        <f aca="false">+IF($D$75&gt;=93,93,"")</f>
        <v/>
      </c>
      <c r="CS80" s="11" t="str">
        <f aca="false">+IF($D$75&gt;=94,94,"")</f>
        <v/>
      </c>
      <c r="CT80" s="11" t="str">
        <f aca="false">+IF($D$75&gt;=95,95,"")</f>
        <v/>
      </c>
      <c r="CU80" s="11" t="str">
        <f aca="false">+IF($D$75&gt;=96,96,"")</f>
        <v/>
      </c>
      <c r="CV80" s="11" t="str">
        <f aca="false">+IF($D$75&gt;=97,97,"")</f>
        <v/>
      </c>
      <c r="CW80" s="11" t="str">
        <f aca="false">+IF($D$75&gt;=98,98,"")</f>
        <v/>
      </c>
      <c r="CX80" s="11" t="str">
        <f aca="false">+IF($D$75&gt;=99,99,"")</f>
        <v/>
      </c>
      <c r="CY80" s="11" t="str">
        <f aca="false">+IF($D$75&gt;=100,100,"")</f>
        <v/>
      </c>
      <c r="CZ80" s="11" t="str">
        <f aca="false">+IF($D$75&gt;=101,101,"")</f>
        <v/>
      </c>
      <c r="DA80" s="11" t="str">
        <f aca="false">+IF($D$75&gt;=102,102,"")</f>
        <v/>
      </c>
      <c r="DB80" s="11" t="str">
        <f aca="false">+IF($D$75&gt;=103,103,"")</f>
        <v/>
      </c>
      <c r="DC80" s="11" t="str">
        <f aca="false">+IF($D$75&gt;=104,104,"")</f>
        <v/>
      </c>
      <c r="DD80" s="11" t="str">
        <f aca="false">+IF($D$75&gt;=105,105,"")</f>
        <v/>
      </c>
      <c r="DE80" s="11" t="str">
        <f aca="false">+IF($D$75&gt;=106,106,"")</f>
        <v/>
      </c>
      <c r="DF80" s="11" t="str">
        <f aca="false">+IF($D$75&gt;=107,107,"")</f>
        <v/>
      </c>
      <c r="DG80" s="11" t="str">
        <f aca="false">+IF($D$75&gt;=108,108,"")</f>
        <v/>
      </c>
      <c r="DH80" s="11" t="str">
        <f aca="false">+IF($D$75&gt;=109,109,"")</f>
        <v/>
      </c>
      <c r="DI80" s="11" t="str">
        <f aca="false">+IF($D$75&gt;=110,110,"")</f>
        <v/>
      </c>
      <c r="DJ80" s="11" t="str">
        <f aca="false">+IF($D$75&gt;=111,111,"")</f>
        <v/>
      </c>
      <c r="DK80" s="11" t="str">
        <f aca="false">+IF($D$75&gt;=112,112,"")</f>
        <v/>
      </c>
      <c r="DL80" s="11" t="str">
        <f aca="false">+IF($D$75&gt;=113,113,"")</f>
        <v/>
      </c>
      <c r="DM80" s="11" t="str">
        <f aca="false">+IF($D$75&gt;=114,114,"")</f>
        <v/>
      </c>
      <c r="DN80" s="11" t="str">
        <f aca="false">+IF($D$75&gt;=115,115,"")</f>
        <v/>
      </c>
      <c r="DO80" s="11" t="str">
        <f aca="false">+IF($D$75&gt;=116,116,"")</f>
        <v/>
      </c>
      <c r="DP80" s="11" t="str">
        <f aca="false">+IF($D$75&gt;=117,117,"")</f>
        <v/>
      </c>
      <c r="DQ80" s="11" t="str">
        <f aca="false">+IF($D$75&gt;=118,118,"")</f>
        <v/>
      </c>
      <c r="DR80" s="11" t="str">
        <f aca="false">+IF($D$75&gt;=119,119,"")</f>
        <v/>
      </c>
      <c r="DS80" s="11" t="str">
        <f aca="false">+IF($D$75&gt;=120,120,"")</f>
        <v/>
      </c>
      <c r="DT80" s="11" t="str">
        <f aca="false">+IF($D$75&gt;=121,121,"")</f>
        <v/>
      </c>
      <c r="DU80" s="11" t="str">
        <f aca="false">+IF($D$75&gt;=122,122,"")</f>
        <v/>
      </c>
      <c r="DV80" s="11" t="str">
        <f aca="false">+IF($D$75&gt;=123,123,"")</f>
        <v/>
      </c>
      <c r="DW80" s="11" t="str">
        <f aca="false">+IF($D$75&gt;=124,124,"")</f>
        <v/>
      </c>
      <c r="DX80" s="11" t="str">
        <f aca="false">+IF($D$75&gt;=125,125,"")</f>
        <v/>
      </c>
      <c r="DY80" s="11" t="str">
        <f aca="false">+IF($D$75&gt;=126,126,"")</f>
        <v/>
      </c>
      <c r="DZ80" s="11" t="str">
        <f aca="false">+IF($D$75&gt;=127,127,"")</f>
        <v/>
      </c>
      <c r="EA80" s="11" t="str">
        <f aca="false">+IF($D$75&gt;=128,128,"")</f>
        <v/>
      </c>
      <c r="EB80" s="11" t="str">
        <f aca="false">+IF($D$75&gt;=129,129,"")</f>
        <v/>
      </c>
      <c r="EC80" s="11" t="str">
        <f aca="false">+IF($D$75&gt;=130,130,"")</f>
        <v/>
      </c>
      <c r="ED80" s="11" t="str">
        <f aca="false">+IF($D$75&gt;=131,131,"")</f>
        <v/>
      </c>
      <c r="EE80" s="11" t="str">
        <f aca="false">+IF($D$75&gt;=132,132,"")</f>
        <v/>
      </c>
      <c r="EF80" s="11" t="str">
        <f aca="false">+IF($D$75&gt;=133,133,"")</f>
        <v/>
      </c>
      <c r="EG80" s="11" t="str">
        <f aca="false">+IF($D$75&gt;=134,134,"")</f>
        <v/>
      </c>
      <c r="EH80" s="11" t="str">
        <f aca="false">+IF($D$75&gt;=135,135,"")</f>
        <v/>
      </c>
      <c r="EI80" s="11" t="str">
        <f aca="false">+IF($D$75&gt;=136,136,"")</f>
        <v/>
      </c>
      <c r="EJ80" s="11" t="str">
        <f aca="false">+IF($D$75&gt;=137,137,"")</f>
        <v/>
      </c>
      <c r="EK80" s="11" t="str">
        <f aca="false">+IF($D$75&gt;=138,138,"")</f>
        <v/>
      </c>
      <c r="EL80" s="11" t="str">
        <f aca="false">+IF($D$75&gt;=139,139,"")</f>
        <v/>
      </c>
      <c r="EM80" s="11" t="str">
        <f aca="false">+IF($D$75&gt;=140,140,"")</f>
        <v/>
      </c>
      <c r="EN80" s="11" t="str">
        <f aca="false">+IF($D$75&gt;=141,141,"")</f>
        <v/>
      </c>
      <c r="EO80" s="11" t="str">
        <f aca="false">+IF($D$75&gt;=142,142,"")</f>
        <v/>
      </c>
      <c r="EP80" s="11" t="str">
        <f aca="false">+IF($D$75&gt;=143,143,"")</f>
        <v/>
      </c>
      <c r="EQ80" s="11" t="str">
        <f aca="false">+IF($D$75&gt;=144,144,"")</f>
        <v/>
      </c>
      <c r="ER80" s="11" t="str">
        <f aca="false">+IF($D$75&gt;=145,145,"")</f>
        <v/>
      </c>
      <c r="ES80" s="11" t="str">
        <f aca="false">+IF($D$75&gt;=146,146,"")</f>
        <v/>
      </c>
      <c r="ET80" s="11" t="str">
        <f aca="false">+IF($D$75&gt;=147,147,"")</f>
        <v/>
      </c>
      <c r="EU80" s="11" t="str">
        <f aca="false">+IF($D$75&gt;=148,148,"")</f>
        <v/>
      </c>
      <c r="EV80" s="11" t="str">
        <f aca="false">+IF($D$75&gt;=149,149,"")</f>
        <v/>
      </c>
      <c r="EW80" s="11" t="str">
        <f aca="false">+IF($D$75&gt;=150,150,"")</f>
        <v/>
      </c>
      <c r="EX80" s="11" t="str">
        <f aca="false">+IF($D$75&gt;=151,151,"")</f>
        <v/>
      </c>
      <c r="EY80" s="11" t="str">
        <f aca="false">+IF($D$75&gt;=152,152,"")</f>
        <v/>
      </c>
      <c r="EZ80" s="11" t="str">
        <f aca="false">+IF($D$75&gt;=153,153,"")</f>
        <v/>
      </c>
      <c r="FA80" s="11" t="str">
        <f aca="false">+IF($D$75&gt;=154,154,"")</f>
        <v/>
      </c>
      <c r="FB80" s="11" t="str">
        <f aca="false">+IF($D$75&gt;=155,155,"")</f>
        <v/>
      </c>
      <c r="FC80" s="11" t="str">
        <f aca="false">+IF($D$75&gt;=156,156,"")</f>
        <v/>
      </c>
      <c r="FD80" s="11" t="str">
        <f aca="false">+IF($D$75&gt;=157,157,"")</f>
        <v/>
      </c>
      <c r="FE80" s="11" t="str">
        <f aca="false">+IF($D$75&gt;=158,158,"")</f>
        <v/>
      </c>
      <c r="FF80" s="11" t="str">
        <f aca="false">+IF($D$75&gt;=159,159,"")</f>
        <v/>
      </c>
      <c r="FG80" s="11" t="str">
        <f aca="false">+IF($D$75&gt;=160,160,"")</f>
        <v/>
      </c>
      <c r="FH80" s="11" t="str">
        <f aca="false">+IF($D$75&gt;=161,161,"")</f>
        <v/>
      </c>
      <c r="FI80" s="11" t="str">
        <f aca="false">+IF($D$75&gt;=162,162,"")</f>
        <v/>
      </c>
      <c r="FJ80" s="11" t="str">
        <f aca="false">+IF($D$75&gt;=163,163,"")</f>
        <v/>
      </c>
      <c r="FK80" s="11" t="str">
        <f aca="false">+IF($D$75&gt;=164,164,"")</f>
        <v/>
      </c>
      <c r="FL80" s="11" t="str">
        <f aca="false">+IF($D$75&gt;=165,165,"")</f>
        <v/>
      </c>
      <c r="FM80" s="11" t="str">
        <f aca="false">+IF($D$75&gt;=166,166,"")</f>
        <v/>
      </c>
      <c r="FN80" s="11" t="str">
        <f aca="false">+IF($D$75&gt;=167,167,"")</f>
        <v/>
      </c>
      <c r="FO80" s="11" t="str">
        <f aca="false">+IF($D$75&gt;=168,168,"")</f>
        <v/>
      </c>
      <c r="FP80" s="11" t="str">
        <f aca="false">+IF($D$75&gt;=169,169,"")</f>
        <v/>
      </c>
      <c r="FQ80" s="11" t="str">
        <f aca="false">+IF($D$75&gt;=170,170,"")</f>
        <v/>
      </c>
      <c r="FR80" s="11" t="str">
        <f aca="false">+IF($D$75&gt;=171,171,"")</f>
        <v/>
      </c>
      <c r="FS80" s="11" t="str">
        <f aca="false">+IF($D$75&gt;=172,172,"")</f>
        <v/>
      </c>
      <c r="FT80" s="11" t="str">
        <f aca="false">+IF($D$75&gt;=173,173,"")</f>
        <v/>
      </c>
      <c r="FU80" s="11" t="str">
        <f aca="false">+IF($D$75&gt;=174,174,"")</f>
        <v/>
      </c>
      <c r="FV80" s="11" t="str">
        <f aca="false">+IF($D$75&gt;=175,175,"")</f>
        <v/>
      </c>
      <c r="FW80" s="11" t="str">
        <f aca="false">+IF($D$75&gt;=176,176,"")</f>
        <v/>
      </c>
      <c r="FX80" s="11" t="str">
        <f aca="false">+IF($D$75&gt;=177,177,"")</f>
        <v/>
      </c>
      <c r="FY80" s="11" t="str">
        <f aca="false">+IF($D$75&gt;=178,178,"")</f>
        <v/>
      </c>
      <c r="FZ80" s="11" t="str">
        <f aca="false">+IF($D$75&gt;=179,179,"")</f>
        <v/>
      </c>
      <c r="GA80" s="11" t="str">
        <f aca="false">+IF($D$75&gt;=180,180,"")</f>
        <v/>
      </c>
      <c r="GB80" s="11" t="str">
        <f aca="false">+IF($D$75&gt;=181,181,"")</f>
        <v/>
      </c>
      <c r="GC80" s="11" t="str">
        <f aca="false">+IF($D$75&gt;=182,182,"")</f>
        <v/>
      </c>
      <c r="GD80" s="11" t="str">
        <f aca="false">+IF($D$75&gt;=183,183,"")</f>
        <v/>
      </c>
      <c r="GE80" s="11" t="str">
        <f aca="false">+IF($D$75&gt;=184,184,"")</f>
        <v/>
      </c>
      <c r="GF80" s="11" t="str">
        <f aca="false">+IF($D$75&gt;=185,185,"")</f>
        <v/>
      </c>
      <c r="GG80" s="11" t="str">
        <f aca="false">+IF($D$75&gt;=186,186,"")</f>
        <v/>
      </c>
      <c r="GH80" s="11" t="str">
        <f aca="false">+IF($D$75&gt;=187,187,"")</f>
        <v/>
      </c>
      <c r="GI80" s="11" t="str">
        <f aca="false">+IF($D$75&gt;=188,188,"")</f>
        <v/>
      </c>
      <c r="GJ80" s="11" t="str">
        <f aca="false">+IF($D$75&gt;=189,189,"")</f>
        <v/>
      </c>
      <c r="GK80" s="11" t="str">
        <f aca="false">+IF($D$75&gt;=190,190,"")</f>
        <v/>
      </c>
      <c r="GL80" s="11" t="str">
        <f aca="false">+IF($D$75&gt;=191,191,"")</f>
        <v/>
      </c>
      <c r="GM80" s="11" t="str">
        <f aca="false">+IF($D$75&gt;=192,192,"")</f>
        <v/>
      </c>
      <c r="GN80" s="11" t="str">
        <f aca="false">+IF($D$75&gt;=193,193,"")</f>
        <v/>
      </c>
      <c r="GO80" s="11" t="str">
        <f aca="false">+IF($D$75&gt;=194,194,"")</f>
        <v/>
      </c>
      <c r="GP80" s="11" t="str">
        <f aca="false">+IF($D$75&gt;=195,195,"")</f>
        <v/>
      </c>
      <c r="GQ80" s="11" t="str">
        <f aca="false">+IF($D$75&gt;=196,196,"")</f>
        <v/>
      </c>
      <c r="GR80" s="11" t="str">
        <f aca="false">+IF($D$75&gt;=197,197,"")</f>
        <v/>
      </c>
      <c r="GS80" s="11" t="str">
        <f aca="false">+IF($D$75&gt;=198,198,"")</f>
        <v/>
      </c>
      <c r="GT80" s="11" t="str">
        <f aca="false">+IF($D$75&gt;=199,199,"")</f>
        <v/>
      </c>
      <c r="GU80" s="11" t="str">
        <f aca="false">+IF($D$75&gt;=200,200,"")</f>
        <v/>
      </c>
      <c r="GV80" s="11" t="str">
        <f aca="false">+IF($D$75&gt;=201,201,"")</f>
        <v/>
      </c>
      <c r="GW80" s="11" t="str">
        <f aca="false">+IF($D$75&gt;=202,202,"")</f>
        <v/>
      </c>
      <c r="GX80" s="11" t="str">
        <f aca="false">+IF($D$75&gt;=203,203,"")</f>
        <v/>
      </c>
      <c r="GY80" s="11" t="str">
        <f aca="false">+IF($D$75&gt;=204,204,"")</f>
        <v/>
      </c>
      <c r="GZ80" s="11" t="str">
        <f aca="false">+IF($D$75&gt;=205,205,"")</f>
        <v/>
      </c>
      <c r="HA80" s="11" t="str">
        <f aca="false">+IF($D$75&gt;=206,206,"")</f>
        <v/>
      </c>
      <c r="HB80" s="11" t="str">
        <f aca="false">+IF($D$75&gt;=207,207,"")</f>
        <v/>
      </c>
      <c r="HC80" s="11" t="str">
        <f aca="false">+IF($D$75&gt;=208,208,"")</f>
        <v/>
      </c>
      <c r="HD80" s="11" t="str">
        <f aca="false">+IF($D$75&gt;=209,209,"")</f>
        <v/>
      </c>
      <c r="HE80" s="11" t="str">
        <f aca="false">+IF($D$75&gt;=210,210,"")</f>
        <v/>
      </c>
      <c r="HF80" s="11" t="str">
        <f aca="false">+IF($D$75&gt;=211,211,"")</f>
        <v/>
      </c>
      <c r="HG80" s="11" t="str">
        <f aca="false">+IF($D$75&gt;=212,212,"")</f>
        <v/>
      </c>
      <c r="HH80" s="11" t="str">
        <f aca="false">+IF($D$75&gt;=213,213,"")</f>
        <v/>
      </c>
      <c r="HI80" s="11" t="str">
        <f aca="false">+IF($D$75&gt;=214,214,"")</f>
        <v/>
      </c>
      <c r="HJ80" s="11" t="str">
        <f aca="false">+IF($D$75&gt;=215,215,"")</f>
        <v/>
      </c>
      <c r="HK80" s="11" t="str">
        <f aca="false">+IF($D$75&gt;=216,216,"")</f>
        <v/>
      </c>
      <c r="HL80" s="11" t="str">
        <f aca="false">+IF($D$75&gt;=217,217,"")</f>
        <v/>
      </c>
      <c r="HM80" s="11" t="str">
        <f aca="false">+IF($D$75&gt;=218,218,"")</f>
        <v/>
      </c>
      <c r="HN80" s="11" t="str">
        <f aca="false">+IF($D$75&gt;=219,219,"")</f>
        <v/>
      </c>
      <c r="HO80" s="11" t="str">
        <f aca="false">+IF($D$75&gt;=220,220,"")</f>
        <v/>
      </c>
      <c r="HP80" s="11" t="str">
        <f aca="false">+IF($D$75&gt;=221,221,"")</f>
        <v/>
      </c>
      <c r="HQ80" s="11" t="str">
        <f aca="false">+IF($D$75&gt;=222,222,"")</f>
        <v/>
      </c>
      <c r="HR80" s="11" t="str">
        <f aca="false">+IF($D$75&gt;=223,223,"")</f>
        <v/>
      </c>
      <c r="HS80" s="11" t="str">
        <f aca="false">+IF($D$75&gt;=224,224,"")</f>
        <v/>
      </c>
      <c r="HT80" s="11" t="str">
        <f aca="false">+IF($D$75&gt;=225,225,"")</f>
        <v/>
      </c>
      <c r="HU80" s="11" t="str">
        <f aca="false">+IF($D$75&gt;=226,226,"")</f>
        <v/>
      </c>
      <c r="HV80" s="11" t="str">
        <f aca="false">+IF($D$75&gt;=227,227,"")</f>
        <v/>
      </c>
      <c r="HW80" s="11" t="str">
        <f aca="false">+IF($D$75&gt;=228,228,"")</f>
        <v/>
      </c>
      <c r="HX80" s="11" t="str">
        <f aca="false">+IF($D$75&gt;=229,229,"")</f>
        <v/>
      </c>
      <c r="HY80" s="11" t="str">
        <f aca="false">+IF($D$75&gt;=230,230,"")</f>
        <v/>
      </c>
      <c r="HZ80" s="11" t="str">
        <f aca="false">+IF($D$75&gt;=231,231,"")</f>
        <v/>
      </c>
      <c r="IA80" s="11" t="str">
        <f aca="false">+IF($D$75&gt;=232,232,"")</f>
        <v/>
      </c>
      <c r="IB80" s="11" t="str">
        <f aca="false">+IF($D$75&gt;=233,233,"")</f>
        <v/>
      </c>
      <c r="IC80" s="11" t="str">
        <f aca="false">+IF($D$75&gt;=234,234,"")</f>
        <v/>
      </c>
      <c r="ID80" s="11" t="str">
        <f aca="false">+IF($D$75&gt;=235,235,"")</f>
        <v/>
      </c>
      <c r="IE80" s="11" t="str">
        <f aca="false">+IF($D$75&gt;=236,236,"")</f>
        <v/>
      </c>
      <c r="IF80" s="11" t="str">
        <f aca="false">+IF($D$75&gt;=237,237,"")</f>
        <v/>
      </c>
      <c r="IG80" s="11" t="str">
        <f aca="false">+IF($D$75&gt;=238,238,"")</f>
        <v/>
      </c>
      <c r="IH80" s="11" t="str">
        <f aca="false">+IF($D$75&gt;=239,239,"")</f>
        <v/>
      </c>
      <c r="II80" s="11" t="str">
        <f aca="false">+IF($D$75&gt;=240,240,"")</f>
        <v/>
      </c>
      <c r="IJ80" s="11" t="str">
        <f aca="false">+IF($D$75&gt;=241,241,"")</f>
        <v/>
      </c>
      <c r="IK80" s="11" t="str">
        <f aca="false">+IF($D$75&gt;=242,242,"")</f>
        <v/>
      </c>
      <c r="IL80" s="11" t="str">
        <f aca="false">+IF($D$75&gt;=243,243,"")</f>
        <v/>
      </c>
      <c r="IM80" s="11" t="str">
        <f aca="false">+IF($D$75&gt;=244,244,"")</f>
        <v/>
      </c>
      <c r="IN80" s="11" t="str">
        <f aca="false">+IF($D$75&gt;=245,245,"")</f>
        <v/>
      </c>
      <c r="IO80" s="11" t="str">
        <f aca="false">+IF($D$75&gt;=246,246,"")</f>
        <v/>
      </c>
      <c r="IP80" s="11" t="str">
        <f aca="false">+IF($D$75&gt;=247,247,"")</f>
        <v/>
      </c>
      <c r="IQ80" s="11" t="str">
        <f aca="false">+IF($D$75&gt;=248,248,"")</f>
        <v/>
      </c>
      <c r="IR80" s="11" t="str">
        <f aca="false">+IF($D$75&gt;=249,249,"")</f>
        <v/>
      </c>
      <c r="IS80" s="11" t="str">
        <f aca="false">+IF($D$75&gt;=250,250,"")</f>
        <v/>
      </c>
      <c r="IT80" s="11" t="str">
        <f aca="false">+IF($D$75&gt;=251,251,"")</f>
        <v/>
      </c>
      <c r="IU80" s="11" t="str">
        <f aca="false">+IF($D$75&gt;=252,252,"")</f>
        <v/>
      </c>
      <c r="IV80" s="11" t="str">
        <f aca="false">+IF($D$75&gt;=253,253,"")</f>
        <v/>
      </c>
      <c r="IW80" s="11" t="str">
        <f aca="false">+IF($D$75&gt;=254,254,"")</f>
        <v/>
      </c>
      <c r="IX80" s="11" t="str">
        <f aca="false">+IF($D$75&gt;=255,255,"")</f>
        <v/>
      </c>
      <c r="IY80" s="11" t="str">
        <f aca="false">+IF($D$75&gt;=256,256,"")</f>
        <v/>
      </c>
      <c r="IZ80" s="11" t="str">
        <f aca="false">+IF($D$75&gt;=257,257,"")</f>
        <v/>
      </c>
      <c r="JA80" s="11" t="str">
        <f aca="false">+IF($D$75&gt;=258,258,"")</f>
        <v/>
      </c>
      <c r="JB80" s="11" t="str">
        <f aca="false">+IF($D$75&gt;=259,259,"")</f>
        <v/>
      </c>
      <c r="JC80" s="11" t="str">
        <f aca="false">+IF($D$75&gt;=260,260,"")</f>
        <v/>
      </c>
      <c r="JD80" s="11" t="str">
        <f aca="false">+IF($D$75&gt;=261,261,"")</f>
        <v/>
      </c>
      <c r="JE80" s="11" t="str">
        <f aca="false">+IF($D$75&gt;=262,262,"")</f>
        <v/>
      </c>
      <c r="JF80" s="11" t="str">
        <f aca="false">+IF($D$75&gt;=263,263,"")</f>
        <v/>
      </c>
      <c r="JG80" s="11" t="str">
        <f aca="false">+IF($D$75&gt;=264,264,"")</f>
        <v/>
      </c>
      <c r="JH80" s="11" t="str">
        <f aca="false">+IF($D$75&gt;=265,265,"")</f>
        <v/>
      </c>
      <c r="JI80" s="11" t="str">
        <f aca="false">+IF($D$75&gt;=266,266,"")</f>
        <v/>
      </c>
      <c r="JJ80" s="11" t="str">
        <f aca="false">+IF($D$75&gt;=267,267,"")</f>
        <v/>
      </c>
      <c r="JK80" s="11" t="str">
        <f aca="false">+IF($D$75&gt;=268,268,"")</f>
        <v/>
      </c>
      <c r="JL80" s="11" t="str">
        <f aca="false">+IF($D$75&gt;=269,269,"")</f>
        <v/>
      </c>
      <c r="JM80" s="11" t="str">
        <f aca="false">+IF($D$75&gt;=270,270,"")</f>
        <v/>
      </c>
      <c r="JN80" s="11" t="str">
        <f aca="false">+IF($D$75&gt;=271,271,"")</f>
        <v/>
      </c>
      <c r="JO80" s="11" t="str">
        <f aca="false">+IF($D$75&gt;=272,272,"")</f>
        <v/>
      </c>
      <c r="JP80" s="11" t="str">
        <f aca="false">+IF($D$75&gt;=273,273,"")</f>
        <v/>
      </c>
      <c r="JQ80" s="11" t="str">
        <f aca="false">+IF($D$75&gt;=274,274,"")</f>
        <v/>
      </c>
      <c r="JR80" s="11" t="str">
        <f aca="false">+IF($D$75&gt;=275,275,"")</f>
        <v/>
      </c>
      <c r="JS80" s="11" t="str">
        <f aca="false">+IF($D$75&gt;=276,276,"")</f>
        <v/>
      </c>
      <c r="JT80" s="11" t="str">
        <f aca="false">+IF($D$75&gt;=277,277,"")</f>
        <v/>
      </c>
      <c r="JU80" s="11" t="str">
        <f aca="false">+IF($D$75&gt;=278,278,"")</f>
        <v/>
      </c>
      <c r="JV80" s="11" t="str">
        <f aca="false">+IF($D$75&gt;=279,279,"")</f>
        <v/>
      </c>
      <c r="JW80" s="11" t="str">
        <f aca="false">+IF($D$75&gt;=280,280,"")</f>
        <v/>
      </c>
      <c r="JX80" s="11" t="str">
        <f aca="false">+IF($D$75&gt;=281,281,"")</f>
        <v/>
      </c>
      <c r="JY80" s="11" t="str">
        <f aca="false">+IF($D$75&gt;=282,282,"")</f>
        <v/>
      </c>
      <c r="JZ80" s="11" t="str">
        <f aca="false">+IF($D$75&gt;=283,283,"")</f>
        <v/>
      </c>
      <c r="KA80" s="11" t="str">
        <f aca="false">+IF($D$75&gt;=284,284,"")</f>
        <v/>
      </c>
      <c r="KB80" s="11" t="str">
        <f aca="false">+IF($D$75&gt;=285,285,"")</f>
        <v/>
      </c>
      <c r="KC80" s="11" t="str">
        <f aca="false">+IF($D$75&gt;=286,286,"")</f>
        <v/>
      </c>
      <c r="KD80" s="11" t="str">
        <f aca="false">+IF($D$75&gt;=287,287,"")</f>
        <v/>
      </c>
      <c r="KE80" s="11" t="str">
        <f aca="false">+IF($D$75&gt;=288,288,"")</f>
        <v/>
      </c>
      <c r="KF80" s="11" t="str">
        <f aca="false">+IF($D$75&gt;=289,289,"")</f>
        <v/>
      </c>
      <c r="KG80" s="11" t="str">
        <f aca="false">+IF($D$75&gt;=290,290,"")</f>
        <v/>
      </c>
      <c r="KH80" s="11" t="str">
        <f aca="false">+IF($D$75&gt;=291,291,"")</f>
        <v/>
      </c>
      <c r="KI80" s="11" t="str">
        <f aca="false">+IF($D$75&gt;=292,292,"")</f>
        <v/>
      </c>
      <c r="KJ80" s="11" t="str">
        <f aca="false">+IF($D$75&gt;=293,293,"")</f>
        <v/>
      </c>
      <c r="KK80" s="11" t="str">
        <f aca="false">+IF($D$75&gt;=294,294,"")</f>
        <v/>
      </c>
      <c r="KL80" s="11" t="str">
        <f aca="false">+IF($D$75&gt;=295,295,"")</f>
        <v/>
      </c>
      <c r="KM80" s="11" t="str">
        <f aca="false">+IF($D$75&gt;=296,296,"")</f>
        <v/>
      </c>
      <c r="KN80" s="11" t="str">
        <f aca="false">+IF($D$75&gt;=297,297,"")</f>
        <v/>
      </c>
      <c r="KO80" s="11" t="str">
        <f aca="false">+IF($D$75&gt;=298,298,"")</f>
        <v/>
      </c>
      <c r="KP80" s="11" t="str">
        <f aca="false">+IF($D$75&gt;=299,299,"")</f>
        <v/>
      </c>
      <c r="KQ80" s="11" t="str">
        <f aca="false">+IF($D$75&gt;=300,300,"")</f>
        <v/>
      </c>
      <c r="KR80" s="11" t="str">
        <f aca="false">+IF($D$75&gt;=301,301,"")</f>
        <v/>
      </c>
      <c r="KS80" s="11" t="str">
        <f aca="false">+IF($D$75&gt;=302,302,"")</f>
        <v/>
      </c>
      <c r="KT80" s="11" t="str">
        <f aca="false">+IF($D$75&gt;=303,303,"")</f>
        <v/>
      </c>
      <c r="KU80" s="11" t="str">
        <f aca="false">+IF($D$75&gt;=304,304,"")</f>
        <v/>
      </c>
      <c r="KV80" s="11" t="str">
        <f aca="false">+IF($D$75&gt;=305,305,"")</f>
        <v/>
      </c>
      <c r="KW80" s="11" t="str">
        <f aca="false">+IF($D$75&gt;=306,306,"")</f>
        <v/>
      </c>
      <c r="KX80" s="11" t="str">
        <f aca="false">+IF($D$75&gt;=307,307,"")</f>
        <v/>
      </c>
      <c r="KY80" s="11" t="str">
        <f aca="false">+IF($D$75&gt;=308,308,"")</f>
        <v/>
      </c>
      <c r="KZ80" s="11" t="str">
        <f aca="false">+IF($D$75&gt;=309,309,"")</f>
        <v/>
      </c>
      <c r="LA80" s="11" t="str">
        <f aca="false">+IF($D$75&gt;=310,310,"")</f>
        <v/>
      </c>
      <c r="LB80" s="11" t="str">
        <f aca="false">+IF($D$75&gt;=311,311,"")</f>
        <v/>
      </c>
      <c r="LC80" s="11" t="str">
        <f aca="false">+IF($D$75&gt;=312,312,"")</f>
        <v/>
      </c>
      <c r="LD80" s="11" t="str">
        <f aca="false">+IF($D$75&gt;=313,313,"")</f>
        <v/>
      </c>
      <c r="LE80" s="11" t="str">
        <f aca="false">+IF($D$75&gt;=314,314,"")</f>
        <v/>
      </c>
      <c r="LF80" s="11" t="str">
        <f aca="false">+IF($D$75&gt;=315,315,"")</f>
        <v/>
      </c>
      <c r="LG80" s="11" t="str">
        <f aca="false">+IF($D$75&gt;=316,316,"")</f>
        <v/>
      </c>
      <c r="LH80" s="11" t="str">
        <f aca="false">+IF($D$75&gt;=317,317,"")</f>
        <v/>
      </c>
      <c r="LI80" s="11" t="str">
        <f aca="false">+IF($D$75&gt;=318,318,"")</f>
        <v/>
      </c>
      <c r="LJ80" s="11" t="str">
        <f aca="false">+IF($D$75&gt;=319,319,"")</f>
        <v/>
      </c>
      <c r="LK80" s="11" t="str">
        <f aca="false">+IF($D$75&gt;=320,320,"")</f>
        <v/>
      </c>
      <c r="LL80" s="11" t="str">
        <f aca="false">+IF($D$75&gt;=321,321,"")</f>
        <v/>
      </c>
      <c r="LM80" s="11" t="str">
        <f aca="false">+IF($D$75&gt;=322,322,"")</f>
        <v/>
      </c>
      <c r="LN80" s="11" t="str">
        <f aca="false">+IF($D$75&gt;=323,323,"")</f>
        <v/>
      </c>
      <c r="LO80" s="11" t="str">
        <f aca="false">+IF($D$75&gt;=324,324,"")</f>
        <v/>
      </c>
      <c r="LP80" s="11" t="str">
        <f aca="false">+IF($D$75&gt;=325,325,"")</f>
        <v/>
      </c>
      <c r="LQ80" s="11" t="str">
        <f aca="false">+IF($D$75&gt;=326,326,"")</f>
        <v/>
      </c>
      <c r="LR80" s="11" t="str">
        <f aca="false">+IF($D$75&gt;=327,327,"")</f>
        <v/>
      </c>
      <c r="LS80" s="11" t="str">
        <f aca="false">+IF($D$75&gt;=328,328,"")</f>
        <v/>
      </c>
      <c r="LT80" s="11" t="str">
        <f aca="false">+IF($D$75&gt;=329,329,"")</f>
        <v/>
      </c>
      <c r="LU80" s="11" t="str">
        <f aca="false">+IF($D$75&gt;=330,330,"")</f>
        <v/>
      </c>
      <c r="LV80" s="11" t="str">
        <f aca="false">+IF($D$75&gt;=331,331,"")</f>
        <v/>
      </c>
      <c r="LW80" s="11" t="str">
        <f aca="false">+IF($D$75&gt;=332,332,"")</f>
        <v/>
      </c>
      <c r="LX80" s="11" t="str">
        <f aca="false">+IF($D$75&gt;=333,333,"")</f>
        <v/>
      </c>
      <c r="LY80" s="11" t="str">
        <f aca="false">+IF($D$75&gt;=334,334,"")</f>
        <v/>
      </c>
      <c r="LZ80" s="11" t="str">
        <f aca="false">+IF($D$75&gt;=335,335,"")</f>
        <v/>
      </c>
      <c r="MA80" s="11" t="str">
        <f aca="false">+IF($D$75&gt;=336,336,"")</f>
        <v/>
      </c>
      <c r="MB80" s="11" t="str">
        <f aca="false">+IF($D$75&gt;=337,337,"")</f>
        <v/>
      </c>
      <c r="MC80" s="11" t="str">
        <f aca="false">+IF($D$75&gt;=338,338,"")</f>
        <v/>
      </c>
      <c r="MD80" s="11" t="str">
        <f aca="false">+IF($D$75&gt;=339,339,"")</f>
        <v/>
      </c>
      <c r="ME80" s="11" t="str">
        <f aca="false">+IF($D$75&gt;=340,340,"")</f>
        <v/>
      </c>
      <c r="MF80" s="11" t="str">
        <f aca="false">+IF($D$75&gt;=341,341,"")</f>
        <v/>
      </c>
      <c r="MG80" s="11" t="str">
        <f aca="false">+IF($D$75&gt;=342,342,"")</f>
        <v/>
      </c>
      <c r="MH80" s="11" t="str">
        <f aca="false">+IF($D$75&gt;=343,343,"")</f>
        <v/>
      </c>
      <c r="MI80" s="11" t="str">
        <f aca="false">+IF($D$75&gt;=344,344,"")</f>
        <v/>
      </c>
      <c r="MJ80" s="11" t="str">
        <f aca="false">+IF($D$75&gt;=345,345,"")</f>
        <v/>
      </c>
      <c r="MK80" s="11" t="str">
        <f aca="false">+IF($D$75&gt;=346,346,"")</f>
        <v/>
      </c>
      <c r="ML80" s="11" t="str">
        <f aca="false">+IF($D$75&gt;=347,347,"")</f>
        <v/>
      </c>
      <c r="MM80" s="11" t="str">
        <f aca="false">+IF($D$75&gt;=348,348,"")</f>
        <v/>
      </c>
      <c r="MN80" s="11" t="str">
        <f aca="false">+IF($D$75&gt;=349,349,"")</f>
        <v/>
      </c>
      <c r="MO80" s="11" t="str">
        <f aca="false">+IF($D$75&gt;=350,350,"")</f>
        <v/>
      </c>
      <c r="MP80" s="11" t="str">
        <f aca="false">+IF($D$75&gt;=351,351,"")</f>
        <v/>
      </c>
      <c r="MQ80" s="11" t="str">
        <f aca="false">+IF($D$75&gt;=352,352,"")</f>
        <v/>
      </c>
      <c r="MR80" s="11" t="str">
        <f aca="false">+IF($D$75&gt;=353,353,"")</f>
        <v/>
      </c>
      <c r="MS80" s="11" t="str">
        <f aca="false">+IF($D$75&gt;=354,354,"")</f>
        <v/>
      </c>
      <c r="MT80" s="11" t="str">
        <f aca="false">+IF($D$75&gt;=355,355,"")</f>
        <v/>
      </c>
      <c r="MU80" s="11" t="str">
        <f aca="false">+IF($D$75&gt;=356,356,"")</f>
        <v/>
      </c>
      <c r="MV80" s="11" t="str">
        <f aca="false">+IF($D$75&gt;=357,357,"")</f>
        <v/>
      </c>
      <c r="MW80" s="11" t="str">
        <f aca="false">+IF($D$75&gt;=358,358,"")</f>
        <v/>
      </c>
      <c r="MX80" s="11" t="str">
        <f aca="false">+IF($D$75&gt;=359,359,"")</f>
        <v/>
      </c>
      <c r="MY80" s="11" t="str">
        <f aca="false">+IF($D$75&gt;=360,360,"")</f>
        <v/>
      </c>
      <c r="MZ80" s="11" t="str">
        <f aca="false">+IF($D$75&gt;=361,361,"")</f>
        <v/>
      </c>
      <c r="NA80" s="11" t="str">
        <f aca="false">+IF($D$75&gt;=362,362,"")</f>
        <v/>
      </c>
      <c r="NB80" s="11" t="str">
        <f aca="false">+IF($D$75&gt;=363,363,"")</f>
        <v/>
      </c>
      <c r="NC80" s="11" t="str">
        <f aca="false">+IF($D$75&gt;=364,364,"")</f>
        <v/>
      </c>
      <c r="ND80" s="11" t="str">
        <f aca="false">+IF($D$75&gt;=365,365,"")</f>
        <v/>
      </c>
      <c r="NE80" s="11" t="str">
        <f aca="false">+IF($D$75&gt;=366,366,"")</f>
        <v/>
      </c>
      <c r="NF80" s="11" t="str">
        <f aca="false">+IF($D$75&gt;=367,367,"")</f>
        <v/>
      </c>
      <c r="NG80" s="11" t="str">
        <f aca="false">+IF($D$75&gt;=368,368,"")</f>
        <v/>
      </c>
      <c r="NH80" s="11" t="str">
        <f aca="false">+IF($D$75&gt;=369,369,"")</f>
        <v/>
      </c>
      <c r="NI80" s="11" t="str">
        <f aca="false">+IF($D$75&gt;=370,370,"")</f>
        <v/>
      </c>
      <c r="NJ80" s="11" t="str">
        <f aca="false">+IF($D$75&gt;=371,371,"")</f>
        <v/>
      </c>
      <c r="NK80" s="11" t="str">
        <f aca="false">+IF($D$75&gt;=372,372,"")</f>
        <v/>
      </c>
      <c r="NL80" s="11" t="str">
        <f aca="false">+IF($D$75&gt;=373,373,"")</f>
        <v/>
      </c>
      <c r="NM80" s="11" t="str">
        <f aca="false">+IF($D$75&gt;=374,374,"")</f>
        <v/>
      </c>
      <c r="NN80" s="11" t="str">
        <f aca="false">+IF($D$75&gt;=375,375,"")</f>
        <v/>
      </c>
      <c r="NO80" s="11" t="str">
        <f aca="false">+IF($D$75&gt;=376,376,"")</f>
        <v/>
      </c>
      <c r="NP80" s="11" t="str">
        <f aca="false">+IF($D$75&gt;=377,377,"")</f>
        <v/>
      </c>
      <c r="NQ80" s="11" t="str">
        <f aca="false">+IF($D$75&gt;=378,378,"")</f>
        <v/>
      </c>
      <c r="NR80" s="11" t="str">
        <f aca="false">+IF($D$75&gt;=379,379,"")</f>
        <v/>
      </c>
      <c r="NS80" s="11" t="str">
        <f aca="false">+IF($D$75&gt;=380,380,"")</f>
        <v/>
      </c>
      <c r="NT80" s="11" t="str">
        <f aca="false">+IF($D$75&gt;=381,381,"")</f>
        <v/>
      </c>
      <c r="NU80" s="11" t="str">
        <f aca="false">+IF($D$75&gt;=382,382,"")</f>
        <v/>
      </c>
      <c r="NV80" s="11" t="str">
        <f aca="false">+IF($D$75&gt;=383,383,"")</f>
        <v/>
      </c>
      <c r="NW80" s="11" t="str">
        <f aca="false">+IF($D$75&gt;=384,384,"")</f>
        <v/>
      </c>
      <c r="NX80" s="11" t="str">
        <f aca="false">+IF($D$75&gt;=385,385,"")</f>
        <v/>
      </c>
      <c r="NY80" s="11" t="str">
        <f aca="false">+IF($D$75&gt;=386,386,"")</f>
        <v/>
      </c>
      <c r="NZ80" s="11" t="str">
        <f aca="false">+IF($D$75&gt;=387,387,"")</f>
        <v/>
      </c>
      <c r="OA80" s="11" t="str">
        <f aca="false">+IF($D$75&gt;=388,388,"")</f>
        <v/>
      </c>
      <c r="OB80" s="11" t="str">
        <f aca="false">+IF($D$75&gt;=389,389,"")</f>
        <v/>
      </c>
      <c r="OC80" s="11" t="str">
        <f aca="false">+IF($D$75&gt;=390,390,"")</f>
        <v/>
      </c>
      <c r="OD80" s="11" t="str">
        <f aca="false">+IF($D$75&gt;=391,391,"")</f>
        <v/>
      </c>
      <c r="OE80" s="11" t="str">
        <f aca="false">+IF($D$75&gt;=392,392,"")</f>
        <v/>
      </c>
      <c r="OF80" s="11" t="str">
        <f aca="false">+IF($D$75&gt;=393,393,"")</f>
        <v/>
      </c>
      <c r="OG80" s="11" t="str">
        <f aca="false">+IF($D$75&gt;=394,394,"")</f>
        <v/>
      </c>
      <c r="OH80" s="11" t="str">
        <f aca="false">+IF($D$75&gt;=395,395,"")</f>
        <v/>
      </c>
      <c r="OI80" s="11" t="str">
        <f aca="false">+IF($D$75&gt;=396,396,"")</f>
        <v/>
      </c>
      <c r="OJ80" s="11" t="str">
        <f aca="false">+IF($D$75&gt;=397,397,"")</f>
        <v/>
      </c>
      <c r="OK80" s="11" t="str">
        <f aca="false">+IF($D$75&gt;=398,398,"")</f>
        <v/>
      </c>
      <c r="OL80" s="11" t="str">
        <f aca="false">+IF($D$75&gt;=399,399,"")</f>
        <v/>
      </c>
      <c r="OM80" s="11" t="str">
        <f aca="false">+IF($D$75&gt;=400,400,"")</f>
        <v/>
      </c>
      <c r="ON80" s="11" t="str">
        <f aca="false">+IF($D$75&gt;=401,401,"")</f>
        <v/>
      </c>
      <c r="OO80" s="11" t="str">
        <f aca="false">+IF($D$75&gt;=402,402,"")</f>
        <v/>
      </c>
      <c r="OP80" s="11" t="str">
        <f aca="false">+IF($D$75&gt;=403,403,"")</f>
        <v/>
      </c>
      <c r="OQ80" s="11" t="str">
        <f aca="false">+IF($D$75&gt;=404,404,"")</f>
        <v/>
      </c>
      <c r="OR80" s="11" t="str">
        <f aca="false">+IF($D$75&gt;=405,405,"")</f>
        <v/>
      </c>
      <c r="OS80" s="11" t="str">
        <f aca="false">+IF($D$75&gt;=406,406,"")</f>
        <v/>
      </c>
      <c r="OT80" s="11" t="str">
        <f aca="false">+IF($D$75&gt;=407,407,"")</f>
        <v/>
      </c>
      <c r="OU80" s="11" t="str">
        <f aca="false">+IF($D$75&gt;=408,408,"")</f>
        <v/>
      </c>
      <c r="OV80" s="11" t="str">
        <f aca="false">+IF($D$75&gt;=409,409,"")</f>
        <v/>
      </c>
      <c r="OW80" s="11" t="str">
        <f aca="false">+IF($D$75&gt;=410,410,"")</f>
        <v/>
      </c>
      <c r="OX80" s="11" t="str">
        <f aca="false">+IF($D$75&gt;=411,411,"")</f>
        <v/>
      </c>
      <c r="OY80" s="11" t="str">
        <f aca="false">+IF($D$75&gt;=412,412,"")</f>
        <v/>
      </c>
      <c r="OZ80" s="11" t="str">
        <f aca="false">+IF($D$75&gt;=413,413,"")</f>
        <v/>
      </c>
      <c r="PA80" s="11" t="str">
        <f aca="false">+IF($D$75&gt;=414,414,"")</f>
        <v/>
      </c>
      <c r="PB80" s="11" t="str">
        <f aca="false">+IF($D$75&gt;=415,415,"")</f>
        <v/>
      </c>
      <c r="PC80" s="11" t="str">
        <f aca="false">+IF($D$75&gt;=416,416,"")</f>
        <v/>
      </c>
      <c r="PD80" s="11" t="str">
        <f aca="false">+IF($D$75&gt;=417,417,"")</f>
        <v/>
      </c>
      <c r="PE80" s="11" t="str">
        <f aca="false">+IF($D$75&gt;=418,418,"")</f>
        <v/>
      </c>
      <c r="PF80" s="11" t="str">
        <f aca="false">+IF($D$75&gt;=419,419,"")</f>
        <v/>
      </c>
      <c r="PG80" s="11" t="str">
        <f aca="false">+IF($D$75&gt;=420,420,"")</f>
        <v/>
      </c>
      <c r="PH80" s="11" t="str">
        <f aca="false">+IF($D$75&gt;=421,421,"")</f>
        <v/>
      </c>
      <c r="PI80" s="11" t="str">
        <f aca="false">+IF($D$75&gt;=422,422,"")</f>
        <v/>
      </c>
      <c r="PJ80" s="11" t="str">
        <f aca="false">+IF($D$75&gt;=423,423,"")</f>
        <v/>
      </c>
      <c r="PK80" s="11" t="str">
        <f aca="false">+IF($D$75&gt;=424,424,"")</f>
        <v/>
      </c>
      <c r="PL80" s="11" t="str">
        <f aca="false">+IF($D$75&gt;=425,425,"")</f>
        <v/>
      </c>
      <c r="PM80" s="11" t="str">
        <f aca="false">+IF($D$75&gt;=426,426,"")</f>
        <v/>
      </c>
      <c r="PN80" s="11" t="str">
        <f aca="false">+IF($D$75&gt;=427,427,"")</f>
        <v/>
      </c>
      <c r="PO80" s="11" t="str">
        <f aca="false">+IF($D$75&gt;=428,428,"")</f>
        <v/>
      </c>
      <c r="PP80" s="11" t="str">
        <f aca="false">+IF($D$75&gt;=429,429,"")</f>
        <v/>
      </c>
      <c r="PQ80" s="11" t="str">
        <f aca="false">+IF($D$75&gt;=430,430,"")</f>
        <v/>
      </c>
      <c r="PR80" s="11" t="str">
        <f aca="false">+IF($D$75&gt;=431,431,"")</f>
        <v/>
      </c>
      <c r="PS80" s="11" t="str">
        <f aca="false">+IF($D$75&gt;=432,432,"")</f>
        <v/>
      </c>
      <c r="PT80" s="11" t="str">
        <f aca="false">+IF($D$75&gt;=433,433,"")</f>
        <v/>
      </c>
      <c r="PU80" s="11" t="str">
        <f aca="false">+IF($D$75&gt;=434,434,"")</f>
        <v/>
      </c>
      <c r="PV80" s="11" t="str">
        <f aca="false">+IF($D$75&gt;=435,435,"")</f>
        <v/>
      </c>
      <c r="PW80" s="11" t="str">
        <f aca="false">+IF($D$75&gt;=436,436,"")</f>
        <v/>
      </c>
      <c r="PX80" s="11" t="str">
        <f aca="false">+IF($D$75&gt;=437,437,"")</f>
        <v/>
      </c>
      <c r="PY80" s="11" t="str">
        <f aca="false">+IF($D$75&gt;=438,438,"")</f>
        <v/>
      </c>
      <c r="PZ80" s="11" t="str">
        <f aca="false">+IF($D$75&gt;=439,439,"")</f>
        <v/>
      </c>
      <c r="QA80" s="11" t="str">
        <f aca="false">+IF($D$75&gt;=440,440,"")</f>
        <v/>
      </c>
      <c r="QB80" s="11" t="str">
        <f aca="false">+IF($D$75&gt;=441,441,"")</f>
        <v/>
      </c>
      <c r="QC80" s="11" t="str">
        <f aca="false">+IF($D$75&gt;=442,442,"")</f>
        <v/>
      </c>
      <c r="QD80" s="11" t="str">
        <f aca="false">+IF($D$75&gt;=443,443,"")</f>
        <v/>
      </c>
      <c r="QE80" s="11" t="str">
        <f aca="false">+IF($D$75&gt;=444,444,"")</f>
        <v/>
      </c>
      <c r="QF80" s="11" t="str">
        <f aca="false">+IF($D$75&gt;=445,445,"")</f>
        <v/>
      </c>
      <c r="QG80" s="11" t="str">
        <f aca="false">+IF($D$75&gt;=446,446,"")</f>
        <v/>
      </c>
      <c r="QH80" s="11" t="str">
        <f aca="false">+IF($D$75&gt;=447,447,"")</f>
        <v/>
      </c>
      <c r="QI80" s="11" t="str">
        <f aca="false">+IF($D$75&gt;=448,448,"")</f>
        <v/>
      </c>
      <c r="QJ80" s="11" t="str">
        <f aca="false">+IF($D$75&gt;=449,449,"")</f>
        <v/>
      </c>
      <c r="QK80" s="11" t="str">
        <f aca="false">+IF($D$75&gt;=450,450,"")</f>
        <v/>
      </c>
      <c r="QL80" s="11" t="str">
        <f aca="false">+IF($D$75&gt;=451,451,"")</f>
        <v/>
      </c>
      <c r="QM80" s="11" t="str">
        <f aca="false">+IF($D$75&gt;=452,452,"")</f>
        <v/>
      </c>
      <c r="QN80" s="11" t="str">
        <f aca="false">+IF($D$75&gt;=453,453,"")</f>
        <v/>
      </c>
      <c r="QO80" s="11" t="str">
        <f aca="false">+IF($D$75&gt;=454,454,"")</f>
        <v/>
      </c>
      <c r="QP80" s="11" t="str">
        <f aca="false">+IF($D$75&gt;=455,455,"")</f>
        <v/>
      </c>
      <c r="QQ80" s="11" t="str">
        <f aca="false">+IF($D$75&gt;=456,456,"")</f>
        <v/>
      </c>
      <c r="QR80" s="11" t="str">
        <f aca="false">+IF($D$75&gt;=457,457,"")</f>
        <v/>
      </c>
      <c r="QS80" s="11" t="str">
        <f aca="false">+IF($D$75&gt;=458,458,"")</f>
        <v/>
      </c>
      <c r="QT80" s="11" t="str">
        <f aca="false">+IF($D$75&gt;=459,459,"")</f>
        <v/>
      </c>
      <c r="QU80" s="11" t="str">
        <f aca="false">+IF($D$75&gt;=460,460,"")</f>
        <v/>
      </c>
      <c r="QV80" s="11" t="str">
        <f aca="false">+IF($D$75&gt;=461,461,"")</f>
        <v/>
      </c>
      <c r="QW80" s="11" t="str">
        <f aca="false">+IF($D$75&gt;=462,462,"")</f>
        <v/>
      </c>
      <c r="QX80" s="11" t="str">
        <f aca="false">+IF($D$75&gt;=463,463,"")</f>
        <v/>
      </c>
      <c r="QY80" s="11" t="str">
        <f aca="false">+IF($D$75&gt;=464,464,"")</f>
        <v/>
      </c>
      <c r="QZ80" s="11" t="str">
        <f aca="false">+IF($D$75&gt;=465,465,"")</f>
        <v/>
      </c>
      <c r="RA80" s="11" t="str">
        <f aca="false">+IF($D$75&gt;=466,466,"")</f>
        <v/>
      </c>
      <c r="RB80" s="11" t="str">
        <f aca="false">+IF($D$75&gt;=467,467,"")</f>
        <v/>
      </c>
      <c r="RC80" s="11" t="str">
        <f aca="false">+IF($D$75&gt;=468,468,"")</f>
        <v/>
      </c>
      <c r="RD80" s="11" t="str">
        <f aca="false">+IF($D$75&gt;=469,469,"")</f>
        <v/>
      </c>
      <c r="RE80" s="11" t="str">
        <f aca="false">+IF($D$75&gt;=470,470,"")</f>
        <v/>
      </c>
      <c r="RF80" s="11" t="str">
        <f aca="false">+IF($D$75&gt;=471,471,"")</f>
        <v/>
      </c>
      <c r="RG80" s="11" t="str">
        <f aca="false">+IF($D$75&gt;=472,472,"")</f>
        <v/>
      </c>
      <c r="RH80" s="11" t="str">
        <f aca="false">+IF($D$75&gt;=473,473,"")</f>
        <v/>
      </c>
      <c r="RI80" s="11" t="str">
        <f aca="false">+IF($D$75&gt;=474,474,"")</f>
        <v/>
      </c>
      <c r="RJ80" s="11" t="str">
        <f aca="false">+IF($D$75&gt;=475,475,"")</f>
        <v/>
      </c>
      <c r="RK80" s="11" t="str">
        <f aca="false">+IF($D$75&gt;=476,476,"")</f>
        <v/>
      </c>
      <c r="RL80" s="11" t="str">
        <f aca="false">+IF($D$75&gt;=477,477,"")</f>
        <v/>
      </c>
      <c r="RM80" s="11" t="str">
        <f aca="false">+IF($D$75&gt;=478,478,"")</f>
        <v/>
      </c>
      <c r="RN80" s="11" t="str">
        <f aca="false">+IF($D$75&gt;=479,479,"")</f>
        <v/>
      </c>
      <c r="RO80" s="11" t="str">
        <f aca="false">+IF($D$75&gt;=480,480,"")</f>
        <v/>
      </c>
      <c r="RP80" s="11" t="str">
        <f aca="false">+IF($D$75&gt;=481,481,"")</f>
        <v/>
      </c>
      <c r="RQ80" s="11" t="str">
        <f aca="false">+IF($D$75&gt;=482,482,"")</f>
        <v/>
      </c>
      <c r="RR80" s="11" t="str">
        <f aca="false">+IF($D$75&gt;=483,483,"")</f>
        <v/>
      </c>
      <c r="RS80" s="11" t="str">
        <f aca="false">+IF($D$75&gt;=484,484,"")</f>
        <v/>
      </c>
      <c r="RT80" s="11" t="str">
        <f aca="false">+IF($D$75&gt;=485,485,"")</f>
        <v/>
      </c>
      <c r="RU80" s="11" t="str">
        <f aca="false">+IF($D$75&gt;=486,486,"")</f>
        <v/>
      </c>
      <c r="RV80" s="11" t="str">
        <f aca="false">+IF($D$75&gt;=487,487,"")</f>
        <v/>
      </c>
      <c r="RW80" s="11" t="str">
        <f aca="false">+IF($D$75&gt;=488,488,"")</f>
        <v/>
      </c>
      <c r="RX80" s="11" t="str">
        <f aca="false">+IF($D$75&gt;=489,489,"")</f>
        <v/>
      </c>
      <c r="RY80" s="11" t="str">
        <f aca="false">+IF($D$75&gt;=490,490,"")</f>
        <v/>
      </c>
      <c r="RZ80" s="11" t="str">
        <f aca="false">+IF($D$75&gt;=491,491,"")</f>
        <v/>
      </c>
      <c r="SA80" s="11" t="str">
        <f aca="false">+IF($D$75&gt;=492,492,"")</f>
        <v/>
      </c>
      <c r="SB80" s="11" t="str">
        <f aca="false">+IF($D$75&gt;=493,493,"")</f>
        <v/>
      </c>
      <c r="SC80" s="11" t="str">
        <f aca="false">+IF($D$75&gt;=494,494,"")</f>
        <v/>
      </c>
      <c r="SD80" s="11" t="str">
        <f aca="false">+IF($D$75&gt;=495,495,"")</f>
        <v/>
      </c>
      <c r="SE80" s="11" t="str">
        <f aca="false">+IF($D$75&gt;=496,496,"")</f>
        <v/>
      </c>
      <c r="SF80" s="11" t="str">
        <f aca="false">+IF($D$75&gt;=497,497,"")</f>
        <v/>
      </c>
      <c r="SG80" s="11" t="str">
        <f aca="false">+IF($D$75&gt;=498,498,"")</f>
        <v/>
      </c>
      <c r="SH80" s="11" t="str">
        <f aca="false">+IF($D$75&gt;=499,499,"")</f>
        <v/>
      </c>
      <c r="SI80" s="11" t="str">
        <f aca="false">+IF($D$75&gt;=500,500,"")</f>
        <v/>
      </c>
      <c r="SJ80" s="11" t="str">
        <f aca="false">+IF($D$75&gt;=501,501,"")</f>
        <v/>
      </c>
      <c r="SK80" s="11" t="str">
        <f aca="false">+IF($D$75&gt;=502,502,"")</f>
        <v/>
      </c>
      <c r="SL80" s="11" t="str">
        <f aca="false">+IF($D$75&gt;=503,503,"")</f>
        <v/>
      </c>
      <c r="SM80" s="11" t="str">
        <f aca="false">+IF($D$75&gt;=504,504,"")</f>
        <v/>
      </c>
      <c r="SN80" s="11" t="str">
        <f aca="false">+IF($D$75&gt;=505,505,"")</f>
        <v/>
      </c>
      <c r="SO80" s="11" t="str">
        <f aca="false">+IF($D$75&gt;=506,506,"")</f>
        <v/>
      </c>
      <c r="SP80" s="11" t="str">
        <f aca="false">+IF($D$75&gt;=507,507,"")</f>
        <v/>
      </c>
      <c r="SQ80" s="11" t="str">
        <f aca="false">+IF($D$75&gt;=508,508,"")</f>
        <v/>
      </c>
      <c r="SR80" s="11" t="str">
        <f aca="false">+IF($D$75&gt;=509,509,"")</f>
        <v/>
      </c>
      <c r="SS80" s="11" t="str">
        <f aca="false">+IF($D$75&gt;=510,510,"")</f>
        <v/>
      </c>
      <c r="ST80" s="11" t="str">
        <f aca="false">+IF($D$75&gt;=511,511,"")</f>
        <v/>
      </c>
      <c r="SU80" s="11" t="str">
        <f aca="false">+IF($D$75&gt;=512,512,"")</f>
        <v/>
      </c>
      <c r="SV80" s="11" t="str">
        <f aca="false">+IF($D$75&gt;=513,513,"")</f>
        <v/>
      </c>
      <c r="SW80" s="11" t="str">
        <f aca="false">+IF($D$75&gt;=514,514,"")</f>
        <v/>
      </c>
      <c r="SX80" s="11" t="str">
        <f aca="false">+IF($D$75&gt;=515,515,"")</f>
        <v/>
      </c>
      <c r="SY80" s="11" t="str">
        <f aca="false">+IF($D$75&gt;=516,516,"")</f>
        <v/>
      </c>
      <c r="SZ80" s="11" t="str">
        <f aca="false">+IF($D$75&gt;=517,517,"")</f>
        <v/>
      </c>
      <c r="TA80" s="11" t="str">
        <f aca="false">+IF($D$75&gt;=518,518,"")</f>
        <v/>
      </c>
      <c r="TB80" s="11" t="str">
        <f aca="false">+IF($D$75&gt;=519,519,"")</f>
        <v/>
      </c>
      <c r="TC80" s="11" t="str">
        <f aca="false">+IF($D$75&gt;=520,520,"")</f>
        <v/>
      </c>
      <c r="TD80" s="11" t="str">
        <f aca="false">+IF($D$75&gt;=521,521,"")</f>
        <v/>
      </c>
      <c r="TE80" s="11" t="str">
        <f aca="false">+IF($D$75&gt;=522,522,"")</f>
        <v/>
      </c>
      <c r="TF80" s="11" t="str">
        <f aca="false">+IF($D$75&gt;=523,523,"")</f>
        <v/>
      </c>
      <c r="TG80" s="11" t="str">
        <f aca="false">+IF($D$75&gt;=524,524,"")</f>
        <v/>
      </c>
      <c r="TH80" s="11" t="str">
        <f aca="false">+IF($D$75&gt;=525,525,"")</f>
        <v/>
      </c>
      <c r="TI80" s="11" t="str">
        <f aca="false">+IF($D$75&gt;=526,526,"")</f>
        <v/>
      </c>
      <c r="TJ80" s="11" t="str">
        <f aca="false">+IF($D$75&gt;=527,527,"")</f>
        <v/>
      </c>
      <c r="TK80" s="11" t="str">
        <f aca="false">+IF($D$75&gt;=528,528,"")</f>
        <v/>
      </c>
      <c r="TL80" s="11" t="str">
        <f aca="false">+IF($D$75&gt;=529,529,"")</f>
        <v/>
      </c>
      <c r="TM80" s="11" t="str">
        <f aca="false">+IF($D$75&gt;=530,530,"")</f>
        <v/>
      </c>
      <c r="TN80" s="11" t="str">
        <f aca="false">+IF($D$75&gt;=531,531,"")</f>
        <v/>
      </c>
      <c r="TO80" s="11" t="str">
        <f aca="false">+IF($D$75&gt;=532,532,"")</f>
        <v/>
      </c>
      <c r="TP80" s="11" t="str">
        <f aca="false">+IF($D$75&gt;=533,533,"")</f>
        <v/>
      </c>
      <c r="TQ80" s="11" t="str">
        <f aca="false">+IF($D$75&gt;=534,534,"")</f>
        <v/>
      </c>
      <c r="TR80" s="11" t="str">
        <f aca="false">+IF($D$75&gt;=535,535,"")</f>
        <v/>
      </c>
      <c r="TS80" s="11" t="str">
        <f aca="false">+IF($D$75&gt;=536,536,"")</f>
        <v/>
      </c>
      <c r="TT80" s="11" t="str">
        <f aca="false">+IF($D$75&gt;=537,537,"")</f>
        <v/>
      </c>
      <c r="TU80" s="11" t="str">
        <f aca="false">+IF($D$75&gt;=538,538,"")</f>
        <v/>
      </c>
      <c r="TV80" s="11" t="str">
        <f aca="false">+IF($D$75&gt;=539,539,"")</f>
        <v/>
      </c>
      <c r="TW80" s="11" t="str">
        <f aca="false">+IF($D$75&gt;=540,540,"")</f>
        <v/>
      </c>
      <c r="TX80" s="11" t="str">
        <f aca="false">+IF($D$75&gt;=541,541,"")</f>
        <v/>
      </c>
      <c r="TY80" s="11" t="str">
        <f aca="false">+IF($D$75&gt;=542,542,"")</f>
        <v/>
      </c>
      <c r="TZ80" s="11" t="str">
        <f aca="false">+IF($D$75&gt;=543,543,"")</f>
        <v/>
      </c>
      <c r="UA80" s="11" t="str">
        <f aca="false">+IF($D$75&gt;=544,544,"")</f>
        <v/>
      </c>
      <c r="UB80" s="11" t="str">
        <f aca="false">+IF($D$75&gt;=545,545,"")</f>
        <v/>
      </c>
      <c r="UC80" s="11" t="str">
        <f aca="false">+IF($D$75&gt;=546,546,"")</f>
        <v/>
      </c>
      <c r="UD80" s="11" t="str">
        <f aca="false">+IF($D$75&gt;=547,547,"")</f>
        <v/>
      </c>
      <c r="UE80" s="11" t="str">
        <f aca="false">+IF($D$75&gt;=548,548,"")</f>
        <v/>
      </c>
      <c r="UF80" s="11" t="str">
        <f aca="false">+IF($D$75&gt;=549,549,"")</f>
        <v/>
      </c>
      <c r="UG80" s="11" t="str">
        <f aca="false">+IF($D$75&gt;=550,550,"")</f>
        <v/>
      </c>
      <c r="UH80" s="11" t="str">
        <f aca="false">+IF($D$75&gt;=551,551,"")</f>
        <v/>
      </c>
      <c r="UI80" s="11" t="str">
        <f aca="false">+IF($D$75&gt;=552,552,"")</f>
        <v/>
      </c>
      <c r="UJ80" s="11" t="str">
        <f aca="false">+IF($D$75&gt;=553,553,"")</f>
        <v/>
      </c>
      <c r="UK80" s="11" t="str">
        <f aca="false">+IF($D$75&gt;=554,554,"")</f>
        <v/>
      </c>
      <c r="UL80" s="11" t="str">
        <f aca="false">+IF($D$75&gt;=555,555,"")</f>
        <v/>
      </c>
      <c r="UM80" s="11" t="str">
        <f aca="false">+IF($D$75&gt;=556,556,"")</f>
        <v/>
      </c>
      <c r="UN80" s="11" t="str">
        <f aca="false">+IF($D$75&gt;=557,557,"")</f>
        <v/>
      </c>
      <c r="UO80" s="11" t="str">
        <f aca="false">+IF($D$75&gt;=558,558,"")</f>
        <v/>
      </c>
      <c r="UP80" s="11" t="str">
        <f aca="false">+IF($D$75&gt;=559,559,"")</f>
        <v/>
      </c>
      <c r="UQ80" s="11" t="str">
        <f aca="false">+IF($D$75&gt;=560,560,"")</f>
        <v/>
      </c>
      <c r="UR80" s="11" t="str">
        <f aca="false">+IF($D$75&gt;=561,561,"")</f>
        <v/>
      </c>
      <c r="US80" s="11" t="str">
        <f aca="false">+IF($D$75&gt;=562,562,"")</f>
        <v/>
      </c>
      <c r="UT80" s="11" t="str">
        <f aca="false">+IF($D$75&gt;=563,563,"")</f>
        <v/>
      </c>
      <c r="UU80" s="11" t="str">
        <f aca="false">+IF($D$75&gt;=564,564,"")</f>
        <v/>
      </c>
      <c r="UV80" s="11" t="str">
        <f aca="false">+IF($D$75&gt;=565,565,"")</f>
        <v/>
      </c>
      <c r="UW80" s="11" t="str">
        <f aca="false">+IF($D$75&gt;=566,566,"")</f>
        <v/>
      </c>
      <c r="UX80" s="11" t="str">
        <f aca="false">+IF($D$75&gt;=567,567,"")</f>
        <v/>
      </c>
      <c r="UY80" s="11" t="str">
        <f aca="false">+IF($D$75&gt;=568,568,"")</f>
        <v/>
      </c>
      <c r="UZ80" s="11" t="str">
        <f aca="false">+IF($D$75&gt;=569,569,"")</f>
        <v/>
      </c>
      <c r="VA80" s="11" t="str">
        <f aca="false">+IF($D$75&gt;=570,570,"")</f>
        <v/>
      </c>
      <c r="VB80" s="11" t="str">
        <f aca="false">+IF($D$75&gt;=571,571,"")</f>
        <v/>
      </c>
      <c r="VC80" s="11" t="str">
        <f aca="false">+IF($D$75&gt;=572,572,"")</f>
        <v/>
      </c>
      <c r="VD80" s="11" t="str">
        <f aca="false">+IF($D$75&gt;=573,573,"")</f>
        <v/>
      </c>
      <c r="VE80" s="11" t="str">
        <f aca="false">+IF($D$75&gt;=574,574,"")</f>
        <v/>
      </c>
      <c r="VF80" s="11" t="str">
        <f aca="false">+IF($D$75&gt;=575,575,"")</f>
        <v/>
      </c>
      <c r="VG80" s="11" t="str">
        <f aca="false">+IF($D$75&gt;=576,576,"")</f>
        <v/>
      </c>
      <c r="VH80" s="11" t="str">
        <f aca="false">+IF($D$75&gt;=577,577,"")</f>
        <v/>
      </c>
      <c r="VI80" s="11" t="str">
        <f aca="false">+IF($D$75&gt;=578,578,"")</f>
        <v/>
      </c>
      <c r="VJ80" s="11" t="str">
        <f aca="false">+IF($D$75&gt;=579,579,"")</f>
        <v/>
      </c>
      <c r="VK80" s="11" t="str">
        <f aca="false">+IF($D$75&gt;=580,580,"")</f>
        <v/>
      </c>
      <c r="VL80" s="11" t="str">
        <f aca="false">+IF($D$75&gt;=581,581,"")</f>
        <v/>
      </c>
      <c r="VM80" s="11" t="str">
        <f aca="false">+IF($D$75&gt;=582,582,"")</f>
        <v/>
      </c>
      <c r="VN80" s="11" t="str">
        <f aca="false">+IF($D$75&gt;=583,583,"")</f>
        <v/>
      </c>
      <c r="VO80" s="11" t="str">
        <f aca="false">+IF($D$75&gt;=584,584,"")</f>
        <v/>
      </c>
      <c r="VP80" s="11" t="str">
        <f aca="false">+IF($D$75&gt;=585,585,"")</f>
        <v/>
      </c>
      <c r="VQ80" s="11" t="str">
        <f aca="false">+IF($D$75&gt;=586,586,"")</f>
        <v/>
      </c>
      <c r="VR80" s="11" t="str">
        <f aca="false">+IF($D$75&gt;=587,587,"")</f>
        <v/>
      </c>
      <c r="VS80" s="11" t="str">
        <f aca="false">+IF($D$75&gt;=588,588,"")</f>
        <v/>
      </c>
      <c r="VT80" s="11" t="str">
        <f aca="false">+IF($D$75&gt;=589,589,"")</f>
        <v/>
      </c>
      <c r="VU80" s="11" t="str">
        <f aca="false">+IF($D$75&gt;=590,590,"")</f>
        <v/>
      </c>
      <c r="VV80" s="11" t="str">
        <f aca="false">+IF($D$75&gt;=591,591,"")</f>
        <v/>
      </c>
      <c r="VW80" s="11" t="str">
        <f aca="false">+IF($D$75&gt;=592,592,"")</f>
        <v/>
      </c>
      <c r="VX80" s="11" t="str">
        <f aca="false">+IF($D$75&gt;=593,593,"")</f>
        <v/>
      </c>
      <c r="VY80" s="11" t="str">
        <f aca="false">+IF($D$75&gt;=594,594,"")</f>
        <v/>
      </c>
      <c r="VZ80" s="11" t="str">
        <f aca="false">+IF($D$75&gt;=595,595,"")</f>
        <v/>
      </c>
      <c r="WA80" s="11" t="str">
        <f aca="false">+IF($D$75&gt;=596,596,"")</f>
        <v/>
      </c>
      <c r="WB80" s="11" t="str">
        <f aca="false">+IF($D$75&gt;=597,597,"")</f>
        <v/>
      </c>
      <c r="WC80" s="11" t="str">
        <f aca="false">+IF($D$75&gt;=598,598,"")</f>
        <v/>
      </c>
      <c r="WD80" s="11" t="str">
        <f aca="false">+IF($D$75&gt;=599,599,"")</f>
        <v/>
      </c>
      <c r="WE80" s="11" t="str">
        <f aca="false">+IF($D$75&gt;=600,600,"")</f>
        <v/>
      </c>
      <c r="WF80" s="11" t="str">
        <f aca="false">+IF($D$75&gt;=601,601,"")</f>
        <v/>
      </c>
      <c r="WG80" s="11" t="str">
        <f aca="false">+IF($D$75&gt;=602,602,"")</f>
        <v/>
      </c>
      <c r="WH80" s="11" t="str">
        <f aca="false">+IF($D$75&gt;=603,603,"")</f>
        <v/>
      </c>
      <c r="WI80" s="11" t="str">
        <f aca="false">+IF($D$75&gt;=604,604,"")</f>
        <v/>
      </c>
      <c r="WJ80" s="11" t="str">
        <f aca="false">+IF($D$75&gt;=605,605,"")</f>
        <v/>
      </c>
      <c r="WK80" s="11" t="str">
        <f aca="false">+IF($D$75&gt;=606,606,"")</f>
        <v/>
      </c>
      <c r="WL80" s="11" t="str">
        <f aca="false">+IF($D$75&gt;=607,607,"")</f>
        <v/>
      </c>
      <c r="WM80" s="11" t="str">
        <f aca="false">+IF($D$75&gt;=608,608,"")</f>
        <v/>
      </c>
      <c r="WN80" s="11" t="str">
        <f aca="false">+IF($D$75&gt;=609,609,"")</f>
        <v/>
      </c>
      <c r="WO80" s="11" t="str">
        <f aca="false">+IF($D$75&gt;=610,610,"")</f>
        <v/>
      </c>
      <c r="WP80" s="11" t="str">
        <f aca="false">+IF($D$75&gt;=611,611,"")</f>
        <v/>
      </c>
      <c r="WQ80" s="11" t="str">
        <f aca="false">+IF($D$75&gt;=612,612,"")</f>
        <v/>
      </c>
      <c r="WR80" s="11" t="str">
        <f aca="false">+IF($D$75&gt;=613,613,"")</f>
        <v/>
      </c>
      <c r="WS80" s="11" t="str">
        <f aca="false">+IF($D$75&gt;=614,614,"")</f>
        <v/>
      </c>
      <c r="WT80" s="11" t="str">
        <f aca="false">+IF($D$75&gt;=615,615,"")</f>
        <v/>
      </c>
      <c r="WU80" s="11" t="str">
        <f aca="false">+IF($D$75&gt;=616,616,"")</f>
        <v/>
      </c>
      <c r="WV80" s="11" t="str">
        <f aca="false">+IF($D$75&gt;=617,617,"")</f>
        <v/>
      </c>
      <c r="WW80" s="11" t="str">
        <f aca="false">+IF($D$75&gt;=618,618,"")</f>
        <v/>
      </c>
      <c r="WX80" s="11" t="str">
        <f aca="false">+IF($D$75&gt;=619,619,"")</f>
        <v/>
      </c>
      <c r="WY80" s="11" t="str">
        <f aca="false">+IF($D$75&gt;=620,620,"")</f>
        <v/>
      </c>
      <c r="WZ80" s="11" t="str">
        <f aca="false">+IF($D$75&gt;=621,621,"")</f>
        <v/>
      </c>
      <c r="XA80" s="11" t="str">
        <f aca="false">+IF($D$75&gt;=622,622,"")</f>
        <v/>
      </c>
      <c r="XB80" s="11" t="str">
        <f aca="false">+IF($D$75&gt;=623,623,"")</f>
        <v/>
      </c>
      <c r="XC80" s="11" t="str">
        <f aca="false">+IF($D$75&gt;=624,624,"")</f>
        <v/>
      </c>
      <c r="XD80" s="11" t="str">
        <f aca="false">+IF($D$75&gt;=625,625,"")</f>
        <v/>
      </c>
      <c r="XE80" s="11" t="str">
        <f aca="false">+IF($D$75&gt;=626,626,"")</f>
        <v/>
      </c>
      <c r="XF80" s="11" t="str">
        <f aca="false">+IF($D$75&gt;=627,627,"")</f>
        <v/>
      </c>
      <c r="XG80" s="11" t="str">
        <f aca="false">+IF($D$75&gt;=628,628,"")</f>
        <v/>
      </c>
      <c r="XH80" s="11" t="str">
        <f aca="false">+IF($D$75&gt;=629,629,"")</f>
        <v/>
      </c>
      <c r="XI80" s="11" t="str">
        <f aca="false">+IF($D$75&gt;=630,630,"")</f>
        <v/>
      </c>
      <c r="XJ80" s="11" t="str">
        <f aca="false">+IF($D$75&gt;=631,631,"")</f>
        <v/>
      </c>
      <c r="XK80" s="11" t="str">
        <f aca="false">+IF($D$75&gt;=632,632,"")</f>
        <v/>
      </c>
      <c r="XL80" s="11" t="str">
        <f aca="false">+IF($D$75&gt;=633,633,"")</f>
        <v/>
      </c>
      <c r="XM80" s="11" t="str">
        <f aca="false">+IF($D$75&gt;=634,634,"")</f>
        <v/>
      </c>
      <c r="XN80" s="11" t="str">
        <f aca="false">+IF($D$75&gt;=635,635,"")</f>
        <v/>
      </c>
      <c r="XO80" s="11" t="str">
        <f aca="false">+IF($D$75&gt;=636,636,"")</f>
        <v/>
      </c>
      <c r="XP80" s="11" t="str">
        <f aca="false">+IF($D$75&gt;=637,637,"")</f>
        <v/>
      </c>
      <c r="XQ80" s="11" t="str">
        <f aca="false">+IF($D$75&gt;=638,638,"")</f>
        <v/>
      </c>
      <c r="XR80" s="11" t="str">
        <f aca="false">+IF($D$75&gt;=639,639,"")</f>
        <v/>
      </c>
      <c r="XS80" s="11" t="str">
        <f aca="false">+IF($D$75&gt;=640,640,"")</f>
        <v/>
      </c>
      <c r="XT80" s="11" t="str">
        <f aca="false">+IF($D$75&gt;=641,641,"")</f>
        <v/>
      </c>
      <c r="XU80" s="11" t="str">
        <f aca="false">+IF($D$75&gt;=642,642,"")</f>
        <v/>
      </c>
      <c r="XV80" s="11" t="str">
        <f aca="false">+IF($D$75&gt;=643,643,"")</f>
        <v/>
      </c>
      <c r="XW80" s="11" t="str">
        <f aca="false">+IF($D$75&gt;=644,644,"")</f>
        <v/>
      </c>
      <c r="XX80" s="11" t="str">
        <f aca="false">+IF($D$75&gt;=645,645,"")</f>
        <v/>
      </c>
      <c r="XY80" s="11" t="str">
        <f aca="false">+IF($D$75&gt;=646,646,"")</f>
        <v/>
      </c>
      <c r="XZ80" s="11" t="str">
        <f aca="false">+IF($D$75&gt;=647,647,"")</f>
        <v/>
      </c>
      <c r="YA80" s="11" t="str">
        <f aca="false">+IF($D$75&gt;=648,648,"")</f>
        <v/>
      </c>
      <c r="YB80" s="11" t="str">
        <f aca="false">+IF($D$75&gt;=649,649,"")</f>
        <v/>
      </c>
      <c r="YC80" s="11" t="str">
        <f aca="false">+IF($D$75&gt;=650,650,"")</f>
        <v/>
      </c>
      <c r="YD80" s="11" t="str">
        <f aca="false">+IF($D$75&gt;=651,651,"")</f>
        <v/>
      </c>
      <c r="YE80" s="11" t="str">
        <f aca="false">+IF($D$75&gt;=652,652,"")</f>
        <v/>
      </c>
      <c r="YF80" s="11" t="str">
        <f aca="false">+IF($D$75&gt;=653,653,"")</f>
        <v/>
      </c>
      <c r="YG80" s="11" t="str">
        <f aca="false">+IF($D$75&gt;=654,654,"")</f>
        <v/>
      </c>
      <c r="YH80" s="11" t="str">
        <f aca="false">+IF($D$75&gt;=655,655,"")</f>
        <v/>
      </c>
      <c r="YI80" s="11" t="str">
        <f aca="false">+IF($D$75&gt;=656,656,"")</f>
        <v/>
      </c>
      <c r="YJ80" s="11" t="str">
        <f aca="false">+IF($D$75&gt;=657,657,"")</f>
        <v/>
      </c>
      <c r="YK80" s="11" t="str">
        <f aca="false">+IF($D$75&gt;=658,658,"")</f>
        <v/>
      </c>
      <c r="YL80" s="11" t="str">
        <f aca="false">+IF($D$75&gt;=659,659,"")</f>
        <v/>
      </c>
      <c r="YM80" s="11" t="str">
        <f aca="false">+IF($D$75&gt;=660,660,"")</f>
        <v/>
      </c>
      <c r="YN80" s="11" t="str">
        <f aca="false">+IF($D$75&gt;=661,661,"")</f>
        <v/>
      </c>
      <c r="YO80" s="11" t="str">
        <f aca="false">+IF($D$75&gt;=662,662,"")</f>
        <v/>
      </c>
      <c r="YP80" s="11" t="str">
        <f aca="false">+IF($D$75&gt;=663,663,"")</f>
        <v/>
      </c>
      <c r="YQ80" s="11" t="str">
        <f aca="false">+IF($D$75&gt;=664,664,"")</f>
        <v/>
      </c>
      <c r="YR80" s="11" t="str">
        <f aca="false">+IF($D$75&gt;=665,665,"")</f>
        <v/>
      </c>
      <c r="YS80" s="11" t="str">
        <f aca="false">+IF($D$75&gt;=666,666,"")</f>
        <v/>
      </c>
      <c r="YT80" s="11" t="str">
        <f aca="false">+IF($D$75&gt;=667,667,"")</f>
        <v/>
      </c>
      <c r="YU80" s="11" t="str">
        <f aca="false">+IF($D$75&gt;=668,668,"")</f>
        <v/>
      </c>
      <c r="YV80" s="11" t="str">
        <f aca="false">+IF($D$75&gt;=669,669,"")</f>
        <v/>
      </c>
      <c r="YW80" s="11" t="str">
        <f aca="false">+IF($D$75&gt;=670,670,"")</f>
        <v/>
      </c>
      <c r="YX80" s="11" t="str">
        <f aca="false">+IF($D$75&gt;=671,671,"")</f>
        <v/>
      </c>
      <c r="YY80" s="11" t="str">
        <f aca="false">+IF($D$75&gt;=672,672,"")</f>
        <v/>
      </c>
      <c r="YZ80" s="11" t="str">
        <f aca="false">+IF($D$75&gt;=673,673,"")</f>
        <v/>
      </c>
      <c r="ZA80" s="11" t="str">
        <f aca="false">+IF($D$75&gt;=674,674,"")</f>
        <v/>
      </c>
      <c r="ZB80" s="11" t="str">
        <f aca="false">+IF($D$75&gt;=675,675,"")</f>
        <v/>
      </c>
      <c r="ZC80" s="11" t="str">
        <f aca="false">+IF($D$75&gt;=676,676,"")</f>
        <v/>
      </c>
      <c r="ZD80" s="11" t="str">
        <f aca="false">+IF($D$75&gt;=677,677,"")</f>
        <v/>
      </c>
      <c r="ZE80" s="11" t="str">
        <f aca="false">+IF($D$75&gt;=678,678,"")</f>
        <v/>
      </c>
      <c r="ZF80" s="11" t="str">
        <f aca="false">+IF($D$75&gt;=679,679,"")</f>
        <v/>
      </c>
      <c r="ZG80" s="11" t="str">
        <f aca="false">+IF($D$75&gt;=680,680,"")</f>
        <v/>
      </c>
      <c r="ZH80" s="11" t="str">
        <f aca="false">+IF($D$75&gt;=681,681,"")</f>
        <v/>
      </c>
      <c r="ZI80" s="11" t="str">
        <f aca="false">+IF($D$75&gt;=682,682,"")</f>
        <v/>
      </c>
      <c r="ZJ80" s="11" t="str">
        <f aca="false">+IF($D$75&gt;=683,683,"")</f>
        <v/>
      </c>
      <c r="ZK80" s="11" t="str">
        <f aca="false">+IF($D$75&gt;=684,684,"")</f>
        <v/>
      </c>
      <c r="ZL80" s="11" t="str">
        <f aca="false">+IF($D$75&gt;=685,685,"")</f>
        <v/>
      </c>
      <c r="ZM80" s="11" t="str">
        <f aca="false">+IF($D$75&gt;=686,686,"")</f>
        <v/>
      </c>
      <c r="ZN80" s="11" t="str">
        <f aca="false">+IF($D$75&gt;=687,687,"")</f>
        <v/>
      </c>
      <c r="ZO80" s="11" t="str">
        <f aca="false">+IF($D$75&gt;=688,688,"")</f>
        <v/>
      </c>
      <c r="ZP80" s="11" t="str">
        <f aca="false">+IF($D$75&gt;=689,689,"")</f>
        <v/>
      </c>
      <c r="ZQ80" s="11" t="str">
        <f aca="false">+IF($D$75&gt;=690,690,"")</f>
        <v/>
      </c>
      <c r="ZR80" s="11" t="str">
        <f aca="false">+IF($D$75&gt;=691,691,"")</f>
        <v/>
      </c>
      <c r="ZS80" s="11" t="str">
        <f aca="false">+IF($D$75&gt;=692,692,"")</f>
        <v/>
      </c>
      <c r="ZT80" s="11" t="str">
        <f aca="false">+IF($D$75&gt;=693,693,"")</f>
        <v/>
      </c>
      <c r="ZU80" s="11" t="str">
        <f aca="false">+IF($D$75&gt;=694,694,"")</f>
        <v/>
      </c>
      <c r="ZV80" s="11" t="str">
        <f aca="false">+IF($D$75&gt;=695,695,"")</f>
        <v/>
      </c>
      <c r="ZW80" s="11" t="str">
        <f aca="false">+IF($D$75&gt;=696,696,"")</f>
        <v/>
      </c>
      <c r="ZX80" s="11" t="str">
        <f aca="false">+IF($D$75&gt;=697,697,"")</f>
        <v/>
      </c>
      <c r="ZY80" s="11" t="str">
        <f aca="false">+IF($D$75&gt;=698,698,"")</f>
        <v/>
      </c>
      <c r="ZZ80" s="11" t="str">
        <f aca="false">+IF($D$75&gt;=699,699,"")</f>
        <v/>
      </c>
      <c r="AAA80" s="11" t="str">
        <f aca="false">+IF($D$75&gt;=700,700,"")</f>
        <v/>
      </c>
      <c r="AAB80" s="11" t="str">
        <f aca="false">+IF($D$75&gt;=701,701,"")</f>
        <v/>
      </c>
      <c r="AAC80" s="11" t="str">
        <f aca="false">+IF($D$75&gt;=702,702,"")</f>
        <v/>
      </c>
      <c r="AAD80" s="11" t="str">
        <f aca="false">+IF($D$75&gt;=703,703,"")</f>
        <v/>
      </c>
      <c r="AAE80" s="11" t="str">
        <f aca="false">+IF($D$75&gt;=704,704,"")</f>
        <v/>
      </c>
      <c r="AAF80" s="11" t="str">
        <f aca="false">+IF($D$75&gt;=705,705,"")</f>
        <v/>
      </c>
      <c r="AAG80" s="11" t="str">
        <f aca="false">+IF($D$75&gt;=706,706,"")</f>
        <v/>
      </c>
      <c r="AAH80" s="11" t="str">
        <f aca="false">+IF($D$75&gt;=707,707,"")</f>
        <v/>
      </c>
      <c r="AAI80" s="11" t="str">
        <f aca="false">+IF($D$75&gt;=708,708,"")</f>
        <v/>
      </c>
      <c r="AAJ80" s="11" t="str">
        <f aca="false">+IF($D$75&gt;=709,709,"")</f>
        <v/>
      </c>
      <c r="AAK80" s="11" t="str">
        <f aca="false">+IF($D$75&gt;=710,710,"")</f>
        <v/>
      </c>
      <c r="AAL80" s="11" t="str">
        <f aca="false">+IF($D$75&gt;=711,711,"")</f>
        <v/>
      </c>
      <c r="AAM80" s="11" t="str">
        <f aca="false">+IF($D$75&gt;=712,712,"")</f>
        <v/>
      </c>
      <c r="AAN80" s="11" t="str">
        <f aca="false">+IF($D$75&gt;=713,713,"")</f>
        <v/>
      </c>
      <c r="AAO80" s="11" t="str">
        <f aca="false">+IF($D$75&gt;=714,714,"")</f>
        <v/>
      </c>
      <c r="AAP80" s="11" t="str">
        <f aca="false">+IF($D$75&gt;=715,715,"")</f>
        <v/>
      </c>
      <c r="AAQ80" s="11" t="str">
        <f aca="false">+IF($D$75&gt;=716,716,"")</f>
        <v/>
      </c>
      <c r="AAR80" s="11" t="str">
        <f aca="false">+IF($D$75&gt;=717,717,"")</f>
        <v/>
      </c>
      <c r="AAS80" s="11" t="str">
        <f aca="false">+IF($D$75&gt;=718,718,"")</f>
        <v/>
      </c>
      <c r="AAT80" s="11" t="str">
        <f aca="false">+IF($D$75&gt;=719,719,"")</f>
        <v/>
      </c>
      <c r="AAU80" s="11" t="str">
        <f aca="false">+IF($D$75&gt;=720,720,"")</f>
        <v/>
      </c>
      <c r="AAV80" s="11" t="str">
        <f aca="false">+IF($D$75&gt;=721,721,"")</f>
        <v/>
      </c>
      <c r="AAW80" s="11" t="str">
        <f aca="false">+IF($D$75&gt;=722,722,"")</f>
        <v/>
      </c>
      <c r="AAX80" s="11" t="str">
        <f aca="false">+IF($D$75&gt;=723,723,"")</f>
        <v/>
      </c>
      <c r="AAY80" s="11" t="str">
        <f aca="false">+IF($D$75&gt;=724,724,"")</f>
        <v/>
      </c>
      <c r="AAZ80" s="11" t="str">
        <f aca="false">+IF($D$75&gt;=725,725,"")</f>
        <v/>
      </c>
      <c r="ABA80" s="11" t="str">
        <f aca="false">+IF($D$75&gt;=726,726,"")</f>
        <v/>
      </c>
      <c r="ABB80" s="11" t="str">
        <f aca="false">+IF($D$75&gt;=727,727,"")</f>
        <v/>
      </c>
      <c r="ABC80" s="11" t="str">
        <f aca="false">+IF($D$75&gt;=728,728,"")</f>
        <v/>
      </c>
      <c r="ABD80" s="11" t="str">
        <f aca="false">+IF($D$75&gt;=729,729,"")</f>
        <v/>
      </c>
      <c r="ABE80" s="11" t="str">
        <f aca="false">+IF($D$75&gt;=730,730,"")</f>
        <v/>
      </c>
      <c r="ABF80" s="11" t="str">
        <f aca="false">+IF($D$75&gt;=731,731,"")</f>
        <v/>
      </c>
      <c r="ABG80" s="11" t="str">
        <f aca="false">+IF($D$75&gt;=732,732,"")</f>
        <v/>
      </c>
      <c r="ABH80" s="11" t="str">
        <f aca="false">+IF($D$75&gt;=733,733,"")</f>
        <v/>
      </c>
      <c r="ABI80" s="11" t="str">
        <f aca="false">+IF($D$75&gt;=734,734,"")</f>
        <v/>
      </c>
      <c r="ABJ80" s="11" t="str">
        <f aca="false">+IF($D$75&gt;=735,735,"")</f>
        <v/>
      </c>
      <c r="ABK80" s="11" t="str">
        <f aca="false">+IF($D$75&gt;=736,736,"")</f>
        <v/>
      </c>
      <c r="ABL80" s="11" t="str">
        <f aca="false">+IF($D$75&gt;=737,737,"")</f>
        <v/>
      </c>
      <c r="ABM80" s="11" t="str">
        <f aca="false">+IF($D$75&gt;=738,738,"")</f>
        <v/>
      </c>
      <c r="ABN80" s="11" t="str">
        <f aca="false">+IF($D$75&gt;=739,739,"")</f>
        <v/>
      </c>
      <c r="ABO80" s="11" t="str">
        <f aca="false">+IF($D$75&gt;=740,740,"")</f>
        <v/>
      </c>
      <c r="ABP80" s="11" t="str">
        <f aca="false">+IF($D$75&gt;=741,741,"")</f>
        <v/>
      </c>
      <c r="ABQ80" s="11" t="str">
        <f aca="false">+IF($D$75&gt;=742,742,"")</f>
        <v/>
      </c>
      <c r="ABR80" s="11" t="str">
        <f aca="false">+IF($D$75&gt;=743,743,"")</f>
        <v/>
      </c>
      <c r="ABS80" s="11" t="str">
        <f aca="false">+IF($D$75&gt;=744,744,"")</f>
        <v/>
      </c>
      <c r="ABT80" s="11" t="str">
        <f aca="false">+IF($D$75&gt;=745,745,"")</f>
        <v/>
      </c>
      <c r="ABU80" s="11" t="str">
        <f aca="false">+IF($D$75&gt;=746,746,"")</f>
        <v/>
      </c>
      <c r="ABV80" s="11" t="str">
        <f aca="false">+IF($D$75&gt;=747,747,"")</f>
        <v/>
      </c>
      <c r="ABW80" s="11" t="str">
        <f aca="false">+IF($D$75&gt;=748,748,"")</f>
        <v/>
      </c>
      <c r="ABX80" s="11" t="str">
        <f aca="false">+IF($D$75&gt;=749,749,"")</f>
        <v/>
      </c>
      <c r="ABY80" s="11" t="str">
        <f aca="false">+IF($D$75&gt;=750,750,"")</f>
        <v/>
      </c>
      <c r="ABZ80" s="11" t="str">
        <f aca="false">+IF($D$75&gt;=751,751,"")</f>
        <v/>
      </c>
      <c r="ACA80" s="11" t="str">
        <f aca="false">+IF($D$75&gt;=752,752,"")</f>
        <v/>
      </c>
      <c r="ACB80" s="11" t="str">
        <f aca="false">+IF($D$75&gt;=753,753,"")</f>
        <v/>
      </c>
      <c r="ACC80" s="11" t="str">
        <f aca="false">+IF($D$75&gt;=754,754,"")</f>
        <v/>
      </c>
      <c r="ACD80" s="11" t="str">
        <f aca="false">+IF($D$75&gt;=755,755,"")</f>
        <v/>
      </c>
      <c r="ACE80" s="11" t="str">
        <f aca="false">+IF($D$75&gt;=756,756,"")</f>
        <v/>
      </c>
      <c r="ACF80" s="11" t="str">
        <f aca="false">+IF($D$75&gt;=757,757,"")</f>
        <v/>
      </c>
      <c r="ACG80" s="11" t="str">
        <f aca="false">+IF($D$75&gt;=758,758,"")</f>
        <v/>
      </c>
      <c r="ACH80" s="11" t="str">
        <f aca="false">+IF($D$75&gt;=759,759,"")</f>
        <v/>
      </c>
      <c r="ACI80" s="11" t="str">
        <f aca="false">+IF($D$75&gt;=760,760,"")</f>
        <v/>
      </c>
      <c r="ACJ80" s="11" t="str">
        <f aca="false">+IF($D$75&gt;=761,761,"")</f>
        <v/>
      </c>
      <c r="ACK80" s="11" t="str">
        <f aca="false">+IF($D$75&gt;=762,762,"")</f>
        <v/>
      </c>
      <c r="ACL80" s="11" t="str">
        <f aca="false">+IF($D$75&gt;=763,763,"")</f>
        <v/>
      </c>
      <c r="ACM80" s="11" t="str">
        <f aca="false">+IF($D$75&gt;=764,764,"")</f>
        <v/>
      </c>
      <c r="ACN80" s="11" t="str">
        <f aca="false">+IF($D$75&gt;=765,765,"")</f>
        <v/>
      </c>
      <c r="ACO80" s="11" t="str">
        <f aca="false">+IF($D$75&gt;=766,766,"")</f>
        <v/>
      </c>
      <c r="ACP80" s="11" t="str">
        <f aca="false">+IF($D$75&gt;=767,767,"")</f>
        <v/>
      </c>
      <c r="ACQ80" s="11" t="str">
        <f aca="false">+IF($D$75&gt;=768,768,"")</f>
        <v/>
      </c>
      <c r="ACR80" s="11" t="str">
        <f aca="false">+IF($D$75&gt;=769,769,"")</f>
        <v/>
      </c>
      <c r="ACS80" s="11" t="str">
        <f aca="false">+IF($D$75&gt;=770,770,"")</f>
        <v/>
      </c>
      <c r="ACT80" s="11" t="str">
        <f aca="false">+IF($D$75&gt;=771,771,"")</f>
        <v/>
      </c>
      <c r="ACU80" s="11" t="str">
        <f aca="false">+IF($D$75&gt;=772,772,"")</f>
        <v/>
      </c>
      <c r="ACV80" s="11" t="str">
        <f aca="false">+IF($D$75&gt;=773,773,"")</f>
        <v/>
      </c>
      <c r="ACW80" s="11" t="str">
        <f aca="false">+IF($D$75&gt;=774,774,"")</f>
        <v/>
      </c>
      <c r="ACX80" s="11" t="str">
        <f aca="false">+IF($D$75&gt;=775,775,"")</f>
        <v/>
      </c>
      <c r="ACY80" s="11" t="str">
        <f aca="false">+IF($D$75&gt;=776,776,"")</f>
        <v/>
      </c>
      <c r="ACZ80" s="11" t="str">
        <f aca="false">+IF($D$75&gt;=777,777,"")</f>
        <v/>
      </c>
      <c r="ADA80" s="11" t="str">
        <f aca="false">+IF($D$75&gt;=778,778,"")</f>
        <v/>
      </c>
      <c r="ADB80" s="11" t="str">
        <f aca="false">+IF($D$75&gt;=779,779,"")</f>
        <v/>
      </c>
      <c r="ADC80" s="11" t="str">
        <f aca="false">+IF($D$75&gt;=780,780,"")</f>
        <v/>
      </c>
      <c r="ADD80" s="11" t="str">
        <f aca="false">+IF($D$75&gt;=781,781,"")</f>
        <v/>
      </c>
      <c r="ADE80" s="11" t="str">
        <f aca="false">+IF($D$75&gt;=782,782,"")</f>
        <v/>
      </c>
      <c r="ADF80" s="11" t="str">
        <f aca="false">+IF($D$75&gt;=783,783,"")</f>
        <v/>
      </c>
      <c r="ADG80" s="11" t="str">
        <f aca="false">+IF($D$75&gt;=784,784,"")</f>
        <v/>
      </c>
      <c r="ADH80" s="11" t="str">
        <f aca="false">+IF($D$75&gt;=785,785,"")</f>
        <v/>
      </c>
      <c r="ADI80" s="11" t="str">
        <f aca="false">+IF($D$75&gt;=786,786,"")</f>
        <v/>
      </c>
      <c r="ADJ80" s="11" t="str">
        <f aca="false">+IF($D$75&gt;=787,787,"")</f>
        <v/>
      </c>
      <c r="ADK80" s="11" t="str">
        <f aca="false">+IF($D$75&gt;=788,788,"")</f>
        <v/>
      </c>
      <c r="ADL80" s="11" t="str">
        <f aca="false">+IF($D$75&gt;=789,789,"")</f>
        <v/>
      </c>
      <c r="ADM80" s="11" t="str">
        <f aca="false">+IF($D$75&gt;=790,790,"")</f>
        <v/>
      </c>
      <c r="ADN80" s="11" t="str">
        <f aca="false">+IF($D$75&gt;=791,791,"")</f>
        <v/>
      </c>
      <c r="ADO80" s="11" t="str">
        <f aca="false">+IF($D$75&gt;=792,792,"")</f>
        <v/>
      </c>
      <c r="ADP80" s="11" t="str">
        <f aca="false">+IF($D$75&gt;=793,793,"")</f>
        <v/>
      </c>
      <c r="ADQ80" s="11" t="str">
        <f aca="false">+IF($D$75&gt;=794,794,"")</f>
        <v/>
      </c>
      <c r="ADR80" s="11" t="str">
        <f aca="false">+IF($D$75&gt;=795,795,"")</f>
        <v/>
      </c>
      <c r="ADS80" s="11" t="str">
        <f aca="false">+IF($D$75&gt;=796,796,"")</f>
        <v/>
      </c>
      <c r="ADT80" s="11" t="str">
        <f aca="false">+IF($D$75&gt;=797,797,"")</f>
        <v/>
      </c>
      <c r="ADU80" s="11" t="str">
        <f aca="false">+IF($D$75&gt;=798,798,"")</f>
        <v/>
      </c>
      <c r="ADV80" s="11" t="str">
        <f aca="false">+IF($D$75&gt;=799,799,"")</f>
        <v/>
      </c>
      <c r="ADW80" s="11" t="str">
        <f aca="false">+IF($D$75&gt;=800,800,"")</f>
        <v/>
      </c>
      <c r="ADX80" s="11" t="str">
        <f aca="false">+IF($D$75&gt;=801,801,"")</f>
        <v/>
      </c>
      <c r="ADY80" s="11" t="str">
        <f aca="false">+IF($D$75&gt;=802,802,"")</f>
        <v/>
      </c>
      <c r="ADZ80" s="11" t="str">
        <f aca="false">+IF($D$75&gt;=803,803,"")</f>
        <v/>
      </c>
      <c r="AEA80" s="11" t="str">
        <f aca="false">+IF($D$75&gt;=804,804,"")</f>
        <v/>
      </c>
      <c r="AEB80" s="11" t="str">
        <f aca="false">+IF($D$75&gt;=805,805,"")</f>
        <v/>
      </c>
      <c r="AEC80" s="11" t="str">
        <f aca="false">+IF($D$75&gt;=806,806,"")</f>
        <v/>
      </c>
      <c r="AED80" s="11" t="str">
        <f aca="false">+IF($D$75&gt;=807,807,"")</f>
        <v/>
      </c>
      <c r="AEE80" s="11" t="str">
        <f aca="false">+IF($D$75&gt;=808,808,"")</f>
        <v/>
      </c>
      <c r="AEF80" s="11" t="str">
        <f aca="false">+IF($D$75&gt;=809,809,"")</f>
        <v/>
      </c>
      <c r="AEG80" s="11" t="str">
        <f aca="false">+IF($D$75&gt;=810,810,"")</f>
        <v/>
      </c>
      <c r="AEH80" s="11" t="str">
        <f aca="false">+IF($D$75&gt;=811,811,"")</f>
        <v/>
      </c>
      <c r="AEI80" s="11" t="str">
        <f aca="false">+IF($D$75&gt;=812,812,"")</f>
        <v/>
      </c>
      <c r="AEJ80" s="11" t="str">
        <f aca="false">+IF($D$75&gt;=813,813,"")</f>
        <v/>
      </c>
      <c r="AEK80" s="11" t="str">
        <f aca="false">+IF($D$75&gt;=814,814,"")</f>
        <v/>
      </c>
      <c r="AEL80" s="11" t="str">
        <f aca="false">+IF($D$75&gt;=815,815,"")</f>
        <v/>
      </c>
      <c r="AEM80" s="11" t="str">
        <f aca="false">+IF($D$75&gt;=816,816,"")</f>
        <v/>
      </c>
      <c r="AEN80" s="11" t="str">
        <f aca="false">+IF($D$75&gt;=817,817,"")</f>
        <v/>
      </c>
      <c r="AEO80" s="11" t="str">
        <f aca="false">+IF($D$75&gt;=818,818,"")</f>
        <v/>
      </c>
      <c r="AEP80" s="11" t="str">
        <f aca="false">+IF($D$75&gt;=819,819,"")</f>
        <v/>
      </c>
      <c r="AEQ80" s="11" t="str">
        <f aca="false">+IF($D$75&gt;=820,820,"")</f>
        <v/>
      </c>
      <c r="AER80" s="11" t="str">
        <f aca="false">+IF($D$75&gt;=821,821,"")</f>
        <v/>
      </c>
      <c r="AES80" s="11" t="str">
        <f aca="false">+IF($D$75&gt;=822,822,"")</f>
        <v/>
      </c>
      <c r="AET80" s="11" t="str">
        <f aca="false">+IF($D$75&gt;=823,823,"")</f>
        <v/>
      </c>
      <c r="AEU80" s="11" t="str">
        <f aca="false">+IF($D$75&gt;=824,824,"")</f>
        <v/>
      </c>
      <c r="AEV80" s="11" t="str">
        <f aca="false">+IF($D$75&gt;=825,825,"")</f>
        <v/>
      </c>
      <c r="AEW80" s="11" t="str">
        <f aca="false">+IF($D$75&gt;=826,826,"")</f>
        <v/>
      </c>
      <c r="AEX80" s="11" t="str">
        <f aca="false">+IF($D$75&gt;=827,827,"")</f>
        <v/>
      </c>
      <c r="AEY80" s="11" t="str">
        <f aca="false">+IF($D$75&gt;=828,828,"")</f>
        <v/>
      </c>
      <c r="AEZ80" s="11" t="str">
        <f aca="false">+IF($D$75&gt;=829,829,"")</f>
        <v/>
      </c>
      <c r="AFA80" s="11" t="str">
        <f aca="false">+IF($D$75&gt;=830,830,"")</f>
        <v/>
      </c>
      <c r="AFB80" s="11" t="str">
        <f aca="false">+IF($D$75&gt;=831,831,"")</f>
        <v/>
      </c>
      <c r="AFC80" s="11" t="str">
        <f aca="false">+IF($D$75&gt;=832,832,"")</f>
        <v/>
      </c>
      <c r="AFD80" s="11" t="str">
        <f aca="false">+IF($D$75&gt;=833,833,"")</f>
        <v/>
      </c>
      <c r="AFE80" s="11" t="str">
        <f aca="false">+IF($D$75&gt;=834,834,"")</f>
        <v/>
      </c>
      <c r="AFF80" s="11" t="str">
        <f aca="false">+IF($D$75&gt;=835,835,"")</f>
        <v/>
      </c>
      <c r="AFG80" s="11" t="str">
        <f aca="false">+IF($D$75&gt;=836,836,"")</f>
        <v/>
      </c>
      <c r="AFH80" s="11" t="str">
        <f aca="false">+IF($D$75&gt;=837,837,"")</f>
        <v/>
      </c>
      <c r="AFI80" s="11" t="str">
        <f aca="false">+IF($D$75&gt;=838,838,"")</f>
        <v/>
      </c>
      <c r="AFJ80" s="11" t="str">
        <f aca="false">+IF($D$75&gt;=839,839,"")</f>
        <v/>
      </c>
      <c r="AFK80" s="11" t="str">
        <f aca="false">+IF($D$75&gt;=840,840,"")</f>
        <v/>
      </c>
      <c r="AFL80" s="11" t="str">
        <f aca="false">+IF($D$75&gt;=841,841,"")</f>
        <v/>
      </c>
      <c r="AFM80" s="11" t="str">
        <f aca="false">+IF($D$75&gt;=842,842,"")</f>
        <v/>
      </c>
      <c r="AFN80" s="11" t="str">
        <f aca="false">+IF($D$75&gt;=843,843,"")</f>
        <v/>
      </c>
      <c r="AFO80" s="11" t="str">
        <f aca="false">+IF($D$75&gt;=844,844,"")</f>
        <v/>
      </c>
      <c r="AFP80" s="11" t="str">
        <f aca="false">+IF($D$75&gt;=845,845,"")</f>
        <v/>
      </c>
      <c r="AFQ80" s="11" t="str">
        <f aca="false">+IF($D$75&gt;=846,846,"")</f>
        <v/>
      </c>
      <c r="AFR80" s="11" t="str">
        <f aca="false">+IF($D$75&gt;=847,847,"")</f>
        <v/>
      </c>
      <c r="AFS80" s="11" t="str">
        <f aca="false">+IF($D$75&gt;=848,848,"")</f>
        <v/>
      </c>
      <c r="AFT80" s="11" t="str">
        <f aca="false">+IF($D$75&gt;=849,849,"")</f>
        <v/>
      </c>
      <c r="AFU80" s="11" t="str">
        <f aca="false">+IF($D$75&gt;=850,850,"")</f>
        <v/>
      </c>
      <c r="AFV80" s="11" t="str">
        <f aca="false">+IF($D$75&gt;=851,851,"")</f>
        <v/>
      </c>
      <c r="AFW80" s="11" t="str">
        <f aca="false">+IF($D$75&gt;=852,852,"")</f>
        <v/>
      </c>
      <c r="AFX80" s="11" t="str">
        <f aca="false">+IF($D$75&gt;=853,853,"")</f>
        <v/>
      </c>
      <c r="AFY80" s="11" t="str">
        <f aca="false">+IF($D$75&gt;=854,854,"")</f>
        <v/>
      </c>
      <c r="AFZ80" s="11" t="str">
        <f aca="false">+IF($D$75&gt;=855,855,"")</f>
        <v/>
      </c>
      <c r="AGA80" s="11" t="str">
        <f aca="false">+IF($D$75&gt;=856,856,"")</f>
        <v/>
      </c>
      <c r="AGB80" s="11" t="str">
        <f aca="false">+IF($D$75&gt;=857,857,"")</f>
        <v/>
      </c>
      <c r="AGC80" s="11" t="str">
        <f aca="false">+IF($D$75&gt;=858,858,"")</f>
        <v/>
      </c>
      <c r="AGD80" s="11" t="str">
        <f aca="false">+IF($D$75&gt;=859,859,"")</f>
        <v/>
      </c>
      <c r="AGE80" s="11" t="str">
        <f aca="false">+IF($D$75&gt;=860,860,"")</f>
        <v/>
      </c>
      <c r="AGF80" s="11" t="str">
        <f aca="false">+IF($D$75&gt;=861,861,"")</f>
        <v/>
      </c>
      <c r="AGG80" s="11" t="str">
        <f aca="false">+IF($D$75&gt;=862,862,"")</f>
        <v/>
      </c>
      <c r="AGH80" s="11" t="str">
        <f aca="false">+IF($D$75&gt;=863,863,"")</f>
        <v/>
      </c>
      <c r="AGI80" s="11" t="str">
        <f aca="false">+IF($D$75&gt;=864,864,"")</f>
        <v/>
      </c>
      <c r="AGJ80" s="11" t="str">
        <f aca="false">+IF($D$75&gt;=865,865,"")</f>
        <v/>
      </c>
      <c r="AGK80" s="11" t="str">
        <f aca="false">+IF($D$75&gt;=866,866,"")</f>
        <v/>
      </c>
      <c r="AGL80" s="11" t="str">
        <f aca="false">+IF($D$75&gt;=867,867,"")</f>
        <v/>
      </c>
      <c r="AGM80" s="11" t="str">
        <f aca="false">+IF($D$75&gt;=868,868,"")</f>
        <v/>
      </c>
      <c r="AGN80" s="11" t="str">
        <f aca="false">+IF($D$75&gt;=869,869,"")</f>
        <v/>
      </c>
      <c r="AGO80" s="11" t="str">
        <f aca="false">+IF($D$75&gt;=870,870,"")</f>
        <v/>
      </c>
      <c r="AGP80" s="11" t="str">
        <f aca="false">+IF($D$75&gt;=871,871,"")</f>
        <v/>
      </c>
      <c r="AGQ80" s="11" t="str">
        <f aca="false">+IF($D$75&gt;=872,872,"")</f>
        <v/>
      </c>
      <c r="AGR80" s="11" t="str">
        <f aca="false">+IF($D$75&gt;=873,873,"")</f>
        <v/>
      </c>
      <c r="AGS80" s="11" t="str">
        <f aca="false">+IF($D$75&gt;=874,874,"")</f>
        <v/>
      </c>
      <c r="AGT80" s="11" t="str">
        <f aca="false">+IF($D$75&gt;=875,875,"")</f>
        <v/>
      </c>
      <c r="AGU80" s="11" t="str">
        <f aca="false">+IF($D$75&gt;=876,876,"")</f>
        <v/>
      </c>
      <c r="AGV80" s="11" t="str">
        <f aca="false">+IF($D$75&gt;=877,877,"")</f>
        <v/>
      </c>
      <c r="AGW80" s="11" t="str">
        <f aca="false">+IF($D$75&gt;=878,878,"")</f>
        <v/>
      </c>
      <c r="AGX80" s="11" t="str">
        <f aca="false">+IF($D$75&gt;=879,879,"")</f>
        <v/>
      </c>
      <c r="AGY80" s="11" t="str">
        <f aca="false">+IF($D$75&gt;=880,880,"")</f>
        <v/>
      </c>
      <c r="AGZ80" s="11" t="str">
        <f aca="false">+IF($D$75&gt;=881,881,"")</f>
        <v/>
      </c>
      <c r="AHA80" s="11" t="str">
        <f aca="false">+IF($D$75&gt;=882,882,"")</f>
        <v/>
      </c>
      <c r="AHB80" s="11" t="str">
        <f aca="false">+IF($D$75&gt;=883,883,"")</f>
        <v/>
      </c>
      <c r="AHC80" s="11" t="str">
        <f aca="false">+IF($D$75&gt;=884,884,"")</f>
        <v/>
      </c>
      <c r="AHD80" s="11" t="str">
        <f aca="false">+IF($D$75&gt;=885,885,"")</f>
        <v/>
      </c>
      <c r="AHE80" s="11" t="str">
        <f aca="false">+IF($D$75&gt;=886,886,"")</f>
        <v/>
      </c>
      <c r="AHF80" s="11" t="str">
        <f aca="false">+IF($D$75&gt;=887,887,"")</f>
        <v/>
      </c>
      <c r="AHG80" s="11" t="str">
        <f aca="false">+IF($D$75&gt;=888,888,"")</f>
        <v/>
      </c>
      <c r="AHH80" s="11" t="str">
        <f aca="false">+IF($D$75&gt;=889,889,"")</f>
        <v/>
      </c>
      <c r="AHI80" s="11" t="str">
        <f aca="false">+IF($D$75&gt;=890,890,"")</f>
        <v/>
      </c>
      <c r="AHJ80" s="11" t="str">
        <f aca="false">+IF($D$75&gt;=891,891,"")</f>
        <v/>
      </c>
      <c r="AHK80" s="11" t="str">
        <f aca="false">+IF($D$75&gt;=892,892,"")</f>
        <v/>
      </c>
      <c r="AHL80" s="11" t="str">
        <f aca="false">+IF($D$75&gt;=893,893,"")</f>
        <v/>
      </c>
      <c r="AHM80" s="11" t="str">
        <f aca="false">+IF($D$75&gt;=894,894,"")</f>
        <v/>
      </c>
      <c r="AHN80" s="11" t="str">
        <f aca="false">+IF($D$75&gt;=895,895,"")</f>
        <v/>
      </c>
      <c r="AHO80" s="11" t="str">
        <f aca="false">+IF($D$75&gt;=896,896,"")</f>
        <v/>
      </c>
      <c r="AHP80" s="11" t="str">
        <f aca="false">+IF($D$75&gt;=897,897,"")</f>
        <v/>
      </c>
      <c r="AHQ80" s="11" t="str">
        <f aca="false">+IF($D$75&gt;=898,898,"")</f>
        <v/>
      </c>
      <c r="AHR80" s="11" t="str">
        <f aca="false">+IF($D$75&gt;=899,899,"")</f>
        <v/>
      </c>
      <c r="AHS80" s="11" t="str">
        <f aca="false">+IF($D$75&gt;=900,900,"")</f>
        <v/>
      </c>
      <c r="AHT80" s="11" t="str">
        <f aca="false">+IF($D$75&gt;=901,901,"")</f>
        <v/>
      </c>
      <c r="AHU80" s="11" t="str">
        <f aca="false">+IF($D$75&gt;=902,902,"")</f>
        <v/>
      </c>
      <c r="AHV80" s="11" t="str">
        <f aca="false">+IF($D$75&gt;=903,903,"")</f>
        <v/>
      </c>
      <c r="AHW80" s="11" t="str">
        <f aca="false">+IF($D$75&gt;=904,904,"")</f>
        <v/>
      </c>
      <c r="AHX80" s="11" t="str">
        <f aca="false">+IF($D$75&gt;=905,905,"")</f>
        <v/>
      </c>
      <c r="AHY80" s="11" t="str">
        <f aca="false">+IF($D$75&gt;=906,906,"")</f>
        <v/>
      </c>
      <c r="AHZ80" s="11" t="str">
        <f aca="false">+IF($D$75&gt;=907,907,"")</f>
        <v/>
      </c>
      <c r="AIA80" s="11" t="str">
        <f aca="false">+IF($D$75&gt;=908,908,"")</f>
        <v/>
      </c>
      <c r="AIB80" s="11" t="str">
        <f aca="false">+IF($D$75&gt;=909,909,"")</f>
        <v/>
      </c>
      <c r="AIC80" s="11" t="str">
        <f aca="false">+IF($D$75&gt;=910,910,"")</f>
        <v/>
      </c>
      <c r="AID80" s="11" t="str">
        <f aca="false">+IF($D$75&gt;=911,911,"")</f>
        <v/>
      </c>
      <c r="AIE80" s="11" t="str">
        <f aca="false">+IF($D$75&gt;=912,912,"")</f>
        <v/>
      </c>
      <c r="AIF80" s="11" t="str">
        <f aca="false">+IF($D$75&gt;=913,913,"")</f>
        <v/>
      </c>
      <c r="AIG80" s="11" t="str">
        <f aca="false">+IF($D$75&gt;=914,914,"")</f>
        <v/>
      </c>
      <c r="AIH80" s="11" t="str">
        <f aca="false">+IF($D$75&gt;=915,915,"")</f>
        <v/>
      </c>
      <c r="AII80" s="11" t="str">
        <f aca="false">+IF($D$75&gt;=916,916,"")</f>
        <v/>
      </c>
      <c r="AIJ80" s="11" t="str">
        <f aca="false">+IF($D$75&gt;=917,917,"")</f>
        <v/>
      </c>
      <c r="AIK80" s="11" t="str">
        <f aca="false">+IF($D$75&gt;=918,918,"")</f>
        <v/>
      </c>
      <c r="AIL80" s="11" t="str">
        <f aca="false">+IF($D$75&gt;=919,919,"")</f>
        <v/>
      </c>
      <c r="AIM80" s="11" t="str">
        <f aca="false">+IF($D$75&gt;=920,920,"")</f>
        <v/>
      </c>
      <c r="AIN80" s="11" t="str">
        <f aca="false">+IF($D$75&gt;=921,921,"")</f>
        <v/>
      </c>
      <c r="AIO80" s="11" t="str">
        <f aca="false">+IF($D$75&gt;=922,922,"")</f>
        <v/>
      </c>
      <c r="AIP80" s="11" t="str">
        <f aca="false">+IF($D$75&gt;=923,923,"")</f>
        <v/>
      </c>
      <c r="AIQ80" s="11" t="str">
        <f aca="false">+IF($D$75&gt;=924,924,"")</f>
        <v/>
      </c>
      <c r="AIR80" s="11" t="str">
        <f aca="false">+IF($D$75&gt;=925,925,"")</f>
        <v/>
      </c>
      <c r="AIS80" s="11" t="str">
        <f aca="false">+IF($D$75&gt;=926,926,"")</f>
        <v/>
      </c>
      <c r="AIT80" s="11" t="str">
        <f aca="false">+IF($D$75&gt;=927,927,"")</f>
        <v/>
      </c>
      <c r="AIU80" s="11" t="str">
        <f aca="false">+IF($D$75&gt;=928,928,"")</f>
        <v/>
      </c>
      <c r="AIV80" s="11" t="str">
        <f aca="false">+IF($D$75&gt;=929,929,"")</f>
        <v/>
      </c>
      <c r="AIW80" s="11" t="str">
        <f aca="false">+IF($D$75&gt;=930,930,"")</f>
        <v/>
      </c>
      <c r="AIX80" s="11" t="str">
        <f aca="false">+IF($D$75&gt;=931,931,"")</f>
        <v/>
      </c>
      <c r="AIY80" s="11" t="str">
        <f aca="false">+IF($D$75&gt;=932,932,"")</f>
        <v/>
      </c>
      <c r="AIZ80" s="11" t="str">
        <f aca="false">+IF($D$75&gt;=933,933,"")</f>
        <v/>
      </c>
      <c r="AJA80" s="11" t="str">
        <f aca="false">+IF($D$75&gt;=934,934,"")</f>
        <v/>
      </c>
      <c r="AJB80" s="11" t="str">
        <f aca="false">+IF($D$75&gt;=935,935,"")</f>
        <v/>
      </c>
      <c r="AJC80" s="11" t="str">
        <f aca="false">+IF($D$75&gt;=936,936,"")</f>
        <v/>
      </c>
      <c r="AJD80" s="11" t="str">
        <f aca="false">+IF($D$75&gt;=937,937,"")</f>
        <v/>
      </c>
      <c r="AJE80" s="11" t="str">
        <f aca="false">+IF($D$75&gt;=938,938,"")</f>
        <v/>
      </c>
      <c r="AJF80" s="11" t="str">
        <f aca="false">+IF($D$75&gt;=939,939,"")</f>
        <v/>
      </c>
      <c r="AJG80" s="11" t="str">
        <f aca="false">+IF($D$75&gt;=940,940,"")</f>
        <v/>
      </c>
      <c r="AJH80" s="11" t="str">
        <f aca="false">+IF($D$75&gt;=941,941,"")</f>
        <v/>
      </c>
      <c r="AJI80" s="11" t="str">
        <f aca="false">+IF($D$75&gt;=942,942,"")</f>
        <v/>
      </c>
      <c r="AJJ80" s="11" t="str">
        <f aca="false">+IF($D$75&gt;=943,943,"")</f>
        <v/>
      </c>
      <c r="AJK80" s="11" t="str">
        <f aca="false">+IF($D$75&gt;=944,944,"")</f>
        <v/>
      </c>
      <c r="AJL80" s="11" t="str">
        <f aca="false">+IF($D$75&gt;=945,945,"")</f>
        <v/>
      </c>
      <c r="AJM80" s="11" t="str">
        <f aca="false">+IF($D$75&gt;=946,946,"")</f>
        <v/>
      </c>
      <c r="AJN80" s="11" t="str">
        <f aca="false">+IF($D$75&gt;=947,947,"")</f>
        <v/>
      </c>
      <c r="AJO80" s="11" t="str">
        <f aca="false">+IF($D$75&gt;=948,948,"")</f>
        <v/>
      </c>
      <c r="AJP80" s="11" t="str">
        <f aca="false">+IF($D$75&gt;=949,949,"")</f>
        <v/>
      </c>
      <c r="AJQ80" s="11" t="str">
        <f aca="false">+IF($D$75&gt;=950,950,"")</f>
        <v/>
      </c>
      <c r="AJR80" s="11" t="str">
        <f aca="false">+IF($D$75&gt;=951,951,"")</f>
        <v/>
      </c>
      <c r="AJS80" s="11" t="str">
        <f aca="false">+IF($D$75&gt;=952,952,"")</f>
        <v/>
      </c>
      <c r="AJT80" s="11" t="str">
        <f aca="false">+IF($D$75&gt;=953,953,"")</f>
        <v/>
      </c>
      <c r="AJU80" s="11" t="str">
        <f aca="false">+IF($D$75&gt;=954,954,"")</f>
        <v/>
      </c>
      <c r="AJV80" s="11" t="str">
        <f aca="false">+IF($D$75&gt;=955,955,"")</f>
        <v/>
      </c>
      <c r="AJW80" s="11" t="str">
        <f aca="false">+IF($D$75&gt;=956,956,"")</f>
        <v/>
      </c>
      <c r="AJX80" s="11" t="str">
        <f aca="false">+IF($D$75&gt;=957,957,"")</f>
        <v/>
      </c>
      <c r="AJY80" s="11" t="str">
        <f aca="false">+IF($D$75&gt;=958,958,"")</f>
        <v/>
      </c>
      <c r="AJZ80" s="11" t="str">
        <f aca="false">+IF($D$75&gt;=959,959,"")</f>
        <v/>
      </c>
      <c r="AKA80" s="11" t="str">
        <f aca="false">+IF($D$75&gt;=960,960,"")</f>
        <v/>
      </c>
      <c r="AKB80" s="11" t="str">
        <f aca="false">+IF($D$75&gt;=961,961,"")</f>
        <v/>
      </c>
      <c r="AKC80" s="11" t="str">
        <f aca="false">+IF($D$75&gt;=962,962,"")</f>
        <v/>
      </c>
      <c r="AKD80" s="11" t="str">
        <f aca="false">+IF($D$75&gt;=963,963,"")</f>
        <v/>
      </c>
      <c r="AKE80" s="11" t="str">
        <f aca="false">+IF($D$75&gt;=964,964,"")</f>
        <v/>
      </c>
      <c r="AKF80" s="11" t="str">
        <f aca="false">+IF($D$75&gt;=965,965,"")</f>
        <v/>
      </c>
      <c r="AKG80" s="11" t="str">
        <f aca="false">+IF($D$75&gt;=966,966,"")</f>
        <v/>
      </c>
      <c r="AKH80" s="11" t="str">
        <f aca="false">+IF($D$75&gt;=967,967,"")</f>
        <v/>
      </c>
      <c r="AKI80" s="11" t="str">
        <f aca="false">+IF($D$75&gt;=968,968,"")</f>
        <v/>
      </c>
      <c r="AKJ80" s="11" t="str">
        <f aca="false">+IF($D$75&gt;=969,969,"")</f>
        <v/>
      </c>
      <c r="AKK80" s="11" t="str">
        <f aca="false">+IF($D$75&gt;=970,970,"")</f>
        <v/>
      </c>
      <c r="AKL80" s="11" t="str">
        <f aca="false">+IF($D$75&gt;=971,971,"")</f>
        <v/>
      </c>
      <c r="AKM80" s="11" t="str">
        <f aca="false">+IF($D$75&gt;=972,972,"")</f>
        <v/>
      </c>
      <c r="AKN80" s="11" t="str">
        <f aca="false">+IF($D$75&gt;=973,973,"")</f>
        <v/>
      </c>
      <c r="AKO80" s="11" t="str">
        <f aca="false">+IF($D$75&gt;=974,974,"")</f>
        <v/>
      </c>
      <c r="AKP80" s="11" t="str">
        <f aca="false">+IF($D$75&gt;=975,975,"")</f>
        <v/>
      </c>
      <c r="AKQ80" s="11" t="str">
        <f aca="false">+IF($D$75&gt;=976,976,"")</f>
        <v/>
      </c>
      <c r="AKR80" s="11" t="str">
        <f aca="false">+IF($D$75&gt;=977,977,"")</f>
        <v/>
      </c>
      <c r="AKS80" s="11" t="str">
        <f aca="false">+IF($D$75&gt;=978,978,"")</f>
        <v/>
      </c>
      <c r="AKT80" s="11" t="str">
        <f aca="false">+IF($D$75&gt;=979,979,"")</f>
        <v/>
      </c>
      <c r="AKU80" s="11" t="str">
        <f aca="false">+IF($D$75&gt;=980,980,"")</f>
        <v/>
      </c>
      <c r="AKV80" s="11" t="str">
        <f aca="false">+IF($D$75&gt;=981,981,"")</f>
        <v/>
      </c>
      <c r="AKW80" s="11" t="str">
        <f aca="false">+IF($D$75&gt;=982,982,"")</f>
        <v/>
      </c>
      <c r="AKX80" s="11" t="str">
        <f aca="false">+IF($D$75&gt;=983,983,"")</f>
        <v/>
      </c>
      <c r="AKY80" s="11" t="str">
        <f aca="false">+IF($D$75&gt;=984,984,"")</f>
        <v/>
      </c>
      <c r="AKZ80" s="11" t="str">
        <f aca="false">+IF($D$75&gt;=985,985,"")</f>
        <v/>
      </c>
      <c r="ALA80" s="11" t="str">
        <f aca="false">+IF($D$75&gt;=986,986,"")</f>
        <v/>
      </c>
      <c r="ALB80" s="11" t="str">
        <f aca="false">+IF($D$75&gt;=987,987,"")</f>
        <v/>
      </c>
      <c r="ALC80" s="11" t="str">
        <f aca="false">+IF($D$75&gt;=988,988,"")</f>
        <v/>
      </c>
      <c r="ALD80" s="11" t="str">
        <f aca="false">+IF($D$75&gt;=989,989,"")</f>
        <v/>
      </c>
      <c r="ALE80" s="11" t="str">
        <f aca="false">+IF($D$75&gt;=990,990,"")</f>
        <v/>
      </c>
      <c r="ALF80" s="11" t="str">
        <f aca="false">+IF($D$75&gt;=991,991,"")</f>
        <v/>
      </c>
      <c r="ALG80" s="11" t="str">
        <f aca="false">+IF($D$75&gt;=992,992,"")</f>
        <v/>
      </c>
      <c r="ALH80" s="11" t="str">
        <f aca="false">+IF($D$75&gt;=993,993,"")</f>
        <v/>
      </c>
      <c r="ALI80" s="11" t="str">
        <f aca="false">+IF($D$75&gt;=994,994,"")</f>
        <v/>
      </c>
      <c r="ALJ80" s="11" t="str">
        <f aca="false">+IF($D$75&gt;=995,995,"")</f>
        <v/>
      </c>
      <c r="ALK80" s="11" t="str">
        <f aca="false">+IF($D$75&gt;=996,996,"")</f>
        <v/>
      </c>
      <c r="ALL80" s="11" t="str">
        <f aca="false">+IF($D$75&gt;=997,997,"")</f>
        <v/>
      </c>
      <c r="ALM80" s="11" t="str">
        <f aca="false">+IF($D$75&gt;=998,998,"")</f>
        <v/>
      </c>
      <c r="ALN80" s="11" t="str">
        <f aca="false">+IF($D$75&gt;=999,999,"")</f>
        <v/>
      </c>
      <c r="ALO80" s="11" t="str">
        <f aca="false">+IF($D$75&gt;=1000,1000,"")</f>
        <v/>
      </c>
      <c r="ALP80" s="11" t="str">
        <f aca="false">+IF($D$75&gt;=1001,1001,"")</f>
        <v/>
      </c>
      <c r="ALQ80" s="11" t="str">
        <f aca="false">+IF($D$75&gt;=1002,1002,"")</f>
        <v/>
      </c>
      <c r="ALR80" s="11" t="str">
        <f aca="false">+IF($D$75&gt;=1003,1003,"")</f>
        <v/>
      </c>
      <c r="ALS80" s="11" t="str">
        <f aca="false">+IF($D$75&gt;=1004,1004,"")</f>
        <v/>
      </c>
      <c r="ALT80" s="11" t="str">
        <f aca="false">+IF($D$75&gt;=1005,1005,"")</f>
        <v/>
      </c>
      <c r="ALU80" s="11" t="str">
        <f aca="false">+IF($D$75&gt;=1006,1006,"")</f>
        <v/>
      </c>
      <c r="ALV80" s="11" t="str">
        <f aca="false">+IF($D$75&gt;=1007,1007,"")</f>
        <v/>
      </c>
      <c r="ALW80" s="11" t="str">
        <f aca="false">+IF($D$75&gt;=1008,1008,"")</f>
        <v/>
      </c>
      <c r="ALX80" s="11" t="str">
        <f aca="false">+IF($D$75&gt;=1009,1009,"")</f>
        <v/>
      </c>
      <c r="ALY80" s="11" t="str">
        <f aca="false">+IF($D$75&gt;=1010,1010,"")</f>
        <v/>
      </c>
      <c r="ALZ80" s="11" t="str">
        <f aca="false">+IF($D$75&gt;=1011,1011,"")</f>
        <v/>
      </c>
      <c r="AMA80" s="11" t="str">
        <f aca="false">+IF($D$75&gt;=1012,1012,"")</f>
        <v/>
      </c>
      <c r="AMB80" s="11" t="str">
        <f aca="false">+IF($D$75&gt;=1013,1013,"")</f>
        <v/>
      </c>
      <c r="AMC80" s="11" t="str">
        <f aca="false">+IF($D$75&gt;=1014,1014,"")</f>
        <v/>
      </c>
      <c r="AMD80" s="11" t="str">
        <f aca="false">+IF($D$75&gt;=1015,1015,"")</f>
        <v/>
      </c>
      <c r="AME80" s="11" t="str">
        <f aca="false">+IF($D$75&gt;=1016,1016,"")</f>
        <v/>
      </c>
      <c r="AMF80" s="11" t="str">
        <f aca="false">+IF($D$75&gt;=1017,1017,"")</f>
        <v/>
      </c>
      <c r="AMG80" s="11" t="str">
        <f aca="false">+IF($D$75&gt;=1018,1018,"")</f>
        <v/>
      </c>
      <c r="AMH80" s="11" t="str">
        <f aca="false">+IF($D$75&gt;=1019,1019,"")</f>
        <v/>
      </c>
      <c r="AMI80" s="11" t="str">
        <f aca="false">+IF($D$75&gt;=1020,1020,"")</f>
        <v/>
      </c>
      <c r="AMJ80" s="11" t="str">
        <f aca="false">+IF($D$75&gt;=1021,1021,"")</f>
        <v/>
      </c>
    </row>
    <row r="81" s="23" customFormat="true" ht="20.15" hidden="false" customHeight="true" outlineLevel="0" collapsed="false">
      <c r="A81" s="1"/>
      <c r="B81" s="1"/>
      <c r="C81" s="1"/>
    </row>
    <row r="82" s="12" customFormat="true" ht="20.15" hidden="false" customHeight="true" outlineLevel="0" collapsed="false">
      <c r="A82" s="4" t="s">
        <v>42</v>
      </c>
      <c r="B82" s="4"/>
      <c r="C82" s="1" t="s">
        <v>5</v>
      </c>
    </row>
    <row r="83" s="12" customFormat="true" ht="20.15" hidden="false" customHeight="true" outlineLevel="0" collapsed="false">
      <c r="A83" s="4" t="s">
        <v>6</v>
      </c>
      <c r="B83" s="4"/>
      <c r="C83" s="1" t="s">
        <v>7</v>
      </c>
    </row>
    <row r="84" s="12" customFormat="true" ht="20.15" hidden="false" customHeight="true" outlineLevel="0" collapsed="false">
      <c r="A84" s="4" t="s">
        <v>43</v>
      </c>
      <c r="B84" s="4"/>
      <c r="C84" s="1" t="s">
        <v>9</v>
      </c>
    </row>
    <row r="85" s="23" customFormat="true" ht="20.15" hidden="false" customHeight="true" outlineLevel="0" collapsed="false">
      <c r="A85" s="1"/>
      <c r="B85" s="1"/>
      <c r="C85" s="1"/>
    </row>
    <row r="86" s="12" customFormat="true" ht="20.15" hidden="false" customHeight="true" outlineLevel="0" collapsed="false">
      <c r="A86" s="4" t="s">
        <v>44</v>
      </c>
      <c r="B86" s="4"/>
      <c r="C86" s="1" t="s">
        <v>34</v>
      </c>
    </row>
    <row r="87" s="12" customFormat="true" ht="20.15" hidden="false" customHeight="true" outlineLevel="0" collapsed="false">
      <c r="A87" s="4" t="s">
        <v>45</v>
      </c>
      <c r="B87" s="4"/>
      <c r="C87" s="1" t="s">
        <v>34</v>
      </c>
    </row>
    <row r="88" s="12" customFormat="true" ht="20.15" hidden="false" customHeight="true" outlineLevel="0" collapsed="false">
      <c r="A88" s="4" t="s">
        <v>35</v>
      </c>
      <c r="B88" s="4"/>
      <c r="C88" s="1" t="s">
        <v>14</v>
      </c>
    </row>
    <row r="89" s="12" customFormat="true" ht="20.15" hidden="false" customHeight="true" outlineLevel="0" collapsed="false">
      <c r="A89" s="4" t="s">
        <v>36</v>
      </c>
      <c r="B89" s="4"/>
      <c r="C89" s="1" t="s">
        <v>14</v>
      </c>
    </row>
    <row r="90" s="12" customFormat="true" ht="20.15" hidden="false" customHeight="true" outlineLevel="0" collapsed="false">
      <c r="A90" s="4" t="s">
        <v>46</v>
      </c>
      <c r="B90" s="4"/>
      <c r="C90" s="1" t="s">
        <v>34</v>
      </c>
    </row>
    <row r="91" s="5" customFormat="true" ht="20.1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4"/>
      <c r="M91" s="24"/>
      <c r="N91" s="24"/>
      <c r="O91" s="24"/>
      <c r="P91" s="24"/>
      <c r="Q91" s="24"/>
      <c r="R91" s="24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</row>
    <row r="92" s="6" customFormat="true" ht="26.45" hidden="false" customHeight="true" outlineLevel="0" collapsed="false">
      <c r="A92" s="7" t="s">
        <v>12</v>
      </c>
      <c r="B92" s="7"/>
      <c r="C92" s="7"/>
      <c r="D92" s="7"/>
      <c r="E92" s="7"/>
      <c r="F92" s="7"/>
      <c r="G92" s="7"/>
    </row>
    <row r="93" s="6" customFormat="true" ht="20.15" hidden="false" customHeight="true" outlineLevel="0" collapsed="false"/>
    <row r="94" s="12" customFormat="true" ht="20.15" hidden="false" customHeight="true" outlineLevel="0" collapsed="false">
      <c r="A94" s="4" t="s">
        <v>13</v>
      </c>
      <c r="B94" s="4"/>
      <c r="C94" s="1" t="s">
        <v>14</v>
      </c>
    </row>
    <row r="95" s="12" customFormat="true" ht="20.15" hidden="false" customHeight="true" outlineLevel="0" collapsed="false">
      <c r="A95" s="4" t="s">
        <v>15</v>
      </c>
      <c r="B95" s="4"/>
      <c r="C95" s="1" t="s">
        <v>14</v>
      </c>
    </row>
    <row r="96" s="12" customFormat="true" ht="20.15" hidden="false" customHeight="true" outlineLevel="0" collapsed="false">
      <c r="A96" s="4" t="s">
        <v>16</v>
      </c>
      <c r="B96" s="4"/>
      <c r="C96" s="1" t="s">
        <v>14</v>
      </c>
      <c r="AC96" s="8"/>
    </row>
    <row r="97" s="23" customFormat="true" ht="20.15" hidden="false" customHeight="true" outlineLevel="0" collapsed="false">
      <c r="A97" s="1"/>
      <c r="B97" s="1"/>
      <c r="C97" s="1"/>
    </row>
    <row r="98" s="12" customFormat="true" ht="20.15" hidden="false" customHeight="true" outlineLevel="0" collapsed="false">
      <c r="A98" s="13" t="s">
        <v>47</v>
      </c>
      <c r="B98" s="13"/>
      <c r="C98" s="1" t="s">
        <v>29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</row>
    <row r="99" s="5" customFormat="true" ht="20.15" hidden="false" customHeight="true" outlineLevel="0" collapsed="false">
      <c r="A99" s="15" t="s">
        <v>48</v>
      </c>
      <c r="B99" s="15"/>
    </row>
    <row r="100" s="6" customFormat="true" ht="20.15" hidden="false" customHeight="true" outlineLevel="0" collapsed="false"/>
    <row r="101" s="16" customFormat="true" ht="20.15" hidden="false" customHeight="true" outlineLevel="0" collapsed="false"/>
    <row r="102" s="5" customFormat="true" ht="20.15" hidden="false" customHeight="true" outlineLevel="0" collapsed="false"/>
    <row r="103" s="6" customFormat="true" ht="37.9" hidden="false" customHeight="true" outlineLevel="0" collapsed="false">
      <c r="A103" s="10" t="s">
        <v>49</v>
      </c>
      <c r="B103" s="10"/>
      <c r="D103" s="8" t="n">
        <v>0</v>
      </c>
      <c r="F103" s="17" t="s">
        <v>50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="6" customFormat="true" ht="20.15" hidden="false" customHeight="true" outlineLevel="0" collapsed="false"/>
    <row r="105" s="6" customFormat="true" ht="20.15" hidden="false" customHeight="true" outlineLevel="0" collapsed="false"/>
    <row r="106" s="6" customFormat="true" ht="20.15" hidden="false" customHeight="true" outlineLevel="0" collapsed="false"/>
    <row r="107" s="10" customFormat="true" ht="20.15" hidden="false" customHeight="true" outlineLevel="0" collapsed="false">
      <c r="A107" s="10" t="s">
        <v>51</v>
      </c>
      <c r="C107" s="6"/>
      <c r="D107" s="11" t="str">
        <f aca="false">+IF($D$103&gt;=1,1,"")</f>
        <v/>
      </c>
      <c r="E107" s="11" t="str">
        <f aca="false">+IF($D$103&gt;=2,2,"")</f>
        <v/>
      </c>
      <c r="F107" s="11" t="str">
        <f aca="false">+IF($D$103&gt;=3,3,"")</f>
        <v/>
      </c>
      <c r="G107" s="11" t="str">
        <f aca="false">+IF($D$103&gt;=4,4,"")</f>
        <v/>
      </c>
      <c r="H107" s="11" t="str">
        <f aca="false">+IF($D$103&gt;=5,5,"")</f>
        <v/>
      </c>
      <c r="I107" s="11" t="str">
        <f aca="false">+IF($D$103&gt;=6,6,"")</f>
        <v/>
      </c>
      <c r="J107" s="11" t="str">
        <f aca="false">+IF($D$103&gt;=7,7,"")</f>
        <v/>
      </c>
      <c r="K107" s="11" t="str">
        <f aca="false">+IF($D$103&gt;=8,8,"")</f>
        <v/>
      </c>
      <c r="L107" s="11" t="str">
        <f aca="false">+IF($D$103&gt;=9,9,"")</f>
        <v/>
      </c>
      <c r="M107" s="11" t="str">
        <f aca="false">+IF($D$103&gt;=10,10,"")</f>
        <v/>
      </c>
      <c r="N107" s="11" t="str">
        <f aca="false">+IF($D$103&gt;=11,11,"")</f>
        <v/>
      </c>
      <c r="O107" s="11" t="str">
        <f aca="false">+IF($D$103&gt;=12,12,"")</f>
        <v/>
      </c>
      <c r="P107" s="11" t="str">
        <f aca="false">+IF($D$103&gt;=13,13,"")</f>
        <v/>
      </c>
      <c r="Q107" s="11" t="str">
        <f aca="false">+IF($D$103&gt;=14,14,"")</f>
        <v/>
      </c>
      <c r="R107" s="11" t="str">
        <f aca="false">+IF($D$103&gt;=15,15,"")</f>
        <v/>
      </c>
      <c r="S107" s="11" t="str">
        <f aca="false">+IF($D$103&gt;=16,16,"")</f>
        <v/>
      </c>
      <c r="T107" s="11" t="str">
        <f aca="false">+IF($D$103&gt;=17,17,"")</f>
        <v/>
      </c>
      <c r="U107" s="11" t="str">
        <f aca="false">+IF($D$103&gt;=18,18,"")</f>
        <v/>
      </c>
      <c r="V107" s="11" t="str">
        <f aca="false">+IF($D$103&gt;=19,19,"")</f>
        <v/>
      </c>
      <c r="W107" s="11" t="str">
        <f aca="false">+IF($D$103&gt;=20,20,"")</f>
        <v/>
      </c>
      <c r="X107" s="11" t="str">
        <f aca="false">+IF($D$103&gt;=21,21,"")</f>
        <v/>
      </c>
      <c r="Y107" s="11" t="str">
        <f aca="false">+IF($D$103&gt;=22,22,"")</f>
        <v/>
      </c>
      <c r="Z107" s="11" t="str">
        <f aca="false">+IF($D$103&gt;=23,23,"")</f>
        <v/>
      </c>
      <c r="AA107" s="11" t="str">
        <f aca="false">+IF($D$103&gt;=24,24,"")</f>
        <v/>
      </c>
      <c r="AB107" s="11" t="str">
        <f aca="false">+IF($D$103&gt;=25,25,"")</f>
        <v/>
      </c>
      <c r="AC107" s="11" t="str">
        <f aca="false">+IF($D$103&gt;=26,26,"")</f>
        <v/>
      </c>
      <c r="AD107" s="11" t="str">
        <f aca="false">+IF($D$103&gt;=27,27,"")</f>
        <v/>
      </c>
      <c r="AE107" s="11" t="str">
        <f aca="false">+IF($D$103&gt;=28,28,"")</f>
        <v/>
      </c>
      <c r="AF107" s="11" t="str">
        <f aca="false">+IF($D$103&gt;=29,29,"")</f>
        <v/>
      </c>
      <c r="AG107" s="11" t="str">
        <f aca="false">+IF($D$103&gt;=30,30,"")</f>
        <v/>
      </c>
      <c r="AH107" s="11" t="str">
        <f aca="false">+IF($D$103&gt;=31,31,"")</f>
        <v/>
      </c>
      <c r="AI107" s="11" t="str">
        <f aca="false">+IF($D$103&gt;=32,32,"")</f>
        <v/>
      </c>
      <c r="AJ107" s="11" t="str">
        <f aca="false">+IF($D$103&gt;=33,33,"")</f>
        <v/>
      </c>
      <c r="AK107" s="11" t="str">
        <f aca="false">+IF($D$103&gt;=34,34,"")</f>
        <v/>
      </c>
      <c r="AL107" s="11" t="str">
        <f aca="false">+IF($D$103&gt;=35,35,"")</f>
        <v/>
      </c>
      <c r="AM107" s="11" t="str">
        <f aca="false">+IF($D$103&gt;=36,36,"")</f>
        <v/>
      </c>
      <c r="AN107" s="11" t="str">
        <f aca="false">+IF($D$103&gt;=37,37,"")</f>
        <v/>
      </c>
      <c r="AO107" s="11" t="str">
        <f aca="false">+IF($D$103&gt;=38,38,"")</f>
        <v/>
      </c>
      <c r="AP107" s="11" t="str">
        <f aca="false">+IF($D$103&gt;=39,39,"")</f>
        <v/>
      </c>
      <c r="AQ107" s="11" t="str">
        <f aca="false">+IF($D$103&gt;=40,40,"")</f>
        <v/>
      </c>
      <c r="AR107" s="11" t="str">
        <f aca="false">+IF($D$103&gt;=41,41,"")</f>
        <v/>
      </c>
      <c r="AS107" s="11" t="str">
        <f aca="false">+IF($D$103&gt;=42,42,"")</f>
        <v/>
      </c>
      <c r="AT107" s="11" t="str">
        <f aca="false">+IF($D$103&gt;=43,43,"")</f>
        <v/>
      </c>
      <c r="AU107" s="11" t="str">
        <f aca="false">+IF($D$103&gt;=44,44,"")</f>
        <v/>
      </c>
      <c r="AV107" s="11" t="str">
        <f aca="false">+IF($D$103&gt;=45,45,"")</f>
        <v/>
      </c>
      <c r="AW107" s="11" t="str">
        <f aca="false">+IF($D$103&gt;=46,46,"")</f>
        <v/>
      </c>
      <c r="AX107" s="11" t="str">
        <f aca="false">+IF($D$103&gt;=47,47,"")</f>
        <v/>
      </c>
      <c r="AY107" s="11" t="str">
        <f aca="false">+IF($D$103&gt;=48,48,"")</f>
        <v/>
      </c>
      <c r="AZ107" s="11" t="str">
        <f aca="false">+IF($D$103&gt;=49,49,"")</f>
        <v/>
      </c>
      <c r="BA107" s="11" t="str">
        <f aca="false">+IF($D$103&gt;=50,50,"")</f>
        <v/>
      </c>
      <c r="BB107" s="11" t="str">
        <f aca="false">+IF($D$103&gt;=51,51,"")</f>
        <v/>
      </c>
      <c r="BC107" s="11" t="str">
        <f aca="false">+IF($D$103&gt;=52,52,"")</f>
        <v/>
      </c>
      <c r="BD107" s="11" t="str">
        <f aca="false">+IF($D$103&gt;=53,53,"")</f>
        <v/>
      </c>
      <c r="BE107" s="11" t="str">
        <f aca="false">+IF($D$103&gt;=54,54,"")</f>
        <v/>
      </c>
      <c r="BF107" s="11" t="str">
        <f aca="false">+IF($D$103&gt;=55,55,"")</f>
        <v/>
      </c>
      <c r="BG107" s="11" t="str">
        <f aca="false">+IF($D$103&gt;=56,56,"")</f>
        <v/>
      </c>
      <c r="BH107" s="11" t="str">
        <f aca="false">+IF($D$103&gt;=57,57,"")</f>
        <v/>
      </c>
      <c r="BI107" s="11" t="str">
        <f aca="false">+IF($D$103&gt;=58,58,"")</f>
        <v/>
      </c>
      <c r="BJ107" s="11" t="str">
        <f aca="false">+IF($D$103&gt;=59,59,"")</f>
        <v/>
      </c>
      <c r="BK107" s="11" t="str">
        <f aca="false">+IF($D$103&gt;=60,60,"")</f>
        <v/>
      </c>
      <c r="BL107" s="11" t="str">
        <f aca="false">+IF($D$103&gt;=61,61,"")</f>
        <v/>
      </c>
      <c r="BM107" s="11" t="str">
        <f aca="false">+IF($D$103&gt;=62,62,"")</f>
        <v/>
      </c>
      <c r="BN107" s="11" t="str">
        <f aca="false">+IF($D$103&gt;=63,63,"")</f>
        <v/>
      </c>
      <c r="BO107" s="11" t="str">
        <f aca="false">+IF($D$103&gt;=64,64,"")</f>
        <v/>
      </c>
      <c r="BP107" s="11" t="str">
        <f aca="false">+IF($D$103&gt;=65,65,"")</f>
        <v/>
      </c>
      <c r="BQ107" s="11" t="str">
        <f aca="false">+IF($D$103&gt;=66,66,"")</f>
        <v/>
      </c>
      <c r="BR107" s="11" t="str">
        <f aca="false">+IF($D$103&gt;=67,67,"")</f>
        <v/>
      </c>
      <c r="BS107" s="11" t="str">
        <f aca="false">+IF($D$103&gt;=68,68,"")</f>
        <v/>
      </c>
      <c r="BT107" s="11" t="str">
        <f aca="false">+IF($D$103&gt;=69,69,"")</f>
        <v/>
      </c>
      <c r="BU107" s="11" t="str">
        <f aca="false">+IF($D$103&gt;=70,70,"")</f>
        <v/>
      </c>
      <c r="BV107" s="11" t="str">
        <f aca="false">+IF($D$103&gt;=71,71,"")</f>
        <v/>
      </c>
      <c r="BW107" s="11" t="str">
        <f aca="false">+IF($D$103&gt;=72,72,"")</f>
        <v/>
      </c>
      <c r="BX107" s="11" t="str">
        <f aca="false">+IF($D$103&gt;=73,73,"")</f>
        <v/>
      </c>
      <c r="BY107" s="11" t="str">
        <f aca="false">+IF($D$103&gt;=74,74,"")</f>
        <v/>
      </c>
      <c r="BZ107" s="11" t="str">
        <f aca="false">+IF($D$103&gt;=75,75,"")</f>
        <v/>
      </c>
      <c r="CA107" s="11" t="str">
        <f aca="false">+IF($D$103&gt;=76,76,"")</f>
        <v/>
      </c>
      <c r="CB107" s="11" t="str">
        <f aca="false">+IF($D$103&gt;=77,77,"")</f>
        <v/>
      </c>
      <c r="CC107" s="11" t="str">
        <f aca="false">+IF($D$103&gt;=78,78,"")</f>
        <v/>
      </c>
      <c r="CD107" s="11" t="str">
        <f aca="false">+IF($D$103&gt;=79,79,"")</f>
        <v/>
      </c>
      <c r="CE107" s="11" t="str">
        <f aca="false">+IF($D$103&gt;=80,80,"")</f>
        <v/>
      </c>
      <c r="CF107" s="11" t="str">
        <f aca="false">+IF($D$103&gt;=81,81,"")</f>
        <v/>
      </c>
      <c r="CG107" s="11" t="str">
        <f aca="false">+IF($D$103&gt;=82,82,"")</f>
        <v/>
      </c>
      <c r="CH107" s="11" t="str">
        <f aca="false">+IF($D$103&gt;=83,83,"")</f>
        <v/>
      </c>
      <c r="CI107" s="11" t="str">
        <f aca="false">+IF($D$103&gt;=84,84,"")</f>
        <v/>
      </c>
      <c r="CJ107" s="11" t="str">
        <f aca="false">+IF($D$103&gt;=85,85,"")</f>
        <v/>
      </c>
      <c r="CK107" s="11" t="str">
        <f aca="false">+IF($D$103&gt;=86,86,"")</f>
        <v/>
      </c>
      <c r="CL107" s="11" t="str">
        <f aca="false">+IF($D$103&gt;=87,87,"")</f>
        <v/>
      </c>
      <c r="CM107" s="11" t="str">
        <f aca="false">+IF($D$103&gt;=88,88,"")</f>
        <v/>
      </c>
      <c r="CN107" s="11" t="str">
        <f aca="false">+IF($D$103&gt;=89,89,"")</f>
        <v/>
      </c>
      <c r="CO107" s="11" t="str">
        <f aca="false">+IF($D$103&gt;=90,90,"")</f>
        <v/>
      </c>
      <c r="CP107" s="11" t="str">
        <f aca="false">+IF($D$103&gt;=91,91,"")</f>
        <v/>
      </c>
      <c r="CQ107" s="11" t="str">
        <f aca="false">+IF($D$103&gt;=92,92,"")</f>
        <v/>
      </c>
      <c r="CR107" s="11" t="str">
        <f aca="false">+IF($D$103&gt;=93,93,"")</f>
        <v/>
      </c>
      <c r="CS107" s="11" t="str">
        <f aca="false">+IF($D$103&gt;=94,94,"")</f>
        <v/>
      </c>
      <c r="CT107" s="11" t="str">
        <f aca="false">+IF($D$103&gt;=95,95,"")</f>
        <v/>
      </c>
      <c r="CU107" s="11" t="str">
        <f aca="false">+IF($D$103&gt;=96,96,"")</f>
        <v/>
      </c>
      <c r="CV107" s="11" t="str">
        <f aca="false">+IF($D$103&gt;=97,97,"")</f>
        <v/>
      </c>
      <c r="CW107" s="11" t="str">
        <f aca="false">+IF($D$103&gt;=98,98,"")</f>
        <v/>
      </c>
      <c r="CX107" s="11" t="str">
        <f aca="false">+IF($D$103&gt;=99,99,"")</f>
        <v/>
      </c>
      <c r="CY107" s="11" t="str">
        <f aca="false">+IF($D$103&gt;=100,100,"")</f>
        <v/>
      </c>
      <c r="CZ107" s="11" t="str">
        <f aca="false">+IF($D$103&gt;=101,101,"")</f>
        <v/>
      </c>
      <c r="DA107" s="11" t="str">
        <f aca="false">+IF($D$103&gt;=102,102,"")</f>
        <v/>
      </c>
      <c r="DB107" s="11" t="str">
        <f aca="false">+IF($D$103&gt;=103,103,"")</f>
        <v/>
      </c>
      <c r="DC107" s="11" t="str">
        <f aca="false">+IF($D$103&gt;=104,104,"")</f>
        <v/>
      </c>
      <c r="DD107" s="11" t="str">
        <f aca="false">+IF($D$103&gt;=105,105,"")</f>
        <v/>
      </c>
      <c r="DE107" s="11" t="str">
        <f aca="false">+IF($D$103&gt;=106,106,"")</f>
        <v/>
      </c>
      <c r="DF107" s="11" t="str">
        <f aca="false">+IF($D$103&gt;=107,107,"")</f>
        <v/>
      </c>
      <c r="DG107" s="11" t="str">
        <f aca="false">+IF($D$103&gt;=108,108,"")</f>
        <v/>
      </c>
      <c r="DH107" s="11" t="str">
        <f aca="false">+IF($D$103&gt;=109,109,"")</f>
        <v/>
      </c>
      <c r="DI107" s="11" t="str">
        <f aca="false">+IF($D$103&gt;=110,110,"")</f>
        <v/>
      </c>
      <c r="DJ107" s="11" t="str">
        <f aca="false">+IF($D$103&gt;=111,111,"")</f>
        <v/>
      </c>
      <c r="DK107" s="11" t="str">
        <f aca="false">+IF($D$103&gt;=112,112,"")</f>
        <v/>
      </c>
      <c r="DL107" s="11" t="str">
        <f aca="false">+IF($D$103&gt;=113,113,"")</f>
        <v/>
      </c>
      <c r="DM107" s="11" t="str">
        <f aca="false">+IF($D$103&gt;=114,114,"")</f>
        <v/>
      </c>
      <c r="DN107" s="11" t="str">
        <f aca="false">+IF($D$103&gt;=115,115,"")</f>
        <v/>
      </c>
      <c r="DO107" s="11" t="str">
        <f aca="false">+IF($D$103&gt;=116,116,"")</f>
        <v/>
      </c>
      <c r="DP107" s="11" t="str">
        <f aca="false">+IF($D$103&gt;=117,117,"")</f>
        <v/>
      </c>
      <c r="DQ107" s="11" t="str">
        <f aca="false">+IF($D$103&gt;=118,118,"")</f>
        <v/>
      </c>
      <c r="DR107" s="11" t="str">
        <f aca="false">+IF($D$103&gt;=119,119,"")</f>
        <v/>
      </c>
      <c r="DS107" s="11" t="str">
        <f aca="false">+IF($D$103&gt;=120,120,"")</f>
        <v/>
      </c>
      <c r="DT107" s="11" t="str">
        <f aca="false">+IF($D$103&gt;=121,121,"")</f>
        <v/>
      </c>
      <c r="DU107" s="11" t="str">
        <f aca="false">+IF($D$103&gt;=122,122,"")</f>
        <v/>
      </c>
      <c r="DV107" s="11" t="str">
        <f aca="false">+IF($D$103&gt;=123,123,"")</f>
        <v/>
      </c>
      <c r="DW107" s="11" t="str">
        <f aca="false">+IF($D$103&gt;=124,124,"")</f>
        <v/>
      </c>
      <c r="DX107" s="11" t="str">
        <f aca="false">+IF($D$103&gt;=125,125,"")</f>
        <v/>
      </c>
      <c r="DY107" s="11" t="str">
        <f aca="false">+IF($D$103&gt;=126,126,"")</f>
        <v/>
      </c>
      <c r="DZ107" s="11" t="str">
        <f aca="false">+IF($D$103&gt;=127,127,"")</f>
        <v/>
      </c>
      <c r="EA107" s="11" t="str">
        <f aca="false">+IF($D$103&gt;=128,128,"")</f>
        <v/>
      </c>
      <c r="EB107" s="11" t="str">
        <f aca="false">+IF($D$103&gt;=129,129,"")</f>
        <v/>
      </c>
      <c r="EC107" s="11" t="str">
        <f aca="false">+IF($D$103&gt;=130,130,"")</f>
        <v/>
      </c>
      <c r="ED107" s="11" t="str">
        <f aca="false">+IF($D$103&gt;=131,131,"")</f>
        <v/>
      </c>
      <c r="EE107" s="11" t="str">
        <f aca="false">+IF($D$103&gt;=132,132,"")</f>
        <v/>
      </c>
      <c r="EF107" s="11" t="str">
        <f aca="false">+IF($D$103&gt;=133,133,"")</f>
        <v/>
      </c>
      <c r="EG107" s="11" t="str">
        <f aca="false">+IF($D$103&gt;=134,134,"")</f>
        <v/>
      </c>
      <c r="EH107" s="11" t="str">
        <f aca="false">+IF($D$103&gt;=135,135,"")</f>
        <v/>
      </c>
      <c r="EI107" s="11" t="str">
        <f aca="false">+IF($D$103&gt;=136,136,"")</f>
        <v/>
      </c>
      <c r="EJ107" s="11" t="str">
        <f aca="false">+IF($D$103&gt;=137,137,"")</f>
        <v/>
      </c>
      <c r="EK107" s="11" t="str">
        <f aca="false">+IF($D$103&gt;=138,138,"")</f>
        <v/>
      </c>
      <c r="EL107" s="11" t="str">
        <f aca="false">+IF($D$103&gt;=139,139,"")</f>
        <v/>
      </c>
      <c r="EM107" s="11" t="str">
        <f aca="false">+IF($D$103&gt;=140,140,"")</f>
        <v/>
      </c>
      <c r="EN107" s="11" t="str">
        <f aca="false">+IF($D$103&gt;=141,141,"")</f>
        <v/>
      </c>
      <c r="EO107" s="11" t="str">
        <f aca="false">+IF($D$103&gt;=142,142,"")</f>
        <v/>
      </c>
      <c r="EP107" s="11" t="str">
        <f aca="false">+IF($D$103&gt;=143,143,"")</f>
        <v/>
      </c>
      <c r="EQ107" s="11" t="str">
        <f aca="false">+IF($D$103&gt;=144,144,"")</f>
        <v/>
      </c>
      <c r="ER107" s="11" t="str">
        <f aca="false">+IF($D$103&gt;=145,145,"")</f>
        <v/>
      </c>
      <c r="ES107" s="11" t="str">
        <f aca="false">+IF($D$103&gt;=146,146,"")</f>
        <v/>
      </c>
      <c r="ET107" s="11" t="str">
        <f aca="false">+IF($D$103&gt;=147,147,"")</f>
        <v/>
      </c>
      <c r="EU107" s="11" t="str">
        <f aca="false">+IF($D$103&gt;=148,148,"")</f>
        <v/>
      </c>
      <c r="EV107" s="11" t="str">
        <f aca="false">+IF($D$103&gt;=149,149,"")</f>
        <v/>
      </c>
      <c r="EW107" s="11" t="str">
        <f aca="false">+IF($D$103&gt;=150,150,"")</f>
        <v/>
      </c>
      <c r="EX107" s="11" t="str">
        <f aca="false">+IF($D$103&gt;=151,151,"")</f>
        <v/>
      </c>
      <c r="EY107" s="11" t="str">
        <f aca="false">+IF($D$103&gt;=152,152,"")</f>
        <v/>
      </c>
      <c r="EZ107" s="11" t="str">
        <f aca="false">+IF($D$103&gt;=153,153,"")</f>
        <v/>
      </c>
      <c r="FA107" s="11" t="str">
        <f aca="false">+IF($D$103&gt;=154,154,"")</f>
        <v/>
      </c>
      <c r="FB107" s="11" t="str">
        <f aca="false">+IF($D$103&gt;=155,155,"")</f>
        <v/>
      </c>
      <c r="FC107" s="11" t="str">
        <f aca="false">+IF($D$103&gt;=156,156,"")</f>
        <v/>
      </c>
      <c r="FD107" s="11" t="str">
        <f aca="false">+IF($D$103&gt;=157,157,"")</f>
        <v/>
      </c>
      <c r="FE107" s="11" t="str">
        <f aca="false">+IF($D$103&gt;=158,158,"")</f>
        <v/>
      </c>
      <c r="FF107" s="11" t="str">
        <f aca="false">+IF($D$103&gt;=159,159,"")</f>
        <v/>
      </c>
      <c r="FG107" s="11" t="str">
        <f aca="false">+IF($D$103&gt;=160,160,"")</f>
        <v/>
      </c>
      <c r="FH107" s="11" t="str">
        <f aca="false">+IF($D$103&gt;=161,161,"")</f>
        <v/>
      </c>
      <c r="FI107" s="11" t="str">
        <f aca="false">+IF($D$103&gt;=162,162,"")</f>
        <v/>
      </c>
      <c r="FJ107" s="11" t="str">
        <f aca="false">+IF($D$103&gt;=163,163,"")</f>
        <v/>
      </c>
      <c r="FK107" s="11" t="str">
        <f aca="false">+IF($D$103&gt;=164,164,"")</f>
        <v/>
      </c>
      <c r="FL107" s="11" t="str">
        <f aca="false">+IF($D$103&gt;=165,165,"")</f>
        <v/>
      </c>
      <c r="FM107" s="11" t="str">
        <f aca="false">+IF($D$103&gt;=166,166,"")</f>
        <v/>
      </c>
      <c r="FN107" s="11" t="str">
        <f aca="false">+IF($D$103&gt;=167,167,"")</f>
        <v/>
      </c>
      <c r="FO107" s="11" t="str">
        <f aca="false">+IF($D$103&gt;=168,168,"")</f>
        <v/>
      </c>
      <c r="FP107" s="11" t="str">
        <f aca="false">+IF($D$103&gt;=169,169,"")</f>
        <v/>
      </c>
      <c r="FQ107" s="11" t="str">
        <f aca="false">+IF($D$103&gt;=170,170,"")</f>
        <v/>
      </c>
      <c r="FR107" s="11" t="str">
        <f aca="false">+IF($D$103&gt;=171,171,"")</f>
        <v/>
      </c>
      <c r="FS107" s="11" t="str">
        <f aca="false">+IF($D$103&gt;=172,172,"")</f>
        <v/>
      </c>
      <c r="FT107" s="11" t="str">
        <f aca="false">+IF($D$103&gt;=173,173,"")</f>
        <v/>
      </c>
      <c r="FU107" s="11" t="str">
        <f aca="false">+IF($D$103&gt;=174,174,"")</f>
        <v/>
      </c>
      <c r="FV107" s="11" t="str">
        <f aca="false">+IF($D$103&gt;=175,175,"")</f>
        <v/>
      </c>
      <c r="FW107" s="11" t="str">
        <f aca="false">+IF($D$103&gt;=176,176,"")</f>
        <v/>
      </c>
      <c r="FX107" s="11" t="str">
        <f aca="false">+IF($D$103&gt;=177,177,"")</f>
        <v/>
      </c>
      <c r="FY107" s="11" t="str">
        <f aca="false">+IF($D$103&gt;=178,178,"")</f>
        <v/>
      </c>
      <c r="FZ107" s="11" t="str">
        <f aca="false">+IF($D$103&gt;=179,179,"")</f>
        <v/>
      </c>
      <c r="GA107" s="11" t="str">
        <f aca="false">+IF($D$103&gt;=180,180,"")</f>
        <v/>
      </c>
      <c r="GB107" s="11" t="str">
        <f aca="false">+IF($D$103&gt;=181,181,"")</f>
        <v/>
      </c>
      <c r="GC107" s="11" t="str">
        <f aca="false">+IF($D$103&gt;=182,182,"")</f>
        <v/>
      </c>
      <c r="GD107" s="11" t="str">
        <f aca="false">+IF($D$103&gt;=183,183,"")</f>
        <v/>
      </c>
      <c r="GE107" s="11" t="str">
        <f aca="false">+IF($D$103&gt;=184,184,"")</f>
        <v/>
      </c>
      <c r="GF107" s="11" t="str">
        <f aca="false">+IF($D$103&gt;=185,185,"")</f>
        <v/>
      </c>
      <c r="GG107" s="11" t="str">
        <f aca="false">+IF($D$103&gt;=186,186,"")</f>
        <v/>
      </c>
      <c r="GH107" s="11" t="str">
        <f aca="false">+IF($D$103&gt;=187,187,"")</f>
        <v/>
      </c>
      <c r="GI107" s="11" t="str">
        <f aca="false">+IF($D$103&gt;=188,188,"")</f>
        <v/>
      </c>
      <c r="GJ107" s="11" t="str">
        <f aca="false">+IF($D$103&gt;=189,189,"")</f>
        <v/>
      </c>
      <c r="GK107" s="11" t="str">
        <f aca="false">+IF($D$103&gt;=190,190,"")</f>
        <v/>
      </c>
      <c r="GL107" s="11" t="str">
        <f aca="false">+IF($D$103&gt;=191,191,"")</f>
        <v/>
      </c>
      <c r="GM107" s="11" t="str">
        <f aca="false">+IF($D$103&gt;=192,192,"")</f>
        <v/>
      </c>
      <c r="GN107" s="11" t="str">
        <f aca="false">+IF($D$103&gt;=193,193,"")</f>
        <v/>
      </c>
      <c r="GO107" s="11" t="str">
        <f aca="false">+IF($D$103&gt;=194,194,"")</f>
        <v/>
      </c>
      <c r="GP107" s="11" t="str">
        <f aca="false">+IF($D$103&gt;=195,195,"")</f>
        <v/>
      </c>
      <c r="GQ107" s="11" t="str">
        <f aca="false">+IF($D$103&gt;=196,196,"")</f>
        <v/>
      </c>
      <c r="GR107" s="11" t="str">
        <f aca="false">+IF($D$103&gt;=197,197,"")</f>
        <v/>
      </c>
      <c r="GS107" s="11" t="str">
        <f aca="false">+IF($D$103&gt;=198,198,"")</f>
        <v/>
      </c>
      <c r="GT107" s="11" t="str">
        <f aca="false">+IF($D$103&gt;=199,199,"")</f>
        <v/>
      </c>
      <c r="GU107" s="11" t="str">
        <f aca="false">+IF($D$103&gt;=200,200,"")</f>
        <v/>
      </c>
      <c r="GV107" s="11" t="str">
        <f aca="false">+IF($D$103&gt;=201,201,"")</f>
        <v/>
      </c>
      <c r="GW107" s="11" t="str">
        <f aca="false">+IF($D$103&gt;=202,202,"")</f>
        <v/>
      </c>
      <c r="GX107" s="11" t="str">
        <f aca="false">+IF($D$103&gt;=203,203,"")</f>
        <v/>
      </c>
      <c r="GY107" s="11" t="str">
        <f aca="false">+IF($D$103&gt;=204,204,"")</f>
        <v/>
      </c>
      <c r="GZ107" s="11" t="str">
        <f aca="false">+IF($D$103&gt;=205,205,"")</f>
        <v/>
      </c>
      <c r="HA107" s="11" t="str">
        <f aca="false">+IF($D$103&gt;=206,206,"")</f>
        <v/>
      </c>
      <c r="HB107" s="11" t="str">
        <f aca="false">+IF($D$103&gt;=207,207,"")</f>
        <v/>
      </c>
      <c r="HC107" s="11" t="str">
        <f aca="false">+IF($D$103&gt;=208,208,"")</f>
        <v/>
      </c>
      <c r="HD107" s="11" t="str">
        <f aca="false">+IF($D$103&gt;=209,209,"")</f>
        <v/>
      </c>
      <c r="HE107" s="11" t="str">
        <f aca="false">+IF($D$103&gt;=210,210,"")</f>
        <v/>
      </c>
      <c r="HF107" s="11" t="str">
        <f aca="false">+IF($D$103&gt;=211,211,"")</f>
        <v/>
      </c>
      <c r="HG107" s="11" t="str">
        <f aca="false">+IF($D$103&gt;=212,212,"")</f>
        <v/>
      </c>
      <c r="HH107" s="11" t="str">
        <f aca="false">+IF($D$103&gt;=213,213,"")</f>
        <v/>
      </c>
      <c r="HI107" s="11" t="str">
        <f aca="false">+IF($D$103&gt;=214,214,"")</f>
        <v/>
      </c>
      <c r="HJ107" s="11" t="str">
        <f aca="false">+IF($D$103&gt;=215,215,"")</f>
        <v/>
      </c>
      <c r="HK107" s="11" t="str">
        <f aca="false">+IF($D$103&gt;=216,216,"")</f>
        <v/>
      </c>
      <c r="HL107" s="11" t="str">
        <f aca="false">+IF($D$103&gt;=217,217,"")</f>
        <v/>
      </c>
      <c r="HM107" s="11" t="str">
        <f aca="false">+IF($D$103&gt;=218,218,"")</f>
        <v/>
      </c>
      <c r="HN107" s="11" t="str">
        <f aca="false">+IF($D$103&gt;=219,219,"")</f>
        <v/>
      </c>
      <c r="HO107" s="11" t="str">
        <f aca="false">+IF($D$103&gt;=220,220,"")</f>
        <v/>
      </c>
      <c r="HP107" s="11" t="str">
        <f aca="false">+IF($D$103&gt;=221,221,"")</f>
        <v/>
      </c>
      <c r="HQ107" s="11" t="str">
        <f aca="false">+IF($D$103&gt;=222,222,"")</f>
        <v/>
      </c>
      <c r="HR107" s="11" t="str">
        <f aca="false">+IF($D$103&gt;=223,223,"")</f>
        <v/>
      </c>
      <c r="HS107" s="11" t="str">
        <f aca="false">+IF($D$103&gt;=224,224,"")</f>
        <v/>
      </c>
      <c r="HT107" s="11" t="str">
        <f aca="false">+IF($D$103&gt;=225,225,"")</f>
        <v/>
      </c>
      <c r="HU107" s="11" t="str">
        <f aca="false">+IF($D$103&gt;=226,226,"")</f>
        <v/>
      </c>
      <c r="HV107" s="11" t="str">
        <f aca="false">+IF($D$103&gt;=227,227,"")</f>
        <v/>
      </c>
      <c r="HW107" s="11" t="str">
        <f aca="false">+IF($D$103&gt;=228,228,"")</f>
        <v/>
      </c>
      <c r="HX107" s="11" t="str">
        <f aca="false">+IF($D$103&gt;=229,229,"")</f>
        <v/>
      </c>
      <c r="HY107" s="11" t="str">
        <f aca="false">+IF($D$103&gt;=230,230,"")</f>
        <v/>
      </c>
      <c r="HZ107" s="11" t="str">
        <f aca="false">+IF($D$103&gt;=231,231,"")</f>
        <v/>
      </c>
      <c r="IA107" s="11" t="str">
        <f aca="false">+IF($D$103&gt;=232,232,"")</f>
        <v/>
      </c>
      <c r="IB107" s="11" t="str">
        <f aca="false">+IF($D$103&gt;=233,233,"")</f>
        <v/>
      </c>
      <c r="IC107" s="11" t="str">
        <f aca="false">+IF($D$103&gt;=234,234,"")</f>
        <v/>
      </c>
      <c r="ID107" s="11" t="str">
        <f aca="false">+IF($D$103&gt;=235,235,"")</f>
        <v/>
      </c>
      <c r="IE107" s="11" t="str">
        <f aca="false">+IF($D$103&gt;=236,236,"")</f>
        <v/>
      </c>
      <c r="IF107" s="11" t="str">
        <f aca="false">+IF($D$103&gt;=237,237,"")</f>
        <v/>
      </c>
      <c r="IG107" s="11" t="str">
        <f aca="false">+IF($D$103&gt;=238,238,"")</f>
        <v/>
      </c>
      <c r="IH107" s="11" t="str">
        <f aca="false">+IF($D$103&gt;=239,239,"")</f>
        <v/>
      </c>
      <c r="II107" s="11" t="str">
        <f aca="false">+IF($D$103&gt;=240,240,"")</f>
        <v/>
      </c>
      <c r="IJ107" s="11" t="str">
        <f aca="false">+IF($D$103&gt;=241,241,"")</f>
        <v/>
      </c>
      <c r="IK107" s="11" t="str">
        <f aca="false">+IF($D$103&gt;=242,242,"")</f>
        <v/>
      </c>
      <c r="IL107" s="11" t="str">
        <f aca="false">+IF($D$103&gt;=243,243,"")</f>
        <v/>
      </c>
      <c r="IM107" s="11" t="str">
        <f aca="false">+IF($D$103&gt;=244,244,"")</f>
        <v/>
      </c>
      <c r="IN107" s="11" t="str">
        <f aca="false">+IF($D$103&gt;=245,245,"")</f>
        <v/>
      </c>
      <c r="IO107" s="11" t="str">
        <f aca="false">+IF($D$103&gt;=246,246,"")</f>
        <v/>
      </c>
      <c r="IP107" s="11" t="str">
        <f aca="false">+IF($D$103&gt;=247,247,"")</f>
        <v/>
      </c>
      <c r="IQ107" s="11" t="str">
        <f aca="false">+IF($D$103&gt;=248,248,"")</f>
        <v/>
      </c>
      <c r="IR107" s="11" t="str">
        <f aca="false">+IF($D$103&gt;=249,249,"")</f>
        <v/>
      </c>
      <c r="IS107" s="11" t="str">
        <f aca="false">+IF($D$103&gt;=250,250,"")</f>
        <v/>
      </c>
      <c r="IT107" s="11" t="str">
        <f aca="false">+IF($D$103&gt;=251,251,"")</f>
        <v/>
      </c>
      <c r="IU107" s="11" t="str">
        <f aca="false">+IF($D$103&gt;=252,252,"")</f>
        <v/>
      </c>
      <c r="IV107" s="11" t="str">
        <f aca="false">+IF($D$103&gt;=253,253,"")</f>
        <v/>
      </c>
      <c r="IW107" s="11" t="str">
        <f aca="false">+IF($D$103&gt;=254,254,"")</f>
        <v/>
      </c>
      <c r="IX107" s="11" t="str">
        <f aca="false">+IF($D$103&gt;=255,255,"")</f>
        <v/>
      </c>
      <c r="IY107" s="11" t="str">
        <f aca="false">+IF($D$103&gt;=256,256,"")</f>
        <v/>
      </c>
      <c r="IZ107" s="11" t="str">
        <f aca="false">+IF($D$103&gt;=257,257,"")</f>
        <v/>
      </c>
      <c r="JA107" s="11" t="str">
        <f aca="false">+IF($D$103&gt;=258,258,"")</f>
        <v/>
      </c>
      <c r="JB107" s="11" t="str">
        <f aca="false">+IF($D$103&gt;=259,259,"")</f>
        <v/>
      </c>
      <c r="JC107" s="11" t="str">
        <f aca="false">+IF($D$103&gt;=260,260,"")</f>
        <v/>
      </c>
      <c r="JD107" s="11" t="str">
        <f aca="false">+IF($D$103&gt;=261,261,"")</f>
        <v/>
      </c>
      <c r="JE107" s="11" t="str">
        <f aca="false">+IF($D$103&gt;=262,262,"")</f>
        <v/>
      </c>
      <c r="JF107" s="11" t="str">
        <f aca="false">+IF($D$103&gt;=263,263,"")</f>
        <v/>
      </c>
      <c r="JG107" s="11" t="str">
        <f aca="false">+IF($D$103&gt;=264,264,"")</f>
        <v/>
      </c>
      <c r="JH107" s="11" t="str">
        <f aca="false">+IF($D$103&gt;=265,265,"")</f>
        <v/>
      </c>
      <c r="JI107" s="11" t="str">
        <f aca="false">+IF($D$103&gt;=266,266,"")</f>
        <v/>
      </c>
      <c r="JJ107" s="11" t="str">
        <f aca="false">+IF($D$103&gt;=267,267,"")</f>
        <v/>
      </c>
      <c r="JK107" s="11" t="str">
        <f aca="false">+IF($D$103&gt;=268,268,"")</f>
        <v/>
      </c>
      <c r="JL107" s="11" t="str">
        <f aca="false">+IF($D$103&gt;=269,269,"")</f>
        <v/>
      </c>
      <c r="JM107" s="11" t="str">
        <f aca="false">+IF($D$103&gt;=270,270,"")</f>
        <v/>
      </c>
      <c r="JN107" s="11" t="str">
        <f aca="false">+IF($D$103&gt;=271,271,"")</f>
        <v/>
      </c>
      <c r="JO107" s="11" t="str">
        <f aca="false">+IF($D$103&gt;=272,272,"")</f>
        <v/>
      </c>
      <c r="JP107" s="11" t="str">
        <f aca="false">+IF($D$103&gt;=273,273,"")</f>
        <v/>
      </c>
      <c r="JQ107" s="11" t="str">
        <f aca="false">+IF($D$103&gt;=274,274,"")</f>
        <v/>
      </c>
      <c r="JR107" s="11" t="str">
        <f aca="false">+IF($D$103&gt;=275,275,"")</f>
        <v/>
      </c>
      <c r="JS107" s="11" t="str">
        <f aca="false">+IF($D$103&gt;=276,276,"")</f>
        <v/>
      </c>
      <c r="JT107" s="11" t="str">
        <f aca="false">+IF($D$103&gt;=277,277,"")</f>
        <v/>
      </c>
      <c r="JU107" s="11" t="str">
        <f aca="false">+IF($D$103&gt;=278,278,"")</f>
        <v/>
      </c>
      <c r="JV107" s="11" t="str">
        <f aca="false">+IF($D$103&gt;=279,279,"")</f>
        <v/>
      </c>
      <c r="JW107" s="11" t="str">
        <f aca="false">+IF($D$103&gt;=280,280,"")</f>
        <v/>
      </c>
      <c r="JX107" s="11" t="str">
        <f aca="false">+IF($D$103&gt;=281,281,"")</f>
        <v/>
      </c>
      <c r="JY107" s="11" t="str">
        <f aca="false">+IF($D$103&gt;=282,282,"")</f>
        <v/>
      </c>
      <c r="JZ107" s="11" t="str">
        <f aca="false">+IF($D$103&gt;=283,283,"")</f>
        <v/>
      </c>
      <c r="KA107" s="11" t="str">
        <f aca="false">+IF($D$103&gt;=284,284,"")</f>
        <v/>
      </c>
      <c r="KB107" s="11" t="str">
        <f aca="false">+IF($D$103&gt;=285,285,"")</f>
        <v/>
      </c>
      <c r="KC107" s="11" t="str">
        <f aca="false">+IF($D$103&gt;=286,286,"")</f>
        <v/>
      </c>
      <c r="KD107" s="11" t="str">
        <f aca="false">+IF($D$103&gt;=287,287,"")</f>
        <v/>
      </c>
      <c r="KE107" s="11" t="str">
        <f aca="false">+IF($D$103&gt;=288,288,"")</f>
        <v/>
      </c>
      <c r="KF107" s="11" t="str">
        <f aca="false">+IF($D$103&gt;=289,289,"")</f>
        <v/>
      </c>
      <c r="KG107" s="11" t="str">
        <f aca="false">+IF($D$103&gt;=290,290,"")</f>
        <v/>
      </c>
      <c r="KH107" s="11" t="str">
        <f aca="false">+IF($D$103&gt;=291,291,"")</f>
        <v/>
      </c>
      <c r="KI107" s="11" t="str">
        <f aca="false">+IF($D$103&gt;=292,292,"")</f>
        <v/>
      </c>
      <c r="KJ107" s="11" t="str">
        <f aca="false">+IF($D$103&gt;=293,293,"")</f>
        <v/>
      </c>
      <c r="KK107" s="11" t="str">
        <f aca="false">+IF($D$103&gt;=294,294,"")</f>
        <v/>
      </c>
      <c r="KL107" s="11" t="str">
        <f aca="false">+IF($D$103&gt;=295,295,"")</f>
        <v/>
      </c>
      <c r="KM107" s="11" t="str">
        <f aca="false">+IF($D$103&gt;=296,296,"")</f>
        <v/>
      </c>
      <c r="KN107" s="11" t="str">
        <f aca="false">+IF($D$103&gt;=297,297,"")</f>
        <v/>
      </c>
      <c r="KO107" s="11" t="str">
        <f aca="false">+IF($D$103&gt;=298,298,"")</f>
        <v/>
      </c>
      <c r="KP107" s="11" t="str">
        <f aca="false">+IF($D$103&gt;=299,299,"")</f>
        <v/>
      </c>
      <c r="KQ107" s="11" t="str">
        <f aca="false">+IF($D$103&gt;=300,300,"")</f>
        <v/>
      </c>
      <c r="KR107" s="11" t="str">
        <f aca="false">+IF($D$103&gt;=301,301,"")</f>
        <v/>
      </c>
      <c r="KS107" s="11" t="str">
        <f aca="false">+IF($D$103&gt;=302,302,"")</f>
        <v/>
      </c>
      <c r="KT107" s="11" t="str">
        <f aca="false">+IF($D$103&gt;=303,303,"")</f>
        <v/>
      </c>
      <c r="KU107" s="11" t="str">
        <f aca="false">+IF($D$103&gt;=304,304,"")</f>
        <v/>
      </c>
      <c r="KV107" s="11" t="str">
        <f aca="false">+IF($D$103&gt;=305,305,"")</f>
        <v/>
      </c>
      <c r="KW107" s="11" t="str">
        <f aca="false">+IF($D$103&gt;=306,306,"")</f>
        <v/>
      </c>
      <c r="KX107" s="11" t="str">
        <f aca="false">+IF($D$103&gt;=307,307,"")</f>
        <v/>
      </c>
      <c r="KY107" s="11" t="str">
        <f aca="false">+IF($D$103&gt;=308,308,"")</f>
        <v/>
      </c>
      <c r="KZ107" s="11" t="str">
        <f aca="false">+IF($D$103&gt;=309,309,"")</f>
        <v/>
      </c>
      <c r="LA107" s="11" t="str">
        <f aca="false">+IF($D$103&gt;=310,310,"")</f>
        <v/>
      </c>
      <c r="LB107" s="11" t="str">
        <f aca="false">+IF($D$103&gt;=311,311,"")</f>
        <v/>
      </c>
      <c r="LC107" s="11" t="str">
        <f aca="false">+IF($D$103&gt;=312,312,"")</f>
        <v/>
      </c>
      <c r="LD107" s="11" t="str">
        <f aca="false">+IF($D$103&gt;=313,313,"")</f>
        <v/>
      </c>
      <c r="LE107" s="11" t="str">
        <f aca="false">+IF($D$103&gt;=314,314,"")</f>
        <v/>
      </c>
      <c r="LF107" s="11" t="str">
        <f aca="false">+IF($D$103&gt;=315,315,"")</f>
        <v/>
      </c>
      <c r="LG107" s="11" t="str">
        <f aca="false">+IF($D$103&gt;=316,316,"")</f>
        <v/>
      </c>
      <c r="LH107" s="11" t="str">
        <f aca="false">+IF($D$103&gt;=317,317,"")</f>
        <v/>
      </c>
      <c r="LI107" s="11" t="str">
        <f aca="false">+IF($D$103&gt;=318,318,"")</f>
        <v/>
      </c>
      <c r="LJ107" s="11" t="str">
        <f aca="false">+IF($D$103&gt;=319,319,"")</f>
        <v/>
      </c>
      <c r="LK107" s="11" t="str">
        <f aca="false">+IF($D$103&gt;=320,320,"")</f>
        <v/>
      </c>
      <c r="LL107" s="11" t="str">
        <f aca="false">+IF($D$103&gt;=321,321,"")</f>
        <v/>
      </c>
      <c r="LM107" s="11" t="str">
        <f aca="false">+IF($D$103&gt;=322,322,"")</f>
        <v/>
      </c>
      <c r="LN107" s="11" t="str">
        <f aca="false">+IF($D$103&gt;=323,323,"")</f>
        <v/>
      </c>
      <c r="LO107" s="11" t="str">
        <f aca="false">+IF($D$103&gt;=324,324,"")</f>
        <v/>
      </c>
      <c r="LP107" s="11" t="str">
        <f aca="false">+IF($D$103&gt;=325,325,"")</f>
        <v/>
      </c>
      <c r="LQ107" s="11" t="str">
        <f aca="false">+IF($D$103&gt;=326,326,"")</f>
        <v/>
      </c>
      <c r="LR107" s="11" t="str">
        <f aca="false">+IF($D$103&gt;=327,327,"")</f>
        <v/>
      </c>
      <c r="LS107" s="11" t="str">
        <f aca="false">+IF($D$103&gt;=328,328,"")</f>
        <v/>
      </c>
      <c r="LT107" s="11" t="str">
        <f aca="false">+IF($D$103&gt;=329,329,"")</f>
        <v/>
      </c>
      <c r="LU107" s="11" t="str">
        <f aca="false">+IF($D$103&gt;=330,330,"")</f>
        <v/>
      </c>
      <c r="LV107" s="11" t="str">
        <f aca="false">+IF($D$103&gt;=331,331,"")</f>
        <v/>
      </c>
      <c r="LW107" s="11" t="str">
        <f aca="false">+IF($D$103&gt;=332,332,"")</f>
        <v/>
      </c>
      <c r="LX107" s="11" t="str">
        <f aca="false">+IF($D$103&gt;=333,333,"")</f>
        <v/>
      </c>
      <c r="LY107" s="11" t="str">
        <f aca="false">+IF($D$103&gt;=334,334,"")</f>
        <v/>
      </c>
      <c r="LZ107" s="11" t="str">
        <f aca="false">+IF($D$103&gt;=335,335,"")</f>
        <v/>
      </c>
      <c r="MA107" s="11" t="str">
        <f aca="false">+IF($D$103&gt;=336,336,"")</f>
        <v/>
      </c>
      <c r="MB107" s="11" t="str">
        <f aca="false">+IF($D$103&gt;=337,337,"")</f>
        <v/>
      </c>
      <c r="MC107" s="11" t="str">
        <f aca="false">+IF($D$103&gt;=338,338,"")</f>
        <v/>
      </c>
      <c r="MD107" s="11" t="str">
        <f aca="false">+IF($D$103&gt;=339,339,"")</f>
        <v/>
      </c>
      <c r="ME107" s="11" t="str">
        <f aca="false">+IF($D$103&gt;=340,340,"")</f>
        <v/>
      </c>
      <c r="MF107" s="11" t="str">
        <f aca="false">+IF($D$103&gt;=341,341,"")</f>
        <v/>
      </c>
      <c r="MG107" s="11" t="str">
        <f aca="false">+IF($D$103&gt;=342,342,"")</f>
        <v/>
      </c>
      <c r="MH107" s="11" t="str">
        <f aca="false">+IF($D$103&gt;=343,343,"")</f>
        <v/>
      </c>
      <c r="MI107" s="11" t="str">
        <f aca="false">+IF($D$103&gt;=344,344,"")</f>
        <v/>
      </c>
      <c r="MJ107" s="11" t="str">
        <f aca="false">+IF($D$103&gt;=345,345,"")</f>
        <v/>
      </c>
      <c r="MK107" s="11" t="str">
        <f aca="false">+IF($D$103&gt;=346,346,"")</f>
        <v/>
      </c>
      <c r="ML107" s="11" t="str">
        <f aca="false">+IF($D$103&gt;=347,347,"")</f>
        <v/>
      </c>
      <c r="MM107" s="11" t="str">
        <f aca="false">+IF($D$103&gt;=348,348,"")</f>
        <v/>
      </c>
      <c r="MN107" s="11" t="str">
        <f aca="false">+IF($D$103&gt;=349,349,"")</f>
        <v/>
      </c>
      <c r="MO107" s="11" t="str">
        <f aca="false">+IF($D$103&gt;=350,350,"")</f>
        <v/>
      </c>
      <c r="MP107" s="11" t="str">
        <f aca="false">+IF($D$103&gt;=351,351,"")</f>
        <v/>
      </c>
      <c r="MQ107" s="11" t="str">
        <f aca="false">+IF($D$103&gt;=352,352,"")</f>
        <v/>
      </c>
      <c r="MR107" s="11" t="str">
        <f aca="false">+IF($D$103&gt;=353,353,"")</f>
        <v/>
      </c>
      <c r="MS107" s="11" t="str">
        <f aca="false">+IF($D$103&gt;=354,354,"")</f>
        <v/>
      </c>
      <c r="MT107" s="11" t="str">
        <f aca="false">+IF($D$103&gt;=355,355,"")</f>
        <v/>
      </c>
      <c r="MU107" s="11" t="str">
        <f aca="false">+IF($D$103&gt;=356,356,"")</f>
        <v/>
      </c>
      <c r="MV107" s="11" t="str">
        <f aca="false">+IF($D$103&gt;=357,357,"")</f>
        <v/>
      </c>
      <c r="MW107" s="11" t="str">
        <f aca="false">+IF($D$103&gt;=358,358,"")</f>
        <v/>
      </c>
      <c r="MX107" s="11" t="str">
        <f aca="false">+IF($D$103&gt;=359,359,"")</f>
        <v/>
      </c>
      <c r="MY107" s="11" t="str">
        <f aca="false">+IF($D$103&gt;=360,360,"")</f>
        <v/>
      </c>
      <c r="MZ107" s="11" t="str">
        <f aca="false">+IF($D$103&gt;=361,361,"")</f>
        <v/>
      </c>
      <c r="NA107" s="11" t="str">
        <f aca="false">+IF($D$103&gt;=362,362,"")</f>
        <v/>
      </c>
      <c r="NB107" s="11" t="str">
        <f aca="false">+IF($D$103&gt;=363,363,"")</f>
        <v/>
      </c>
      <c r="NC107" s="11" t="str">
        <f aca="false">+IF($D$103&gt;=364,364,"")</f>
        <v/>
      </c>
      <c r="ND107" s="11" t="str">
        <f aca="false">+IF($D$103&gt;=365,365,"")</f>
        <v/>
      </c>
      <c r="NE107" s="11" t="str">
        <f aca="false">+IF($D$103&gt;=366,366,"")</f>
        <v/>
      </c>
      <c r="NF107" s="11" t="str">
        <f aca="false">+IF($D$103&gt;=367,367,"")</f>
        <v/>
      </c>
      <c r="NG107" s="11" t="str">
        <f aca="false">+IF($D$103&gt;=368,368,"")</f>
        <v/>
      </c>
      <c r="NH107" s="11" t="str">
        <f aca="false">+IF($D$103&gt;=369,369,"")</f>
        <v/>
      </c>
      <c r="NI107" s="11" t="str">
        <f aca="false">+IF($D$103&gt;=370,370,"")</f>
        <v/>
      </c>
      <c r="NJ107" s="11" t="str">
        <f aca="false">+IF($D$103&gt;=371,371,"")</f>
        <v/>
      </c>
      <c r="NK107" s="11" t="str">
        <f aca="false">+IF($D$103&gt;=372,372,"")</f>
        <v/>
      </c>
      <c r="NL107" s="11" t="str">
        <f aca="false">+IF($D$103&gt;=373,373,"")</f>
        <v/>
      </c>
      <c r="NM107" s="11" t="str">
        <f aca="false">+IF($D$103&gt;=374,374,"")</f>
        <v/>
      </c>
      <c r="NN107" s="11" t="str">
        <f aca="false">+IF($D$103&gt;=375,375,"")</f>
        <v/>
      </c>
      <c r="NO107" s="11" t="str">
        <f aca="false">+IF($D$103&gt;=376,376,"")</f>
        <v/>
      </c>
      <c r="NP107" s="11" t="str">
        <f aca="false">+IF($D$103&gt;=377,377,"")</f>
        <v/>
      </c>
      <c r="NQ107" s="11" t="str">
        <f aca="false">+IF($D$103&gt;=378,378,"")</f>
        <v/>
      </c>
      <c r="NR107" s="11" t="str">
        <f aca="false">+IF($D$103&gt;=379,379,"")</f>
        <v/>
      </c>
      <c r="NS107" s="11" t="str">
        <f aca="false">+IF($D$103&gt;=380,380,"")</f>
        <v/>
      </c>
      <c r="NT107" s="11" t="str">
        <f aca="false">+IF($D$103&gt;=381,381,"")</f>
        <v/>
      </c>
      <c r="NU107" s="11" t="str">
        <f aca="false">+IF($D$103&gt;=382,382,"")</f>
        <v/>
      </c>
      <c r="NV107" s="11" t="str">
        <f aca="false">+IF($D$103&gt;=383,383,"")</f>
        <v/>
      </c>
      <c r="NW107" s="11" t="str">
        <f aca="false">+IF($D$103&gt;=384,384,"")</f>
        <v/>
      </c>
      <c r="NX107" s="11" t="str">
        <f aca="false">+IF($D$103&gt;=385,385,"")</f>
        <v/>
      </c>
      <c r="NY107" s="11" t="str">
        <f aca="false">+IF($D$103&gt;=386,386,"")</f>
        <v/>
      </c>
      <c r="NZ107" s="11" t="str">
        <f aca="false">+IF($D$103&gt;=387,387,"")</f>
        <v/>
      </c>
      <c r="OA107" s="11" t="str">
        <f aca="false">+IF($D$103&gt;=388,388,"")</f>
        <v/>
      </c>
      <c r="OB107" s="11" t="str">
        <f aca="false">+IF($D$103&gt;=389,389,"")</f>
        <v/>
      </c>
      <c r="OC107" s="11" t="str">
        <f aca="false">+IF($D$103&gt;=390,390,"")</f>
        <v/>
      </c>
      <c r="OD107" s="11" t="str">
        <f aca="false">+IF($D$103&gt;=391,391,"")</f>
        <v/>
      </c>
      <c r="OE107" s="11" t="str">
        <f aca="false">+IF($D$103&gt;=392,392,"")</f>
        <v/>
      </c>
      <c r="OF107" s="11" t="str">
        <f aca="false">+IF($D$103&gt;=393,393,"")</f>
        <v/>
      </c>
      <c r="OG107" s="11" t="str">
        <f aca="false">+IF($D$103&gt;=394,394,"")</f>
        <v/>
      </c>
      <c r="OH107" s="11" t="str">
        <f aca="false">+IF($D$103&gt;=395,395,"")</f>
        <v/>
      </c>
      <c r="OI107" s="11" t="str">
        <f aca="false">+IF($D$103&gt;=396,396,"")</f>
        <v/>
      </c>
      <c r="OJ107" s="11" t="str">
        <f aca="false">+IF($D$103&gt;=397,397,"")</f>
        <v/>
      </c>
      <c r="OK107" s="11" t="str">
        <f aca="false">+IF($D$103&gt;=398,398,"")</f>
        <v/>
      </c>
      <c r="OL107" s="11" t="str">
        <f aca="false">+IF($D$103&gt;=399,399,"")</f>
        <v/>
      </c>
      <c r="OM107" s="11" t="str">
        <f aca="false">+IF($D$103&gt;=400,400,"")</f>
        <v/>
      </c>
      <c r="ON107" s="11" t="str">
        <f aca="false">+IF($D$103&gt;=401,401,"")</f>
        <v/>
      </c>
      <c r="OO107" s="11" t="str">
        <f aca="false">+IF($D$103&gt;=402,402,"")</f>
        <v/>
      </c>
      <c r="OP107" s="11" t="str">
        <f aca="false">+IF($D$103&gt;=403,403,"")</f>
        <v/>
      </c>
      <c r="OQ107" s="11" t="str">
        <f aca="false">+IF($D$103&gt;=404,404,"")</f>
        <v/>
      </c>
      <c r="OR107" s="11" t="str">
        <f aca="false">+IF($D$103&gt;=405,405,"")</f>
        <v/>
      </c>
      <c r="OS107" s="11" t="str">
        <f aca="false">+IF($D$103&gt;=406,406,"")</f>
        <v/>
      </c>
      <c r="OT107" s="11" t="str">
        <f aca="false">+IF($D$103&gt;=407,407,"")</f>
        <v/>
      </c>
      <c r="OU107" s="11" t="str">
        <f aca="false">+IF($D$103&gt;=408,408,"")</f>
        <v/>
      </c>
      <c r="OV107" s="11" t="str">
        <f aca="false">+IF($D$103&gt;=409,409,"")</f>
        <v/>
      </c>
      <c r="OW107" s="11" t="str">
        <f aca="false">+IF($D$103&gt;=410,410,"")</f>
        <v/>
      </c>
      <c r="OX107" s="11" t="str">
        <f aca="false">+IF($D$103&gt;=411,411,"")</f>
        <v/>
      </c>
      <c r="OY107" s="11" t="str">
        <f aca="false">+IF($D$103&gt;=412,412,"")</f>
        <v/>
      </c>
      <c r="OZ107" s="11" t="str">
        <f aca="false">+IF($D$103&gt;=413,413,"")</f>
        <v/>
      </c>
      <c r="PA107" s="11" t="str">
        <f aca="false">+IF($D$103&gt;=414,414,"")</f>
        <v/>
      </c>
      <c r="PB107" s="11" t="str">
        <f aca="false">+IF($D$103&gt;=415,415,"")</f>
        <v/>
      </c>
      <c r="PC107" s="11" t="str">
        <f aca="false">+IF($D$103&gt;=416,416,"")</f>
        <v/>
      </c>
      <c r="PD107" s="11" t="str">
        <f aca="false">+IF($D$103&gt;=417,417,"")</f>
        <v/>
      </c>
      <c r="PE107" s="11" t="str">
        <f aca="false">+IF($D$103&gt;=418,418,"")</f>
        <v/>
      </c>
      <c r="PF107" s="11" t="str">
        <f aca="false">+IF($D$103&gt;=419,419,"")</f>
        <v/>
      </c>
      <c r="PG107" s="11" t="str">
        <f aca="false">+IF($D$103&gt;=420,420,"")</f>
        <v/>
      </c>
      <c r="PH107" s="11" t="str">
        <f aca="false">+IF($D$103&gt;=421,421,"")</f>
        <v/>
      </c>
      <c r="PI107" s="11" t="str">
        <f aca="false">+IF($D$103&gt;=422,422,"")</f>
        <v/>
      </c>
      <c r="PJ107" s="11" t="str">
        <f aca="false">+IF($D$103&gt;=423,423,"")</f>
        <v/>
      </c>
      <c r="PK107" s="11" t="str">
        <f aca="false">+IF($D$103&gt;=424,424,"")</f>
        <v/>
      </c>
      <c r="PL107" s="11" t="str">
        <f aca="false">+IF($D$103&gt;=425,425,"")</f>
        <v/>
      </c>
      <c r="PM107" s="11" t="str">
        <f aca="false">+IF($D$103&gt;=426,426,"")</f>
        <v/>
      </c>
      <c r="PN107" s="11" t="str">
        <f aca="false">+IF($D$103&gt;=427,427,"")</f>
        <v/>
      </c>
      <c r="PO107" s="11" t="str">
        <f aca="false">+IF($D$103&gt;=428,428,"")</f>
        <v/>
      </c>
      <c r="PP107" s="11" t="str">
        <f aca="false">+IF($D$103&gt;=429,429,"")</f>
        <v/>
      </c>
      <c r="PQ107" s="11" t="str">
        <f aca="false">+IF($D$103&gt;=430,430,"")</f>
        <v/>
      </c>
      <c r="PR107" s="11" t="str">
        <f aca="false">+IF($D$103&gt;=431,431,"")</f>
        <v/>
      </c>
      <c r="PS107" s="11" t="str">
        <f aca="false">+IF($D$103&gt;=432,432,"")</f>
        <v/>
      </c>
      <c r="PT107" s="11" t="str">
        <f aca="false">+IF($D$103&gt;=433,433,"")</f>
        <v/>
      </c>
      <c r="PU107" s="11" t="str">
        <f aca="false">+IF($D$103&gt;=434,434,"")</f>
        <v/>
      </c>
      <c r="PV107" s="11" t="str">
        <f aca="false">+IF($D$103&gt;=435,435,"")</f>
        <v/>
      </c>
      <c r="PW107" s="11" t="str">
        <f aca="false">+IF($D$103&gt;=436,436,"")</f>
        <v/>
      </c>
      <c r="PX107" s="11" t="str">
        <f aca="false">+IF($D$103&gt;=437,437,"")</f>
        <v/>
      </c>
      <c r="PY107" s="11" t="str">
        <f aca="false">+IF($D$103&gt;=438,438,"")</f>
        <v/>
      </c>
      <c r="PZ107" s="11" t="str">
        <f aca="false">+IF($D$103&gt;=439,439,"")</f>
        <v/>
      </c>
      <c r="QA107" s="11" t="str">
        <f aca="false">+IF($D$103&gt;=440,440,"")</f>
        <v/>
      </c>
      <c r="QB107" s="11" t="str">
        <f aca="false">+IF($D$103&gt;=441,441,"")</f>
        <v/>
      </c>
      <c r="QC107" s="11" t="str">
        <f aca="false">+IF($D$103&gt;=442,442,"")</f>
        <v/>
      </c>
      <c r="QD107" s="11" t="str">
        <f aca="false">+IF($D$103&gt;=443,443,"")</f>
        <v/>
      </c>
      <c r="QE107" s="11" t="str">
        <f aca="false">+IF($D$103&gt;=444,444,"")</f>
        <v/>
      </c>
      <c r="QF107" s="11" t="str">
        <f aca="false">+IF($D$103&gt;=445,445,"")</f>
        <v/>
      </c>
      <c r="QG107" s="11" t="str">
        <f aca="false">+IF($D$103&gt;=446,446,"")</f>
        <v/>
      </c>
      <c r="QH107" s="11" t="str">
        <f aca="false">+IF($D$103&gt;=447,447,"")</f>
        <v/>
      </c>
      <c r="QI107" s="11" t="str">
        <f aca="false">+IF($D$103&gt;=448,448,"")</f>
        <v/>
      </c>
      <c r="QJ107" s="11" t="str">
        <f aca="false">+IF($D$103&gt;=449,449,"")</f>
        <v/>
      </c>
      <c r="QK107" s="11" t="str">
        <f aca="false">+IF($D$103&gt;=450,450,"")</f>
        <v/>
      </c>
      <c r="QL107" s="11" t="str">
        <f aca="false">+IF($D$103&gt;=451,451,"")</f>
        <v/>
      </c>
      <c r="QM107" s="11" t="str">
        <f aca="false">+IF($D$103&gt;=452,452,"")</f>
        <v/>
      </c>
      <c r="QN107" s="11" t="str">
        <f aca="false">+IF($D$103&gt;=453,453,"")</f>
        <v/>
      </c>
      <c r="QO107" s="11" t="str">
        <f aca="false">+IF($D$103&gt;=454,454,"")</f>
        <v/>
      </c>
      <c r="QP107" s="11" t="str">
        <f aca="false">+IF($D$103&gt;=455,455,"")</f>
        <v/>
      </c>
      <c r="QQ107" s="11" t="str">
        <f aca="false">+IF($D$103&gt;=456,456,"")</f>
        <v/>
      </c>
      <c r="QR107" s="11" t="str">
        <f aca="false">+IF($D$103&gt;=457,457,"")</f>
        <v/>
      </c>
      <c r="QS107" s="11" t="str">
        <f aca="false">+IF($D$103&gt;=458,458,"")</f>
        <v/>
      </c>
      <c r="QT107" s="11" t="str">
        <f aca="false">+IF($D$103&gt;=459,459,"")</f>
        <v/>
      </c>
      <c r="QU107" s="11" t="str">
        <f aca="false">+IF($D$103&gt;=460,460,"")</f>
        <v/>
      </c>
      <c r="QV107" s="11" t="str">
        <f aca="false">+IF($D$103&gt;=461,461,"")</f>
        <v/>
      </c>
      <c r="QW107" s="11" t="str">
        <f aca="false">+IF($D$103&gt;=462,462,"")</f>
        <v/>
      </c>
      <c r="QX107" s="11" t="str">
        <f aca="false">+IF($D$103&gt;=463,463,"")</f>
        <v/>
      </c>
      <c r="QY107" s="11" t="str">
        <f aca="false">+IF($D$103&gt;=464,464,"")</f>
        <v/>
      </c>
      <c r="QZ107" s="11" t="str">
        <f aca="false">+IF($D$103&gt;=465,465,"")</f>
        <v/>
      </c>
      <c r="RA107" s="11" t="str">
        <f aca="false">+IF($D$103&gt;=466,466,"")</f>
        <v/>
      </c>
      <c r="RB107" s="11" t="str">
        <f aca="false">+IF($D$103&gt;=467,467,"")</f>
        <v/>
      </c>
      <c r="RC107" s="11" t="str">
        <f aca="false">+IF($D$103&gt;=468,468,"")</f>
        <v/>
      </c>
      <c r="RD107" s="11" t="str">
        <f aca="false">+IF($D$103&gt;=469,469,"")</f>
        <v/>
      </c>
      <c r="RE107" s="11" t="str">
        <f aca="false">+IF($D$103&gt;=470,470,"")</f>
        <v/>
      </c>
      <c r="RF107" s="11" t="str">
        <f aca="false">+IF($D$103&gt;=471,471,"")</f>
        <v/>
      </c>
      <c r="RG107" s="11" t="str">
        <f aca="false">+IF($D$103&gt;=472,472,"")</f>
        <v/>
      </c>
      <c r="RH107" s="11" t="str">
        <f aca="false">+IF($D$103&gt;=473,473,"")</f>
        <v/>
      </c>
      <c r="RI107" s="11" t="str">
        <f aca="false">+IF($D$103&gt;=474,474,"")</f>
        <v/>
      </c>
      <c r="RJ107" s="11" t="str">
        <f aca="false">+IF($D$103&gt;=475,475,"")</f>
        <v/>
      </c>
      <c r="RK107" s="11" t="str">
        <f aca="false">+IF($D$103&gt;=476,476,"")</f>
        <v/>
      </c>
      <c r="RL107" s="11" t="str">
        <f aca="false">+IF($D$103&gt;=477,477,"")</f>
        <v/>
      </c>
      <c r="RM107" s="11" t="str">
        <f aca="false">+IF($D$103&gt;=478,478,"")</f>
        <v/>
      </c>
      <c r="RN107" s="11" t="str">
        <f aca="false">+IF($D$103&gt;=479,479,"")</f>
        <v/>
      </c>
      <c r="RO107" s="11" t="str">
        <f aca="false">+IF($D$103&gt;=480,480,"")</f>
        <v/>
      </c>
      <c r="RP107" s="11" t="str">
        <f aca="false">+IF($D$103&gt;=481,481,"")</f>
        <v/>
      </c>
      <c r="RQ107" s="11" t="str">
        <f aca="false">+IF($D$103&gt;=482,482,"")</f>
        <v/>
      </c>
      <c r="RR107" s="11" t="str">
        <f aca="false">+IF($D$103&gt;=483,483,"")</f>
        <v/>
      </c>
      <c r="RS107" s="11" t="str">
        <f aca="false">+IF($D$103&gt;=484,484,"")</f>
        <v/>
      </c>
      <c r="RT107" s="11" t="str">
        <f aca="false">+IF($D$103&gt;=485,485,"")</f>
        <v/>
      </c>
      <c r="RU107" s="11" t="str">
        <f aca="false">+IF($D$103&gt;=486,486,"")</f>
        <v/>
      </c>
      <c r="RV107" s="11" t="str">
        <f aca="false">+IF($D$103&gt;=487,487,"")</f>
        <v/>
      </c>
      <c r="RW107" s="11" t="str">
        <f aca="false">+IF($D$103&gt;=488,488,"")</f>
        <v/>
      </c>
      <c r="RX107" s="11" t="str">
        <f aca="false">+IF($D$103&gt;=489,489,"")</f>
        <v/>
      </c>
      <c r="RY107" s="11" t="str">
        <f aca="false">+IF($D$103&gt;=490,490,"")</f>
        <v/>
      </c>
      <c r="RZ107" s="11" t="str">
        <f aca="false">+IF($D$103&gt;=491,491,"")</f>
        <v/>
      </c>
      <c r="SA107" s="11" t="str">
        <f aca="false">+IF($D$103&gt;=492,492,"")</f>
        <v/>
      </c>
      <c r="SB107" s="11" t="str">
        <f aca="false">+IF($D$103&gt;=493,493,"")</f>
        <v/>
      </c>
      <c r="SC107" s="11" t="str">
        <f aca="false">+IF($D$103&gt;=494,494,"")</f>
        <v/>
      </c>
      <c r="SD107" s="11" t="str">
        <f aca="false">+IF($D$103&gt;=495,495,"")</f>
        <v/>
      </c>
      <c r="SE107" s="11" t="str">
        <f aca="false">+IF($D$103&gt;=496,496,"")</f>
        <v/>
      </c>
      <c r="SF107" s="11" t="str">
        <f aca="false">+IF($D$103&gt;=497,497,"")</f>
        <v/>
      </c>
      <c r="SG107" s="11" t="str">
        <f aca="false">+IF($D$103&gt;=498,498,"")</f>
        <v/>
      </c>
      <c r="SH107" s="11" t="str">
        <f aca="false">+IF($D$103&gt;=499,499,"")</f>
        <v/>
      </c>
      <c r="SI107" s="11" t="str">
        <f aca="false">+IF($D$103&gt;=500,500,"")</f>
        <v/>
      </c>
      <c r="SJ107" s="11" t="str">
        <f aca="false">+IF($D$103&gt;=501,501,"")</f>
        <v/>
      </c>
      <c r="SK107" s="11" t="str">
        <f aca="false">+IF($D$103&gt;=502,502,"")</f>
        <v/>
      </c>
      <c r="SL107" s="11" t="str">
        <f aca="false">+IF($D$103&gt;=503,503,"")</f>
        <v/>
      </c>
      <c r="SM107" s="11" t="str">
        <f aca="false">+IF($D$103&gt;=504,504,"")</f>
        <v/>
      </c>
      <c r="SN107" s="11" t="str">
        <f aca="false">+IF($D$103&gt;=505,505,"")</f>
        <v/>
      </c>
      <c r="SO107" s="11" t="str">
        <f aca="false">+IF($D$103&gt;=506,506,"")</f>
        <v/>
      </c>
      <c r="SP107" s="11" t="str">
        <f aca="false">+IF($D$103&gt;=507,507,"")</f>
        <v/>
      </c>
      <c r="SQ107" s="11" t="str">
        <f aca="false">+IF($D$103&gt;=508,508,"")</f>
        <v/>
      </c>
      <c r="SR107" s="11" t="str">
        <f aca="false">+IF($D$103&gt;=509,509,"")</f>
        <v/>
      </c>
      <c r="SS107" s="11" t="str">
        <f aca="false">+IF($D$103&gt;=510,510,"")</f>
        <v/>
      </c>
      <c r="ST107" s="11" t="str">
        <f aca="false">+IF($D$103&gt;=511,511,"")</f>
        <v/>
      </c>
      <c r="SU107" s="11" t="str">
        <f aca="false">+IF($D$103&gt;=512,512,"")</f>
        <v/>
      </c>
      <c r="SV107" s="11" t="str">
        <f aca="false">+IF($D$103&gt;=513,513,"")</f>
        <v/>
      </c>
      <c r="SW107" s="11" t="str">
        <f aca="false">+IF($D$103&gt;=514,514,"")</f>
        <v/>
      </c>
      <c r="SX107" s="11" t="str">
        <f aca="false">+IF($D$103&gt;=515,515,"")</f>
        <v/>
      </c>
      <c r="SY107" s="11" t="str">
        <f aca="false">+IF($D$103&gt;=516,516,"")</f>
        <v/>
      </c>
      <c r="SZ107" s="11" t="str">
        <f aca="false">+IF($D$103&gt;=517,517,"")</f>
        <v/>
      </c>
      <c r="TA107" s="11" t="str">
        <f aca="false">+IF($D$103&gt;=518,518,"")</f>
        <v/>
      </c>
      <c r="TB107" s="11" t="str">
        <f aca="false">+IF($D$103&gt;=519,519,"")</f>
        <v/>
      </c>
      <c r="TC107" s="11" t="str">
        <f aca="false">+IF($D$103&gt;=520,520,"")</f>
        <v/>
      </c>
      <c r="TD107" s="11" t="str">
        <f aca="false">+IF($D$103&gt;=521,521,"")</f>
        <v/>
      </c>
      <c r="TE107" s="11" t="str">
        <f aca="false">+IF($D$103&gt;=522,522,"")</f>
        <v/>
      </c>
      <c r="TF107" s="11" t="str">
        <f aca="false">+IF($D$103&gt;=523,523,"")</f>
        <v/>
      </c>
      <c r="TG107" s="11" t="str">
        <f aca="false">+IF($D$103&gt;=524,524,"")</f>
        <v/>
      </c>
      <c r="TH107" s="11" t="str">
        <f aca="false">+IF($D$103&gt;=525,525,"")</f>
        <v/>
      </c>
      <c r="TI107" s="11" t="str">
        <f aca="false">+IF($D$103&gt;=526,526,"")</f>
        <v/>
      </c>
      <c r="TJ107" s="11" t="str">
        <f aca="false">+IF($D$103&gt;=527,527,"")</f>
        <v/>
      </c>
      <c r="TK107" s="11" t="str">
        <f aca="false">+IF($D$103&gt;=528,528,"")</f>
        <v/>
      </c>
      <c r="TL107" s="11" t="str">
        <f aca="false">+IF($D$103&gt;=529,529,"")</f>
        <v/>
      </c>
      <c r="TM107" s="11" t="str">
        <f aca="false">+IF($D$103&gt;=530,530,"")</f>
        <v/>
      </c>
      <c r="TN107" s="11" t="str">
        <f aca="false">+IF($D$103&gt;=531,531,"")</f>
        <v/>
      </c>
      <c r="TO107" s="11" t="str">
        <f aca="false">+IF($D$103&gt;=532,532,"")</f>
        <v/>
      </c>
      <c r="TP107" s="11" t="str">
        <f aca="false">+IF($D$103&gt;=533,533,"")</f>
        <v/>
      </c>
      <c r="TQ107" s="11" t="str">
        <f aca="false">+IF($D$103&gt;=534,534,"")</f>
        <v/>
      </c>
      <c r="TR107" s="11" t="str">
        <f aca="false">+IF($D$103&gt;=535,535,"")</f>
        <v/>
      </c>
      <c r="TS107" s="11" t="str">
        <f aca="false">+IF($D$103&gt;=536,536,"")</f>
        <v/>
      </c>
      <c r="TT107" s="11" t="str">
        <f aca="false">+IF($D$103&gt;=537,537,"")</f>
        <v/>
      </c>
      <c r="TU107" s="11" t="str">
        <f aca="false">+IF($D$103&gt;=538,538,"")</f>
        <v/>
      </c>
      <c r="TV107" s="11" t="str">
        <f aca="false">+IF($D$103&gt;=539,539,"")</f>
        <v/>
      </c>
      <c r="TW107" s="11" t="str">
        <f aca="false">+IF($D$103&gt;=540,540,"")</f>
        <v/>
      </c>
      <c r="TX107" s="11" t="str">
        <f aca="false">+IF($D$103&gt;=541,541,"")</f>
        <v/>
      </c>
      <c r="TY107" s="11" t="str">
        <f aca="false">+IF($D$103&gt;=542,542,"")</f>
        <v/>
      </c>
      <c r="TZ107" s="11" t="str">
        <f aca="false">+IF($D$103&gt;=543,543,"")</f>
        <v/>
      </c>
      <c r="UA107" s="11" t="str">
        <f aca="false">+IF($D$103&gt;=544,544,"")</f>
        <v/>
      </c>
      <c r="UB107" s="11" t="str">
        <f aca="false">+IF($D$103&gt;=545,545,"")</f>
        <v/>
      </c>
      <c r="UC107" s="11" t="str">
        <f aca="false">+IF($D$103&gt;=546,546,"")</f>
        <v/>
      </c>
      <c r="UD107" s="11" t="str">
        <f aca="false">+IF($D$103&gt;=547,547,"")</f>
        <v/>
      </c>
      <c r="UE107" s="11" t="str">
        <f aca="false">+IF($D$103&gt;=548,548,"")</f>
        <v/>
      </c>
      <c r="UF107" s="11" t="str">
        <f aca="false">+IF($D$103&gt;=549,549,"")</f>
        <v/>
      </c>
      <c r="UG107" s="11" t="str">
        <f aca="false">+IF($D$103&gt;=550,550,"")</f>
        <v/>
      </c>
      <c r="UH107" s="11" t="str">
        <f aca="false">+IF($D$103&gt;=551,551,"")</f>
        <v/>
      </c>
      <c r="UI107" s="11" t="str">
        <f aca="false">+IF($D$103&gt;=552,552,"")</f>
        <v/>
      </c>
      <c r="UJ107" s="11" t="str">
        <f aca="false">+IF($D$103&gt;=553,553,"")</f>
        <v/>
      </c>
      <c r="UK107" s="11" t="str">
        <f aca="false">+IF($D$103&gt;=554,554,"")</f>
        <v/>
      </c>
      <c r="UL107" s="11" t="str">
        <f aca="false">+IF($D$103&gt;=555,555,"")</f>
        <v/>
      </c>
      <c r="UM107" s="11" t="str">
        <f aca="false">+IF($D$103&gt;=556,556,"")</f>
        <v/>
      </c>
      <c r="UN107" s="11" t="str">
        <f aca="false">+IF($D$103&gt;=557,557,"")</f>
        <v/>
      </c>
      <c r="UO107" s="11" t="str">
        <f aca="false">+IF($D$103&gt;=558,558,"")</f>
        <v/>
      </c>
      <c r="UP107" s="11" t="str">
        <f aca="false">+IF($D$103&gt;=559,559,"")</f>
        <v/>
      </c>
      <c r="UQ107" s="11" t="str">
        <f aca="false">+IF($D$103&gt;=560,560,"")</f>
        <v/>
      </c>
      <c r="UR107" s="11" t="str">
        <f aca="false">+IF($D$103&gt;=561,561,"")</f>
        <v/>
      </c>
      <c r="US107" s="11" t="str">
        <f aca="false">+IF($D$103&gt;=562,562,"")</f>
        <v/>
      </c>
      <c r="UT107" s="11" t="str">
        <f aca="false">+IF($D$103&gt;=563,563,"")</f>
        <v/>
      </c>
      <c r="UU107" s="11" t="str">
        <f aca="false">+IF($D$103&gt;=564,564,"")</f>
        <v/>
      </c>
      <c r="UV107" s="11" t="str">
        <f aca="false">+IF($D$103&gt;=565,565,"")</f>
        <v/>
      </c>
      <c r="UW107" s="11" t="str">
        <f aca="false">+IF($D$103&gt;=566,566,"")</f>
        <v/>
      </c>
      <c r="UX107" s="11" t="str">
        <f aca="false">+IF($D$103&gt;=567,567,"")</f>
        <v/>
      </c>
      <c r="UY107" s="11" t="str">
        <f aca="false">+IF($D$103&gt;=568,568,"")</f>
        <v/>
      </c>
      <c r="UZ107" s="11" t="str">
        <f aca="false">+IF($D$103&gt;=569,569,"")</f>
        <v/>
      </c>
      <c r="VA107" s="11" t="str">
        <f aca="false">+IF($D$103&gt;=570,570,"")</f>
        <v/>
      </c>
      <c r="VB107" s="11" t="str">
        <f aca="false">+IF($D$103&gt;=571,571,"")</f>
        <v/>
      </c>
      <c r="VC107" s="11" t="str">
        <f aca="false">+IF($D$103&gt;=572,572,"")</f>
        <v/>
      </c>
      <c r="VD107" s="11" t="str">
        <f aca="false">+IF($D$103&gt;=573,573,"")</f>
        <v/>
      </c>
      <c r="VE107" s="11" t="str">
        <f aca="false">+IF($D$103&gt;=574,574,"")</f>
        <v/>
      </c>
      <c r="VF107" s="11" t="str">
        <f aca="false">+IF($D$103&gt;=575,575,"")</f>
        <v/>
      </c>
      <c r="VG107" s="11" t="str">
        <f aca="false">+IF($D$103&gt;=576,576,"")</f>
        <v/>
      </c>
      <c r="VH107" s="11" t="str">
        <f aca="false">+IF($D$103&gt;=577,577,"")</f>
        <v/>
      </c>
      <c r="VI107" s="11" t="str">
        <f aca="false">+IF($D$103&gt;=578,578,"")</f>
        <v/>
      </c>
      <c r="VJ107" s="11" t="str">
        <f aca="false">+IF($D$103&gt;=579,579,"")</f>
        <v/>
      </c>
      <c r="VK107" s="11" t="str">
        <f aca="false">+IF($D$103&gt;=580,580,"")</f>
        <v/>
      </c>
      <c r="VL107" s="11" t="str">
        <f aca="false">+IF($D$103&gt;=581,581,"")</f>
        <v/>
      </c>
      <c r="VM107" s="11" t="str">
        <f aca="false">+IF($D$103&gt;=582,582,"")</f>
        <v/>
      </c>
      <c r="VN107" s="11" t="str">
        <f aca="false">+IF($D$103&gt;=583,583,"")</f>
        <v/>
      </c>
      <c r="VO107" s="11" t="str">
        <f aca="false">+IF($D$103&gt;=584,584,"")</f>
        <v/>
      </c>
      <c r="VP107" s="11" t="str">
        <f aca="false">+IF($D$103&gt;=585,585,"")</f>
        <v/>
      </c>
      <c r="VQ107" s="11" t="str">
        <f aca="false">+IF($D$103&gt;=586,586,"")</f>
        <v/>
      </c>
      <c r="VR107" s="11" t="str">
        <f aca="false">+IF($D$103&gt;=587,587,"")</f>
        <v/>
      </c>
      <c r="VS107" s="11" t="str">
        <f aca="false">+IF($D$103&gt;=588,588,"")</f>
        <v/>
      </c>
      <c r="VT107" s="11" t="str">
        <f aca="false">+IF($D$103&gt;=589,589,"")</f>
        <v/>
      </c>
      <c r="VU107" s="11" t="str">
        <f aca="false">+IF($D$103&gt;=590,590,"")</f>
        <v/>
      </c>
      <c r="VV107" s="11" t="str">
        <f aca="false">+IF($D$103&gt;=591,591,"")</f>
        <v/>
      </c>
      <c r="VW107" s="11" t="str">
        <f aca="false">+IF($D$103&gt;=592,592,"")</f>
        <v/>
      </c>
      <c r="VX107" s="11" t="str">
        <f aca="false">+IF($D$103&gt;=593,593,"")</f>
        <v/>
      </c>
      <c r="VY107" s="11" t="str">
        <f aca="false">+IF($D$103&gt;=594,594,"")</f>
        <v/>
      </c>
      <c r="VZ107" s="11" t="str">
        <f aca="false">+IF($D$103&gt;=595,595,"")</f>
        <v/>
      </c>
      <c r="WA107" s="11" t="str">
        <f aca="false">+IF($D$103&gt;=596,596,"")</f>
        <v/>
      </c>
      <c r="WB107" s="11" t="str">
        <f aca="false">+IF($D$103&gt;=597,597,"")</f>
        <v/>
      </c>
      <c r="WC107" s="11" t="str">
        <f aca="false">+IF($D$103&gt;=598,598,"")</f>
        <v/>
      </c>
      <c r="WD107" s="11" t="str">
        <f aca="false">+IF($D$103&gt;=599,599,"")</f>
        <v/>
      </c>
      <c r="WE107" s="11" t="str">
        <f aca="false">+IF($D$103&gt;=600,600,"")</f>
        <v/>
      </c>
      <c r="WF107" s="11" t="str">
        <f aca="false">+IF($D$103&gt;=601,601,"")</f>
        <v/>
      </c>
      <c r="WG107" s="11" t="str">
        <f aca="false">+IF($D$103&gt;=602,602,"")</f>
        <v/>
      </c>
      <c r="WH107" s="11" t="str">
        <f aca="false">+IF($D$103&gt;=603,603,"")</f>
        <v/>
      </c>
      <c r="WI107" s="11" t="str">
        <f aca="false">+IF($D$103&gt;=604,604,"")</f>
        <v/>
      </c>
      <c r="WJ107" s="11" t="str">
        <f aca="false">+IF($D$103&gt;=605,605,"")</f>
        <v/>
      </c>
      <c r="WK107" s="11" t="str">
        <f aca="false">+IF($D$103&gt;=606,606,"")</f>
        <v/>
      </c>
      <c r="WL107" s="11" t="str">
        <f aca="false">+IF($D$103&gt;=607,607,"")</f>
        <v/>
      </c>
      <c r="WM107" s="11" t="str">
        <f aca="false">+IF($D$103&gt;=608,608,"")</f>
        <v/>
      </c>
      <c r="WN107" s="11" t="str">
        <f aca="false">+IF($D$103&gt;=609,609,"")</f>
        <v/>
      </c>
      <c r="WO107" s="11" t="str">
        <f aca="false">+IF($D$103&gt;=610,610,"")</f>
        <v/>
      </c>
      <c r="WP107" s="11" t="str">
        <f aca="false">+IF($D$103&gt;=611,611,"")</f>
        <v/>
      </c>
      <c r="WQ107" s="11" t="str">
        <f aca="false">+IF($D$103&gt;=612,612,"")</f>
        <v/>
      </c>
      <c r="WR107" s="11" t="str">
        <f aca="false">+IF($D$103&gt;=613,613,"")</f>
        <v/>
      </c>
      <c r="WS107" s="11" t="str">
        <f aca="false">+IF($D$103&gt;=614,614,"")</f>
        <v/>
      </c>
      <c r="WT107" s="11" t="str">
        <f aca="false">+IF($D$103&gt;=615,615,"")</f>
        <v/>
      </c>
      <c r="WU107" s="11" t="str">
        <f aca="false">+IF($D$103&gt;=616,616,"")</f>
        <v/>
      </c>
      <c r="WV107" s="11" t="str">
        <f aca="false">+IF($D$103&gt;=617,617,"")</f>
        <v/>
      </c>
      <c r="WW107" s="11" t="str">
        <f aca="false">+IF($D$103&gt;=618,618,"")</f>
        <v/>
      </c>
      <c r="WX107" s="11" t="str">
        <f aca="false">+IF($D$103&gt;=619,619,"")</f>
        <v/>
      </c>
      <c r="WY107" s="11" t="str">
        <f aca="false">+IF($D$103&gt;=620,620,"")</f>
        <v/>
      </c>
      <c r="WZ107" s="11" t="str">
        <f aca="false">+IF($D$103&gt;=621,621,"")</f>
        <v/>
      </c>
      <c r="XA107" s="11" t="str">
        <f aca="false">+IF($D$103&gt;=622,622,"")</f>
        <v/>
      </c>
      <c r="XB107" s="11" t="str">
        <f aca="false">+IF($D$103&gt;=623,623,"")</f>
        <v/>
      </c>
      <c r="XC107" s="11" t="str">
        <f aca="false">+IF($D$103&gt;=624,624,"")</f>
        <v/>
      </c>
      <c r="XD107" s="11" t="str">
        <f aca="false">+IF($D$103&gt;=625,625,"")</f>
        <v/>
      </c>
      <c r="XE107" s="11" t="str">
        <f aca="false">+IF($D$103&gt;=626,626,"")</f>
        <v/>
      </c>
      <c r="XF107" s="11" t="str">
        <f aca="false">+IF($D$103&gt;=627,627,"")</f>
        <v/>
      </c>
      <c r="XG107" s="11" t="str">
        <f aca="false">+IF($D$103&gt;=628,628,"")</f>
        <v/>
      </c>
      <c r="XH107" s="11" t="str">
        <f aca="false">+IF($D$103&gt;=629,629,"")</f>
        <v/>
      </c>
      <c r="XI107" s="11" t="str">
        <f aca="false">+IF($D$103&gt;=630,630,"")</f>
        <v/>
      </c>
      <c r="XJ107" s="11" t="str">
        <f aca="false">+IF($D$103&gt;=631,631,"")</f>
        <v/>
      </c>
      <c r="XK107" s="11" t="str">
        <f aca="false">+IF($D$103&gt;=632,632,"")</f>
        <v/>
      </c>
      <c r="XL107" s="11" t="str">
        <f aca="false">+IF($D$103&gt;=633,633,"")</f>
        <v/>
      </c>
      <c r="XM107" s="11" t="str">
        <f aca="false">+IF($D$103&gt;=634,634,"")</f>
        <v/>
      </c>
      <c r="XN107" s="11" t="str">
        <f aca="false">+IF($D$103&gt;=635,635,"")</f>
        <v/>
      </c>
      <c r="XO107" s="11" t="str">
        <f aca="false">+IF($D$103&gt;=636,636,"")</f>
        <v/>
      </c>
      <c r="XP107" s="11" t="str">
        <f aca="false">+IF($D$103&gt;=637,637,"")</f>
        <v/>
      </c>
      <c r="XQ107" s="11" t="str">
        <f aca="false">+IF($D$103&gt;=638,638,"")</f>
        <v/>
      </c>
      <c r="XR107" s="11" t="str">
        <f aca="false">+IF($D$103&gt;=639,639,"")</f>
        <v/>
      </c>
      <c r="XS107" s="11" t="str">
        <f aca="false">+IF($D$103&gt;=640,640,"")</f>
        <v/>
      </c>
      <c r="XT107" s="11" t="str">
        <f aca="false">+IF($D$103&gt;=641,641,"")</f>
        <v/>
      </c>
      <c r="XU107" s="11" t="str">
        <f aca="false">+IF($D$103&gt;=642,642,"")</f>
        <v/>
      </c>
      <c r="XV107" s="11" t="str">
        <f aca="false">+IF($D$103&gt;=643,643,"")</f>
        <v/>
      </c>
      <c r="XW107" s="11" t="str">
        <f aca="false">+IF($D$103&gt;=644,644,"")</f>
        <v/>
      </c>
      <c r="XX107" s="11" t="str">
        <f aca="false">+IF($D$103&gt;=645,645,"")</f>
        <v/>
      </c>
      <c r="XY107" s="11" t="str">
        <f aca="false">+IF($D$103&gt;=646,646,"")</f>
        <v/>
      </c>
      <c r="XZ107" s="11" t="str">
        <f aca="false">+IF($D$103&gt;=647,647,"")</f>
        <v/>
      </c>
      <c r="YA107" s="11" t="str">
        <f aca="false">+IF($D$103&gt;=648,648,"")</f>
        <v/>
      </c>
      <c r="YB107" s="11" t="str">
        <f aca="false">+IF($D$103&gt;=649,649,"")</f>
        <v/>
      </c>
      <c r="YC107" s="11" t="str">
        <f aca="false">+IF($D$103&gt;=650,650,"")</f>
        <v/>
      </c>
      <c r="YD107" s="11" t="str">
        <f aca="false">+IF($D$103&gt;=651,651,"")</f>
        <v/>
      </c>
      <c r="YE107" s="11" t="str">
        <f aca="false">+IF($D$103&gt;=652,652,"")</f>
        <v/>
      </c>
      <c r="YF107" s="11" t="str">
        <f aca="false">+IF($D$103&gt;=653,653,"")</f>
        <v/>
      </c>
      <c r="YG107" s="11" t="str">
        <f aca="false">+IF($D$103&gt;=654,654,"")</f>
        <v/>
      </c>
      <c r="YH107" s="11" t="str">
        <f aca="false">+IF($D$103&gt;=655,655,"")</f>
        <v/>
      </c>
      <c r="YI107" s="11" t="str">
        <f aca="false">+IF($D$103&gt;=656,656,"")</f>
        <v/>
      </c>
      <c r="YJ107" s="11" t="str">
        <f aca="false">+IF($D$103&gt;=657,657,"")</f>
        <v/>
      </c>
      <c r="YK107" s="11" t="str">
        <f aca="false">+IF($D$103&gt;=658,658,"")</f>
        <v/>
      </c>
      <c r="YL107" s="11" t="str">
        <f aca="false">+IF($D$103&gt;=659,659,"")</f>
        <v/>
      </c>
      <c r="YM107" s="11" t="str">
        <f aca="false">+IF($D$103&gt;=660,660,"")</f>
        <v/>
      </c>
      <c r="YN107" s="11" t="str">
        <f aca="false">+IF($D$103&gt;=661,661,"")</f>
        <v/>
      </c>
      <c r="YO107" s="11" t="str">
        <f aca="false">+IF($D$103&gt;=662,662,"")</f>
        <v/>
      </c>
      <c r="YP107" s="11" t="str">
        <f aca="false">+IF($D$103&gt;=663,663,"")</f>
        <v/>
      </c>
      <c r="YQ107" s="11" t="str">
        <f aca="false">+IF($D$103&gt;=664,664,"")</f>
        <v/>
      </c>
      <c r="YR107" s="11" t="str">
        <f aca="false">+IF($D$103&gt;=665,665,"")</f>
        <v/>
      </c>
      <c r="YS107" s="11" t="str">
        <f aca="false">+IF($D$103&gt;=666,666,"")</f>
        <v/>
      </c>
      <c r="YT107" s="11" t="str">
        <f aca="false">+IF($D$103&gt;=667,667,"")</f>
        <v/>
      </c>
      <c r="YU107" s="11" t="str">
        <f aca="false">+IF($D$103&gt;=668,668,"")</f>
        <v/>
      </c>
      <c r="YV107" s="11" t="str">
        <f aca="false">+IF($D$103&gt;=669,669,"")</f>
        <v/>
      </c>
      <c r="YW107" s="11" t="str">
        <f aca="false">+IF($D$103&gt;=670,670,"")</f>
        <v/>
      </c>
      <c r="YX107" s="11" t="str">
        <f aca="false">+IF($D$103&gt;=671,671,"")</f>
        <v/>
      </c>
      <c r="YY107" s="11" t="str">
        <f aca="false">+IF($D$103&gt;=672,672,"")</f>
        <v/>
      </c>
      <c r="YZ107" s="11" t="str">
        <f aca="false">+IF($D$103&gt;=673,673,"")</f>
        <v/>
      </c>
      <c r="ZA107" s="11" t="str">
        <f aca="false">+IF($D$103&gt;=674,674,"")</f>
        <v/>
      </c>
      <c r="ZB107" s="11" t="str">
        <f aca="false">+IF($D$103&gt;=675,675,"")</f>
        <v/>
      </c>
      <c r="ZC107" s="11" t="str">
        <f aca="false">+IF($D$103&gt;=676,676,"")</f>
        <v/>
      </c>
      <c r="ZD107" s="11" t="str">
        <f aca="false">+IF($D$103&gt;=677,677,"")</f>
        <v/>
      </c>
      <c r="ZE107" s="11" t="str">
        <f aca="false">+IF($D$103&gt;=678,678,"")</f>
        <v/>
      </c>
      <c r="ZF107" s="11" t="str">
        <f aca="false">+IF($D$103&gt;=679,679,"")</f>
        <v/>
      </c>
      <c r="ZG107" s="11" t="str">
        <f aca="false">+IF($D$103&gt;=680,680,"")</f>
        <v/>
      </c>
      <c r="ZH107" s="11" t="str">
        <f aca="false">+IF($D$103&gt;=681,681,"")</f>
        <v/>
      </c>
      <c r="ZI107" s="11" t="str">
        <f aca="false">+IF($D$103&gt;=682,682,"")</f>
        <v/>
      </c>
      <c r="ZJ107" s="11" t="str">
        <f aca="false">+IF($D$103&gt;=683,683,"")</f>
        <v/>
      </c>
      <c r="ZK107" s="11" t="str">
        <f aca="false">+IF($D$103&gt;=684,684,"")</f>
        <v/>
      </c>
      <c r="ZL107" s="11" t="str">
        <f aca="false">+IF($D$103&gt;=685,685,"")</f>
        <v/>
      </c>
      <c r="ZM107" s="11" t="str">
        <f aca="false">+IF($D$103&gt;=686,686,"")</f>
        <v/>
      </c>
      <c r="ZN107" s="11" t="str">
        <f aca="false">+IF($D$103&gt;=687,687,"")</f>
        <v/>
      </c>
      <c r="ZO107" s="11" t="str">
        <f aca="false">+IF($D$103&gt;=688,688,"")</f>
        <v/>
      </c>
      <c r="ZP107" s="11" t="str">
        <f aca="false">+IF($D$103&gt;=689,689,"")</f>
        <v/>
      </c>
      <c r="ZQ107" s="11" t="str">
        <f aca="false">+IF($D$103&gt;=690,690,"")</f>
        <v/>
      </c>
      <c r="ZR107" s="11" t="str">
        <f aca="false">+IF($D$103&gt;=691,691,"")</f>
        <v/>
      </c>
      <c r="ZS107" s="11" t="str">
        <f aca="false">+IF($D$103&gt;=692,692,"")</f>
        <v/>
      </c>
      <c r="ZT107" s="11" t="str">
        <f aca="false">+IF($D$103&gt;=693,693,"")</f>
        <v/>
      </c>
      <c r="ZU107" s="11" t="str">
        <f aca="false">+IF($D$103&gt;=694,694,"")</f>
        <v/>
      </c>
      <c r="ZV107" s="11" t="str">
        <f aca="false">+IF($D$103&gt;=695,695,"")</f>
        <v/>
      </c>
      <c r="ZW107" s="11" t="str">
        <f aca="false">+IF($D$103&gt;=696,696,"")</f>
        <v/>
      </c>
      <c r="ZX107" s="11" t="str">
        <f aca="false">+IF($D$103&gt;=697,697,"")</f>
        <v/>
      </c>
      <c r="ZY107" s="11" t="str">
        <f aca="false">+IF($D$103&gt;=698,698,"")</f>
        <v/>
      </c>
      <c r="ZZ107" s="11" t="str">
        <f aca="false">+IF($D$103&gt;=699,699,"")</f>
        <v/>
      </c>
      <c r="AAA107" s="11" t="str">
        <f aca="false">+IF($D$103&gt;=700,700,"")</f>
        <v/>
      </c>
      <c r="AAB107" s="11" t="str">
        <f aca="false">+IF($D$103&gt;=701,701,"")</f>
        <v/>
      </c>
      <c r="AAC107" s="11" t="str">
        <f aca="false">+IF($D$103&gt;=702,702,"")</f>
        <v/>
      </c>
      <c r="AAD107" s="11" t="str">
        <f aca="false">+IF($D$103&gt;=703,703,"")</f>
        <v/>
      </c>
      <c r="AAE107" s="11" t="str">
        <f aca="false">+IF($D$103&gt;=704,704,"")</f>
        <v/>
      </c>
      <c r="AAF107" s="11" t="str">
        <f aca="false">+IF($D$103&gt;=705,705,"")</f>
        <v/>
      </c>
      <c r="AAG107" s="11" t="str">
        <f aca="false">+IF($D$103&gt;=706,706,"")</f>
        <v/>
      </c>
      <c r="AAH107" s="11" t="str">
        <f aca="false">+IF($D$103&gt;=707,707,"")</f>
        <v/>
      </c>
      <c r="AAI107" s="11" t="str">
        <f aca="false">+IF($D$103&gt;=708,708,"")</f>
        <v/>
      </c>
      <c r="AAJ107" s="11" t="str">
        <f aca="false">+IF($D$103&gt;=709,709,"")</f>
        <v/>
      </c>
      <c r="AAK107" s="11" t="str">
        <f aca="false">+IF($D$103&gt;=710,710,"")</f>
        <v/>
      </c>
      <c r="AAL107" s="11" t="str">
        <f aca="false">+IF($D$103&gt;=711,711,"")</f>
        <v/>
      </c>
      <c r="AAM107" s="11" t="str">
        <f aca="false">+IF($D$103&gt;=712,712,"")</f>
        <v/>
      </c>
      <c r="AAN107" s="11" t="str">
        <f aca="false">+IF($D$103&gt;=713,713,"")</f>
        <v/>
      </c>
      <c r="AAO107" s="11" t="str">
        <f aca="false">+IF($D$103&gt;=714,714,"")</f>
        <v/>
      </c>
      <c r="AAP107" s="11" t="str">
        <f aca="false">+IF($D$103&gt;=715,715,"")</f>
        <v/>
      </c>
      <c r="AAQ107" s="11" t="str">
        <f aca="false">+IF($D$103&gt;=716,716,"")</f>
        <v/>
      </c>
      <c r="AAR107" s="11" t="str">
        <f aca="false">+IF($D$103&gt;=717,717,"")</f>
        <v/>
      </c>
      <c r="AAS107" s="11" t="str">
        <f aca="false">+IF($D$103&gt;=718,718,"")</f>
        <v/>
      </c>
      <c r="AAT107" s="11" t="str">
        <f aca="false">+IF($D$103&gt;=719,719,"")</f>
        <v/>
      </c>
      <c r="AAU107" s="11" t="str">
        <f aca="false">+IF($D$103&gt;=720,720,"")</f>
        <v/>
      </c>
      <c r="AAV107" s="11" t="str">
        <f aca="false">+IF($D$103&gt;=721,721,"")</f>
        <v/>
      </c>
      <c r="AAW107" s="11" t="str">
        <f aca="false">+IF($D$103&gt;=722,722,"")</f>
        <v/>
      </c>
      <c r="AAX107" s="11" t="str">
        <f aca="false">+IF($D$103&gt;=723,723,"")</f>
        <v/>
      </c>
      <c r="AAY107" s="11" t="str">
        <f aca="false">+IF($D$103&gt;=724,724,"")</f>
        <v/>
      </c>
      <c r="AAZ107" s="11" t="str">
        <f aca="false">+IF($D$103&gt;=725,725,"")</f>
        <v/>
      </c>
      <c r="ABA107" s="11" t="str">
        <f aca="false">+IF($D$103&gt;=726,726,"")</f>
        <v/>
      </c>
      <c r="ABB107" s="11" t="str">
        <f aca="false">+IF($D$103&gt;=727,727,"")</f>
        <v/>
      </c>
      <c r="ABC107" s="11" t="str">
        <f aca="false">+IF($D$103&gt;=728,728,"")</f>
        <v/>
      </c>
      <c r="ABD107" s="11" t="str">
        <f aca="false">+IF($D$103&gt;=729,729,"")</f>
        <v/>
      </c>
      <c r="ABE107" s="11" t="str">
        <f aca="false">+IF($D$103&gt;=730,730,"")</f>
        <v/>
      </c>
      <c r="ABF107" s="11" t="str">
        <f aca="false">+IF($D$103&gt;=731,731,"")</f>
        <v/>
      </c>
      <c r="ABG107" s="11" t="str">
        <f aca="false">+IF($D$103&gt;=732,732,"")</f>
        <v/>
      </c>
      <c r="ABH107" s="11" t="str">
        <f aca="false">+IF($D$103&gt;=733,733,"")</f>
        <v/>
      </c>
      <c r="ABI107" s="11" t="str">
        <f aca="false">+IF($D$103&gt;=734,734,"")</f>
        <v/>
      </c>
      <c r="ABJ107" s="11" t="str">
        <f aca="false">+IF($D$103&gt;=735,735,"")</f>
        <v/>
      </c>
      <c r="ABK107" s="11" t="str">
        <f aca="false">+IF($D$103&gt;=736,736,"")</f>
        <v/>
      </c>
      <c r="ABL107" s="11" t="str">
        <f aca="false">+IF($D$103&gt;=737,737,"")</f>
        <v/>
      </c>
      <c r="ABM107" s="11" t="str">
        <f aca="false">+IF($D$103&gt;=738,738,"")</f>
        <v/>
      </c>
      <c r="ABN107" s="11" t="str">
        <f aca="false">+IF($D$103&gt;=739,739,"")</f>
        <v/>
      </c>
      <c r="ABO107" s="11" t="str">
        <f aca="false">+IF($D$103&gt;=740,740,"")</f>
        <v/>
      </c>
      <c r="ABP107" s="11" t="str">
        <f aca="false">+IF($D$103&gt;=741,741,"")</f>
        <v/>
      </c>
      <c r="ABQ107" s="11" t="str">
        <f aca="false">+IF($D$103&gt;=742,742,"")</f>
        <v/>
      </c>
      <c r="ABR107" s="11" t="str">
        <f aca="false">+IF($D$103&gt;=743,743,"")</f>
        <v/>
      </c>
      <c r="ABS107" s="11" t="str">
        <f aca="false">+IF($D$103&gt;=744,744,"")</f>
        <v/>
      </c>
      <c r="ABT107" s="11" t="str">
        <f aca="false">+IF($D$103&gt;=745,745,"")</f>
        <v/>
      </c>
      <c r="ABU107" s="11" t="str">
        <f aca="false">+IF($D$103&gt;=746,746,"")</f>
        <v/>
      </c>
      <c r="ABV107" s="11" t="str">
        <f aca="false">+IF($D$103&gt;=747,747,"")</f>
        <v/>
      </c>
      <c r="ABW107" s="11" t="str">
        <f aca="false">+IF($D$103&gt;=748,748,"")</f>
        <v/>
      </c>
      <c r="ABX107" s="11" t="str">
        <f aca="false">+IF($D$103&gt;=749,749,"")</f>
        <v/>
      </c>
      <c r="ABY107" s="11" t="str">
        <f aca="false">+IF($D$103&gt;=750,750,"")</f>
        <v/>
      </c>
      <c r="ABZ107" s="11" t="str">
        <f aca="false">+IF($D$103&gt;=751,751,"")</f>
        <v/>
      </c>
      <c r="ACA107" s="11" t="str">
        <f aca="false">+IF($D$103&gt;=752,752,"")</f>
        <v/>
      </c>
      <c r="ACB107" s="11" t="str">
        <f aca="false">+IF($D$103&gt;=753,753,"")</f>
        <v/>
      </c>
      <c r="ACC107" s="11" t="str">
        <f aca="false">+IF($D$103&gt;=754,754,"")</f>
        <v/>
      </c>
      <c r="ACD107" s="11" t="str">
        <f aca="false">+IF($D$103&gt;=755,755,"")</f>
        <v/>
      </c>
      <c r="ACE107" s="11" t="str">
        <f aca="false">+IF($D$103&gt;=756,756,"")</f>
        <v/>
      </c>
      <c r="ACF107" s="11" t="str">
        <f aca="false">+IF($D$103&gt;=757,757,"")</f>
        <v/>
      </c>
      <c r="ACG107" s="11" t="str">
        <f aca="false">+IF($D$103&gt;=758,758,"")</f>
        <v/>
      </c>
      <c r="ACH107" s="11" t="str">
        <f aca="false">+IF($D$103&gt;=759,759,"")</f>
        <v/>
      </c>
      <c r="ACI107" s="11" t="str">
        <f aca="false">+IF($D$103&gt;=760,760,"")</f>
        <v/>
      </c>
      <c r="ACJ107" s="11" t="str">
        <f aca="false">+IF($D$103&gt;=761,761,"")</f>
        <v/>
      </c>
      <c r="ACK107" s="11" t="str">
        <f aca="false">+IF($D$103&gt;=762,762,"")</f>
        <v/>
      </c>
      <c r="ACL107" s="11" t="str">
        <f aca="false">+IF($D$103&gt;=763,763,"")</f>
        <v/>
      </c>
      <c r="ACM107" s="11" t="str">
        <f aca="false">+IF($D$103&gt;=764,764,"")</f>
        <v/>
      </c>
      <c r="ACN107" s="11" t="str">
        <f aca="false">+IF($D$103&gt;=765,765,"")</f>
        <v/>
      </c>
      <c r="ACO107" s="11" t="str">
        <f aca="false">+IF($D$103&gt;=766,766,"")</f>
        <v/>
      </c>
      <c r="ACP107" s="11" t="str">
        <f aca="false">+IF($D$103&gt;=767,767,"")</f>
        <v/>
      </c>
      <c r="ACQ107" s="11" t="str">
        <f aca="false">+IF($D$103&gt;=768,768,"")</f>
        <v/>
      </c>
      <c r="ACR107" s="11" t="str">
        <f aca="false">+IF($D$103&gt;=769,769,"")</f>
        <v/>
      </c>
      <c r="ACS107" s="11" t="str">
        <f aca="false">+IF($D$103&gt;=770,770,"")</f>
        <v/>
      </c>
      <c r="ACT107" s="11" t="str">
        <f aca="false">+IF($D$103&gt;=771,771,"")</f>
        <v/>
      </c>
      <c r="ACU107" s="11" t="str">
        <f aca="false">+IF($D$103&gt;=772,772,"")</f>
        <v/>
      </c>
      <c r="ACV107" s="11" t="str">
        <f aca="false">+IF($D$103&gt;=773,773,"")</f>
        <v/>
      </c>
      <c r="ACW107" s="11" t="str">
        <f aca="false">+IF($D$103&gt;=774,774,"")</f>
        <v/>
      </c>
      <c r="ACX107" s="11" t="str">
        <f aca="false">+IF($D$103&gt;=775,775,"")</f>
        <v/>
      </c>
      <c r="ACY107" s="11" t="str">
        <f aca="false">+IF($D$103&gt;=776,776,"")</f>
        <v/>
      </c>
      <c r="ACZ107" s="11" t="str">
        <f aca="false">+IF($D$103&gt;=777,777,"")</f>
        <v/>
      </c>
      <c r="ADA107" s="11" t="str">
        <f aca="false">+IF($D$103&gt;=778,778,"")</f>
        <v/>
      </c>
      <c r="ADB107" s="11" t="str">
        <f aca="false">+IF($D$103&gt;=779,779,"")</f>
        <v/>
      </c>
      <c r="ADC107" s="11" t="str">
        <f aca="false">+IF($D$103&gt;=780,780,"")</f>
        <v/>
      </c>
      <c r="ADD107" s="11" t="str">
        <f aca="false">+IF($D$103&gt;=781,781,"")</f>
        <v/>
      </c>
      <c r="ADE107" s="11" t="str">
        <f aca="false">+IF($D$103&gt;=782,782,"")</f>
        <v/>
      </c>
      <c r="ADF107" s="11" t="str">
        <f aca="false">+IF($D$103&gt;=783,783,"")</f>
        <v/>
      </c>
      <c r="ADG107" s="11" t="str">
        <f aca="false">+IF($D$103&gt;=784,784,"")</f>
        <v/>
      </c>
      <c r="ADH107" s="11" t="str">
        <f aca="false">+IF($D$103&gt;=785,785,"")</f>
        <v/>
      </c>
      <c r="ADI107" s="11" t="str">
        <f aca="false">+IF($D$103&gt;=786,786,"")</f>
        <v/>
      </c>
      <c r="ADJ107" s="11" t="str">
        <f aca="false">+IF($D$103&gt;=787,787,"")</f>
        <v/>
      </c>
      <c r="ADK107" s="11" t="str">
        <f aca="false">+IF($D$103&gt;=788,788,"")</f>
        <v/>
      </c>
      <c r="ADL107" s="11" t="str">
        <f aca="false">+IF($D$103&gt;=789,789,"")</f>
        <v/>
      </c>
      <c r="ADM107" s="11" t="str">
        <f aca="false">+IF($D$103&gt;=790,790,"")</f>
        <v/>
      </c>
      <c r="ADN107" s="11" t="str">
        <f aca="false">+IF($D$103&gt;=791,791,"")</f>
        <v/>
      </c>
      <c r="ADO107" s="11" t="str">
        <f aca="false">+IF($D$103&gt;=792,792,"")</f>
        <v/>
      </c>
      <c r="ADP107" s="11" t="str">
        <f aca="false">+IF($D$103&gt;=793,793,"")</f>
        <v/>
      </c>
      <c r="ADQ107" s="11" t="str">
        <f aca="false">+IF($D$103&gt;=794,794,"")</f>
        <v/>
      </c>
      <c r="ADR107" s="11" t="str">
        <f aca="false">+IF($D$103&gt;=795,795,"")</f>
        <v/>
      </c>
      <c r="ADS107" s="11" t="str">
        <f aca="false">+IF($D$103&gt;=796,796,"")</f>
        <v/>
      </c>
      <c r="ADT107" s="11" t="str">
        <f aca="false">+IF($D$103&gt;=797,797,"")</f>
        <v/>
      </c>
      <c r="ADU107" s="11" t="str">
        <f aca="false">+IF($D$103&gt;=798,798,"")</f>
        <v/>
      </c>
      <c r="ADV107" s="11" t="str">
        <f aca="false">+IF($D$103&gt;=799,799,"")</f>
        <v/>
      </c>
      <c r="ADW107" s="11" t="str">
        <f aca="false">+IF($D$103&gt;=800,800,"")</f>
        <v/>
      </c>
      <c r="ADX107" s="11" t="str">
        <f aca="false">+IF($D$103&gt;=801,801,"")</f>
        <v/>
      </c>
      <c r="ADY107" s="11" t="str">
        <f aca="false">+IF($D$103&gt;=802,802,"")</f>
        <v/>
      </c>
      <c r="ADZ107" s="11" t="str">
        <f aca="false">+IF($D$103&gt;=803,803,"")</f>
        <v/>
      </c>
      <c r="AEA107" s="11" t="str">
        <f aca="false">+IF($D$103&gt;=804,804,"")</f>
        <v/>
      </c>
      <c r="AEB107" s="11" t="str">
        <f aca="false">+IF($D$103&gt;=805,805,"")</f>
        <v/>
      </c>
      <c r="AEC107" s="11" t="str">
        <f aca="false">+IF($D$103&gt;=806,806,"")</f>
        <v/>
      </c>
      <c r="AED107" s="11" t="str">
        <f aca="false">+IF($D$103&gt;=807,807,"")</f>
        <v/>
      </c>
      <c r="AEE107" s="11" t="str">
        <f aca="false">+IF($D$103&gt;=808,808,"")</f>
        <v/>
      </c>
      <c r="AEF107" s="11" t="str">
        <f aca="false">+IF($D$103&gt;=809,809,"")</f>
        <v/>
      </c>
      <c r="AEG107" s="11" t="str">
        <f aca="false">+IF($D$103&gt;=810,810,"")</f>
        <v/>
      </c>
      <c r="AEH107" s="11" t="str">
        <f aca="false">+IF($D$103&gt;=811,811,"")</f>
        <v/>
      </c>
      <c r="AEI107" s="11" t="str">
        <f aca="false">+IF($D$103&gt;=812,812,"")</f>
        <v/>
      </c>
      <c r="AEJ107" s="11" t="str">
        <f aca="false">+IF($D$103&gt;=813,813,"")</f>
        <v/>
      </c>
      <c r="AEK107" s="11" t="str">
        <f aca="false">+IF($D$103&gt;=814,814,"")</f>
        <v/>
      </c>
      <c r="AEL107" s="11" t="str">
        <f aca="false">+IF($D$103&gt;=815,815,"")</f>
        <v/>
      </c>
      <c r="AEM107" s="11" t="str">
        <f aca="false">+IF($D$103&gt;=816,816,"")</f>
        <v/>
      </c>
      <c r="AEN107" s="11" t="str">
        <f aca="false">+IF($D$103&gt;=817,817,"")</f>
        <v/>
      </c>
      <c r="AEO107" s="11" t="str">
        <f aca="false">+IF($D$103&gt;=818,818,"")</f>
        <v/>
      </c>
      <c r="AEP107" s="11" t="str">
        <f aca="false">+IF($D$103&gt;=819,819,"")</f>
        <v/>
      </c>
      <c r="AEQ107" s="11" t="str">
        <f aca="false">+IF($D$103&gt;=820,820,"")</f>
        <v/>
      </c>
      <c r="AER107" s="11" t="str">
        <f aca="false">+IF($D$103&gt;=821,821,"")</f>
        <v/>
      </c>
      <c r="AES107" s="11" t="str">
        <f aca="false">+IF($D$103&gt;=822,822,"")</f>
        <v/>
      </c>
      <c r="AET107" s="11" t="str">
        <f aca="false">+IF($D$103&gt;=823,823,"")</f>
        <v/>
      </c>
      <c r="AEU107" s="11" t="str">
        <f aca="false">+IF($D$103&gt;=824,824,"")</f>
        <v/>
      </c>
      <c r="AEV107" s="11" t="str">
        <f aca="false">+IF($D$103&gt;=825,825,"")</f>
        <v/>
      </c>
      <c r="AEW107" s="11" t="str">
        <f aca="false">+IF($D$103&gt;=826,826,"")</f>
        <v/>
      </c>
      <c r="AEX107" s="11" t="str">
        <f aca="false">+IF($D$103&gt;=827,827,"")</f>
        <v/>
      </c>
      <c r="AEY107" s="11" t="str">
        <f aca="false">+IF($D$103&gt;=828,828,"")</f>
        <v/>
      </c>
      <c r="AEZ107" s="11" t="str">
        <f aca="false">+IF($D$103&gt;=829,829,"")</f>
        <v/>
      </c>
      <c r="AFA107" s="11" t="str">
        <f aca="false">+IF($D$103&gt;=830,830,"")</f>
        <v/>
      </c>
      <c r="AFB107" s="11" t="str">
        <f aca="false">+IF($D$103&gt;=831,831,"")</f>
        <v/>
      </c>
      <c r="AFC107" s="11" t="str">
        <f aca="false">+IF($D$103&gt;=832,832,"")</f>
        <v/>
      </c>
      <c r="AFD107" s="11" t="str">
        <f aca="false">+IF($D$103&gt;=833,833,"")</f>
        <v/>
      </c>
      <c r="AFE107" s="11" t="str">
        <f aca="false">+IF($D$103&gt;=834,834,"")</f>
        <v/>
      </c>
      <c r="AFF107" s="11" t="str">
        <f aca="false">+IF($D$103&gt;=835,835,"")</f>
        <v/>
      </c>
      <c r="AFG107" s="11" t="str">
        <f aca="false">+IF($D$103&gt;=836,836,"")</f>
        <v/>
      </c>
      <c r="AFH107" s="11" t="str">
        <f aca="false">+IF($D$103&gt;=837,837,"")</f>
        <v/>
      </c>
      <c r="AFI107" s="11" t="str">
        <f aca="false">+IF($D$103&gt;=838,838,"")</f>
        <v/>
      </c>
      <c r="AFJ107" s="11" t="str">
        <f aca="false">+IF($D$103&gt;=839,839,"")</f>
        <v/>
      </c>
      <c r="AFK107" s="11" t="str">
        <f aca="false">+IF($D$103&gt;=840,840,"")</f>
        <v/>
      </c>
      <c r="AFL107" s="11" t="str">
        <f aca="false">+IF($D$103&gt;=841,841,"")</f>
        <v/>
      </c>
      <c r="AFM107" s="11" t="str">
        <f aca="false">+IF($D$103&gt;=842,842,"")</f>
        <v/>
      </c>
      <c r="AFN107" s="11" t="str">
        <f aca="false">+IF($D$103&gt;=843,843,"")</f>
        <v/>
      </c>
      <c r="AFO107" s="11" t="str">
        <f aca="false">+IF($D$103&gt;=844,844,"")</f>
        <v/>
      </c>
      <c r="AFP107" s="11" t="str">
        <f aca="false">+IF($D$103&gt;=845,845,"")</f>
        <v/>
      </c>
      <c r="AFQ107" s="11" t="str">
        <f aca="false">+IF($D$103&gt;=846,846,"")</f>
        <v/>
      </c>
      <c r="AFR107" s="11" t="str">
        <f aca="false">+IF($D$103&gt;=847,847,"")</f>
        <v/>
      </c>
      <c r="AFS107" s="11" t="str">
        <f aca="false">+IF($D$103&gt;=848,848,"")</f>
        <v/>
      </c>
      <c r="AFT107" s="11" t="str">
        <f aca="false">+IF($D$103&gt;=849,849,"")</f>
        <v/>
      </c>
      <c r="AFU107" s="11" t="str">
        <f aca="false">+IF($D$103&gt;=850,850,"")</f>
        <v/>
      </c>
      <c r="AFV107" s="11" t="str">
        <f aca="false">+IF($D$103&gt;=851,851,"")</f>
        <v/>
      </c>
      <c r="AFW107" s="11" t="str">
        <f aca="false">+IF($D$103&gt;=852,852,"")</f>
        <v/>
      </c>
      <c r="AFX107" s="11" t="str">
        <f aca="false">+IF($D$103&gt;=853,853,"")</f>
        <v/>
      </c>
      <c r="AFY107" s="11" t="str">
        <f aca="false">+IF($D$103&gt;=854,854,"")</f>
        <v/>
      </c>
      <c r="AFZ107" s="11" t="str">
        <f aca="false">+IF($D$103&gt;=855,855,"")</f>
        <v/>
      </c>
      <c r="AGA107" s="11" t="str">
        <f aca="false">+IF($D$103&gt;=856,856,"")</f>
        <v/>
      </c>
      <c r="AGB107" s="11" t="str">
        <f aca="false">+IF($D$103&gt;=857,857,"")</f>
        <v/>
      </c>
      <c r="AGC107" s="11" t="str">
        <f aca="false">+IF($D$103&gt;=858,858,"")</f>
        <v/>
      </c>
      <c r="AGD107" s="11" t="str">
        <f aca="false">+IF($D$103&gt;=859,859,"")</f>
        <v/>
      </c>
      <c r="AGE107" s="11" t="str">
        <f aca="false">+IF($D$103&gt;=860,860,"")</f>
        <v/>
      </c>
      <c r="AGF107" s="11" t="str">
        <f aca="false">+IF($D$103&gt;=861,861,"")</f>
        <v/>
      </c>
      <c r="AGG107" s="11" t="str">
        <f aca="false">+IF($D$103&gt;=862,862,"")</f>
        <v/>
      </c>
      <c r="AGH107" s="11" t="str">
        <f aca="false">+IF($D$103&gt;=863,863,"")</f>
        <v/>
      </c>
      <c r="AGI107" s="11" t="str">
        <f aca="false">+IF($D$103&gt;=864,864,"")</f>
        <v/>
      </c>
      <c r="AGJ107" s="11" t="str">
        <f aca="false">+IF($D$103&gt;=865,865,"")</f>
        <v/>
      </c>
      <c r="AGK107" s="11" t="str">
        <f aca="false">+IF($D$103&gt;=866,866,"")</f>
        <v/>
      </c>
      <c r="AGL107" s="11" t="str">
        <f aca="false">+IF($D$103&gt;=867,867,"")</f>
        <v/>
      </c>
      <c r="AGM107" s="11" t="str">
        <f aca="false">+IF($D$103&gt;=868,868,"")</f>
        <v/>
      </c>
      <c r="AGN107" s="11" t="str">
        <f aca="false">+IF($D$103&gt;=869,869,"")</f>
        <v/>
      </c>
      <c r="AGO107" s="11" t="str">
        <f aca="false">+IF($D$103&gt;=870,870,"")</f>
        <v/>
      </c>
      <c r="AGP107" s="11" t="str">
        <f aca="false">+IF($D$103&gt;=871,871,"")</f>
        <v/>
      </c>
      <c r="AGQ107" s="11" t="str">
        <f aca="false">+IF($D$103&gt;=872,872,"")</f>
        <v/>
      </c>
      <c r="AGR107" s="11" t="str">
        <f aca="false">+IF($D$103&gt;=873,873,"")</f>
        <v/>
      </c>
      <c r="AGS107" s="11" t="str">
        <f aca="false">+IF($D$103&gt;=874,874,"")</f>
        <v/>
      </c>
      <c r="AGT107" s="11" t="str">
        <f aca="false">+IF($D$103&gt;=875,875,"")</f>
        <v/>
      </c>
      <c r="AGU107" s="11" t="str">
        <f aca="false">+IF($D$103&gt;=876,876,"")</f>
        <v/>
      </c>
      <c r="AGV107" s="11" t="str">
        <f aca="false">+IF($D$103&gt;=877,877,"")</f>
        <v/>
      </c>
      <c r="AGW107" s="11" t="str">
        <f aca="false">+IF($D$103&gt;=878,878,"")</f>
        <v/>
      </c>
      <c r="AGX107" s="11" t="str">
        <f aca="false">+IF($D$103&gt;=879,879,"")</f>
        <v/>
      </c>
      <c r="AGY107" s="11" t="str">
        <f aca="false">+IF($D$103&gt;=880,880,"")</f>
        <v/>
      </c>
      <c r="AGZ107" s="11" t="str">
        <f aca="false">+IF($D$103&gt;=881,881,"")</f>
        <v/>
      </c>
      <c r="AHA107" s="11" t="str">
        <f aca="false">+IF($D$103&gt;=882,882,"")</f>
        <v/>
      </c>
      <c r="AHB107" s="11" t="str">
        <f aca="false">+IF($D$103&gt;=883,883,"")</f>
        <v/>
      </c>
      <c r="AHC107" s="11" t="str">
        <f aca="false">+IF($D$103&gt;=884,884,"")</f>
        <v/>
      </c>
      <c r="AHD107" s="11" t="str">
        <f aca="false">+IF($D$103&gt;=885,885,"")</f>
        <v/>
      </c>
      <c r="AHE107" s="11" t="str">
        <f aca="false">+IF($D$103&gt;=886,886,"")</f>
        <v/>
      </c>
      <c r="AHF107" s="11" t="str">
        <f aca="false">+IF($D$103&gt;=887,887,"")</f>
        <v/>
      </c>
      <c r="AHG107" s="11" t="str">
        <f aca="false">+IF($D$103&gt;=888,888,"")</f>
        <v/>
      </c>
      <c r="AHH107" s="11" t="str">
        <f aca="false">+IF($D$103&gt;=889,889,"")</f>
        <v/>
      </c>
      <c r="AHI107" s="11" t="str">
        <f aca="false">+IF($D$103&gt;=890,890,"")</f>
        <v/>
      </c>
      <c r="AHJ107" s="11" t="str">
        <f aca="false">+IF($D$103&gt;=891,891,"")</f>
        <v/>
      </c>
      <c r="AHK107" s="11" t="str">
        <f aca="false">+IF($D$103&gt;=892,892,"")</f>
        <v/>
      </c>
      <c r="AHL107" s="11" t="str">
        <f aca="false">+IF($D$103&gt;=893,893,"")</f>
        <v/>
      </c>
      <c r="AHM107" s="11" t="str">
        <f aca="false">+IF($D$103&gt;=894,894,"")</f>
        <v/>
      </c>
      <c r="AHN107" s="11" t="str">
        <f aca="false">+IF($D$103&gt;=895,895,"")</f>
        <v/>
      </c>
      <c r="AHO107" s="11" t="str">
        <f aca="false">+IF($D$103&gt;=896,896,"")</f>
        <v/>
      </c>
      <c r="AHP107" s="11" t="str">
        <f aca="false">+IF($D$103&gt;=897,897,"")</f>
        <v/>
      </c>
      <c r="AHQ107" s="11" t="str">
        <f aca="false">+IF($D$103&gt;=898,898,"")</f>
        <v/>
      </c>
      <c r="AHR107" s="11" t="str">
        <f aca="false">+IF($D$103&gt;=899,899,"")</f>
        <v/>
      </c>
      <c r="AHS107" s="11" t="str">
        <f aca="false">+IF($D$103&gt;=900,900,"")</f>
        <v/>
      </c>
      <c r="AHT107" s="11" t="str">
        <f aca="false">+IF($D$103&gt;=901,901,"")</f>
        <v/>
      </c>
      <c r="AHU107" s="11" t="str">
        <f aca="false">+IF($D$103&gt;=902,902,"")</f>
        <v/>
      </c>
      <c r="AHV107" s="11" t="str">
        <f aca="false">+IF($D$103&gt;=903,903,"")</f>
        <v/>
      </c>
      <c r="AHW107" s="11" t="str">
        <f aca="false">+IF($D$103&gt;=904,904,"")</f>
        <v/>
      </c>
      <c r="AHX107" s="11" t="str">
        <f aca="false">+IF($D$103&gt;=905,905,"")</f>
        <v/>
      </c>
      <c r="AHY107" s="11" t="str">
        <f aca="false">+IF($D$103&gt;=906,906,"")</f>
        <v/>
      </c>
      <c r="AHZ107" s="11" t="str">
        <f aca="false">+IF($D$103&gt;=907,907,"")</f>
        <v/>
      </c>
      <c r="AIA107" s="11" t="str">
        <f aca="false">+IF($D$103&gt;=908,908,"")</f>
        <v/>
      </c>
      <c r="AIB107" s="11" t="str">
        <f aca="false">+IF($D$103&gt;=909,909,"")</f>
        <v/>
      </c>
      <c r="AIC107" s="11" t="str">
        <f aca="false">+IF($D$103&gt;=910,910,"")</f>
        <v/>
      </c>
      <c r="AID107" s="11" t="str">
        <f aca="false">+IF($D$103&gt;=911,911,"")</f>
        <v/>
      </c>
      <c r="AIE107" s="11" t="str">
        <f aca="false">+IF($D$103&gt;=912,912,"")</f>
        <v/>
      </c>
      <c r="AIF107" s="11" t="str">
        <f aca="false">+IF($D$103&gt;=913,913,"")</f>
        <v/>
      </c>
      <c r="AIG107" s="11" t="str">
        <f aca="false">+IF($D$103&gt;=914,914,"")</f>
        <v/>
      </c>
      <c r="AIH107" s="11" t="str">
        <f aca="false">+IF($D$103&gt;=915,915,"")</f>
        <v/>
      </c>
      <c r="AII107" s="11" t="str">
        <f aca="false">+IF($D$103&gt;=916,916,"")</f>
        <v/>
      </c>
      <c r="AIJ107" s="11" t="str">
        <f aca="false">+IF($D$103&gt;=917,917,"")</f>
        <v/>
      </c>
      <c r="AIK107" s="11" t="str">
        <f aca="false">+IF($D$103&gt;=918,918,"")</f>
        <v/>
      </c>
      <c r="AIL107" s="11" t="str">
        <f aca="false">+IF($D$103&gt;=919,919,"")</f>
        <v/>
      </c>
      <c r="AIM107" s="11" t="str">
        <f aca="false">+IF($D$103&gt;=920,920,"")</f>
        <v/>
      </c>
      <c r="AIN107" s="11" t="str">
        <f aca="false">+IF($D$103&gt;=921,921,"")</f>
        <v/>
      </c>
      <c r="AIO107" s="11" t="str">
        <f aca="false">+IF($D$103&gt;=922,922,"")</f>
        <v/>
      </c>
      <c r="AIP107" s="11" t="str">
        <f aca="false">+IF($D$103&gt;=923,923,"")</f>
        <v/>
      </c>
      <c r="AIQ107" s="11" t="str">
        <f aca="false">+IF($D$103&gt;=924,924,"")</f>
        <v/>
      </c>
      <c r="AIR107" s="11" t="str">
        <f aca="false">+IF($D$103&gt;=925,925,"")</f>
        <v/>
      </c>
      <c r="AIS107" s="11" t="str">
        <f aca="false">+IF($D$103&gt;=926,926,"")</f>
        <v/>
      </c>
      <c r="AIT107" s="11" t="str">
        <f aca="false">+IF($D$103&gt;=927,927,"")</f>
        <v/>
      </c>
      <c r="AIU107" s="11" t="str">
        <f aca="false">+IF($D$103&gt;=928,928,"")</f>
        <v/>
      </c>
      <c r="AIV107" s="11" t="str">
        <f aca="false">+IF($D$103&gt;=929,929,"")</f>
        <v/>
      </c>
      <c r="AIW107" s="11" t="str">
        <f aca="false">+IF($D$103&gt;=930,930,"")</f>
        <v/>
      </c>
      <c r="AIX107" s="11" t="str">
        <f aca="false">+IF($D$103&gt;=931,931,"")</f>
        <v/>
      </c>
      <c r="AIY107" s="11" t="str">
        <f aca="false">+IF($D$103&gt;=932,932,"")</f>
        <v/>
      </c>
      <c r="AIZ107" s="11" t="str">
        <f aca="false">+IF($D$103&gt;=933,933,"")</f>
        <v/>
      </c>
      <c r="AJA107" s="11" t="str">
        <f aca="false">+IF($D$103&gt;=934,934,"")</f>
        <v/>
      </c>
      <c r="AJB107" s="11" t="str">
        <f aca="false">+IF($D$103&gt;=935,935,"")</f>
        <v/>
      </c>
      <c r="AJC107" s="11" t="str">
        <f aca="false">+IF($D$103&gt;=936,936,"")</f>
        <v/>
      </c>
      <c r="AJD107" s="11" t="str">
        <f aca="false">+IF($D$103&gt;=937,937,"")</f>
        <v/>
      </c>
      <c r="AJE107" s="11" t="str">
        <f aca="false">+IF($D$103&gt;=938,938,"")</f>
        <v/>
      </c>
      <c r="AJF107" s="11" t="str">
        <f aca="false">+IF($D$103&gt;=939,939,"")</f>
        <v/>
      </c>
      <c r="AJG107" s="11" t="str">
        <f aca="false">+IF($D$103&gt;=940,940,"")</f>
        <v/>
      </c>
      <c r="AJH107" s="11" t="str">
        <f aca="false">+IF($D$103&gt;=941,941,"")</f>
        <v/>
      </c>
      <c r="AJI107" s="11" t="str">
        <f aca="false">+IF($D$103&gt;=942,942,"")</f>
        <v/>
      </c>
      <c r="AJJ107" s="11" t="str">
        <f aca="false">+IF($D$103&gt;=943,943,"")</f>
        <v/>
      </c>
      <c r="AJK107" s="11" t="str">
        <f aca="false">+IF($D$103&gt;=944,944,"")</f>
        <v/>
      </c>
      <c r="AJL107" s="11" t="str">
        <f aca="false">+IF($D$103&gt;=945,945,"")</f>
        <v/>
      </c>
      <c r="AJM107" s="11" t="str">
        <f aca="false">+IF($D$103&gt;=946,946,"")</f>
        <v/>
      </c>
      <c r="AJN107" s="11" t="str">
        <f aca="false">+IF($D$103&gt;=947,947,"")</f>
        <v/>
      </c>
      <c r="AJO107" s="11" t="str">
        <f aca="false">+IF($D$103&gt;=948,948,"")</f>
        <v/>
      </c>
      <c r="AJP107" s="11" t="str">
        <f aca="false">+IF($D$103&gt;=949,949,"")</f>
        <v/>
      </c>
      <c r="AJQ107" s="11" t="str">
        <f aca="false">+IF($D$103&gt;=950,950,"")</f>
        <v/>
      </c>
      <c r="AJR107" s="11" t="str">
        <f aca="false">+IF($D$103&gt;=951,951,"")</f>
        <v/>
      </c>
      <c r="AJS107" s="11" t="str">
        <f aca="false">+IF($D$103&gt;=952,952,"")</f>
        <v/>
      </c>
      <c r="AJT107" s="11" t="str">
        <f aca="false">+IF($D$103&gt;=953,953,"")</f>
        <v/>
      </c>
      <c r="AJU107" s="11" t="str">
        <f aca="false">+IF($D$103&gt;=954,954,"")</f>
        <v/>
      </c>
      <c r="AJV107" s="11" t="str">
        <f aca="false">+IF($D$103&gt;=955,955,"")</f>
        <v/>
      </c>
      <c r="AJW107" s="11" t="str">
        <f aca="false">+IF($D$103&gt;=956,956,"")</f>
        <v/>
      </c>
      <c r="AJX107" s="11" t="str">
        <f aca="false">+IF($D$103&gt;=957,957,"")</f>
        <v/>
      </c>
      <c r="AJY107" s="11" t="str">
        <f aca="false">+IF($D$103&gt;=958,958,"")</f>
        <v/>
      </c>
      <c r="AJZ107" s="11" t="str">
        <f aca="false">+IF($D$103&gt;=959,959,"")</f>
        <v/>
      </c>
      <c r="AKA107" s="11" t="str">
        <f aca="false">+IF($D$103&gt;=960,960,"")</f>
        <v/>
      </c>
      <c r="AKB107" s="11" t="str">
        <f aca="false">+IF($D$103&gt;=961,961,"")</f>
        <v/>
      </c>
      <c r="AKC107" s="11" t="str">
        <f aca="false">+IF($D$103&gt;=962,962,"")</f>
        <v/>
      </c>
      <c r="AKD107" s="11" t="str">
        <f aca="false">+IF($D$103&gt;=963,963,"")</f>
        <v/>
      </c>
      <c r="AKE107" s="11" t="str">
        <f aca="false">+IF($D$103&gt;=964,964,"")</f>
        <v/>
      </c>
      <c r="AKF107" s="11" t="str">
        <f aca="false">+IF($D$103&gt;=965,965,"")</f>
        <v/>
      </c>
      <c r="AKG107" s="11" t="str">
        <f aca="false">+IF($D$103&gt;=966,966,"")</f>
        <v/>
      </c>
      <c r="AKH107" s="11" t="str">
        <f aca="false">+IF($D$103&gt;=967,967,"")</f>
        <v/>
      </c>
      <c r="AKI107" s="11" t="str">
        <f aca="false">+IF($D$103&gt;=968,968,"")</f>
        <v/>
      </c>
      <c r="AKJ107" s="11" t="str">
        <f aca="false">+IF($D$103&gt;=969,969,"")</f>
        <v/>
      </c>
      <c r="AKK107" s="11" t="str">
        <f aca="false">+IF($D$103&gt;=970,970,"")</f>
        <v/>
      </c>
      <c r="AKL107" s="11" t="str">
        <f aca="false">+IF($D$103&gt;=971,971,"")</f>
        <v/>
      </c>
      <c r="AKM107" s="11" t="str">
        <f aca="false">+IF($D$103&gt;=972,972,"")</f>
        <v/>
      </c>
      <c r="AKN107" s="11" t="str">
        <f aca="false">+IF($D$103&gt;=973,973,"")</f>
        <v/>
      </c>
      <c r="AKO107" s="11" t="str">
        <f aca="false">+IF($D$103&gt;=974,974,"")</f>
        <v/>
      </c>
      <c r="AKP107" s="11" t="str">
        <f aca="false">+IF($D$103&gt;=975,975,"")</f>
        <v/>
      </c>
      <c r="AKQ107" s="11" t="str">
        <f aca="false">+IF($D$103&gt;=976,976,"")</f>
        <v/>
      </c>
      <c r="AKR107" s="11" t="str">
        <f aca="false">+IF($D$103&gt;=977,977,"")</f>
        <v/>
      </c>
      <c r="AKS107" s="11" t="str">
        <f aca="false">+IF($D$103&gt;=978,978,"")</f>
        <v/>
      </c>
      <c r="AKT107" s="11" t="str">
        <f aca="false">+IF($D$103&gt;=979,979,"")</f>
        <v/>
      </c>
      <c r="AKU107" s="11" t="str">
        <f aca="false">+IF($D$103&gt;=980,980,"")</f>
        <v/>
      </c>
      <c r="AKV107" s="11" t="str">
        <f aca="false">+IF($D$103&gt;=981,981,"")</f>
        <v/>
      </c>
      <c r="AKW107" s="11" t="str">
        <f aca="false">+IF($D$103&gt;=982,982,"")</f>
        <v/>
      </c>
      <c r="AKX107" s="11" t="str">
        <f aca="false">+IF($D$103&gt;=983,983,"")</f>
        <v/>
      </c>
      <c r="AKY107" s="11" t="str">
        <f aca="false">+IF($D$103&gt;=984,984,"")</f>
        <v/>
      </c>
      <c r="AKZ107" s="11" t="str">
        <f aca="false">+IF($D$103&gt;=985,985,"")</f>
        <v/>
      </c>
      <c r="ALA107" s="11" t="str">
        <f aca="false">+IF($D$103&gt;=986,986,"")</f>
        <v/>
      </c>
      <c r="ALB107" s="11" t="str">
        <f aca="false">+IF($D$103&gt;=987,987,"")</f>
        <v/>
      </c>
      <c r="ALC107" s="11" t="str">
        <f aca="false">+IF($D$103&gt;=988,988,"")</f>
        <v/>
      </c>
      <c r="ALD107" s="11" t="str">
        <f aca="false">+IF($D$103&gt;=989,989,"")</f>
        <v/>
      </c>
      <c r="ALE107" s="11" t="str">
        <f aca="false">+IF($D$103&gt;=990,990,"")</f>
        <v/>
      </c>
      <c r="ALF107" s="11" t="str">
        <f aca="false">+IF($D$103&gt;=991,991,"")</f>
        <v/>
      </c>
      <c r="ALG107" s="11" t="str">
        <f aca="false">+IF($D$103&gt;=992,992,"")</f>
        <v/>
      </c>
      <c r="ALH107" s="11" t="str">
        <f aca="false">+IF($D$103&gt;=993,993,"")</f>
        <v/>
      </c>
      <c r="ALI107" s="11" t="str">
        <f aca="false">+IF($D$103&gt;=994,994,"")</f>
        <v/>
      </c>
      <c r="ALJ107" s="11" t="str">
        <f aca="false">+IF($D$103&gt;=995,995,"")</f>
        <v/>
      </c>
      <c r="ALK107" s="11" t="str">
        <f aca="false">+IF($D$103&gt;=996,996,"")</f>
        <v/>
      </c>
      <c r="ALL107" s="11" t="str">
        <f aca="false">+IF($D$103&gt;=997,997,"")</f>
        <v/>
      </c>
      <c r="ALM107" s="11" t="str">
        <f aca="false">+IF($D$103&gt;=998,998,"")</f>
        <v/>
      </c>
      <c r="ALN107" s="11" t="str">
        <f aca="false">+IF($D$103&gt;=999,999,"")</f>
        <v/>
      </c>
      <c r="ALO107" s="11" t="str">
        <f aca="false">+IF($D$103&gt;=1000,1000,"")</f>
        <v/>
      </c>
      <c r="ALP107" s="11" t="str">
        <f aca="false">+IF($D$103&gt;=1001,1001,"")</f>
        <v/>
      </c>
      <c r="ALQ107" s="11" t="str">
        <f aca="false">+IF($D$103&gt;=1002,1002,"")</f>
        <v/>
      </c>
      <c r="ALR107" s="11" t="str">
        <f aca="false">+IF($D$103&gt;=1003,1003,"")</f>
        <v/>
      </c>
      <c r="ALS107" s="11" t="str">
        <f aca="false">+IF($D$103&gt;=1004,1004,"")</f>
        <v/>
      </c>
      <c r="ALT107" s="11" t="str">
        <f aca="false">+IF($D$103&gt;=1005,1005,"")</f>
        <v/>
      </c>
      <c r="ALU107" s="11" t="str">
        <f aca="false">+IF($D$103&gt;=1006,1006,"")</f>
        <v/>
      </c>
      <c r="ALV107" s="11" t="str">
        <f aca="false">+IF($D$103&gt;=1007,1007,"")</f>
        <v/>
      </c>
      <c r="ALW107" s="11" t="str">
        <f aca="false">+IF($D$103&gt;=1008,1008,"")</f>
        <v/>
      </c>
      <c r="ALX107" s="11" t="str">
        <f aca="false">+IF($D$103&gt;=1009,1009,"")</f>
        <v/>
      </c>
      <c r="ALY107" s="11" t="str">
        <f aca="false">+IF($D$103&gt;=1010,1010,"")</f>
        <v/>
      </c>
      <c r="ALZ107" s="11" t="str">
        <f aca="false">+IF($D$103&gt;=1011,1011,"")</f>
        <v/>
      </c>
      <c r="AMA107" s="11" t="str">
        <f aca="false">+IF($D$103&gt;=1012,1012,"")</f>
        <v/>
      </c>
      <c r="AMB107" s="11" t="str">
        <f aca="false">+IF($D$103&gt;=1013,1013,"")</f>
        <v/>
      </c>
      <c r="AMC107" s="11" t="str">
        <f aca="false">+IF($D$103&gt;=1014,1014,"")</f>
        <v/>
      </c>
      <c r="AMD107" s="11" t="str">
        <f aca="false">+IF($D$103&gt;=1015,1015,"")</f>
        <v/>
      </c>
      <c r="AME107" s="11" t="str">
        <f aca="false">+IF($D$103&gt;=1016,1016,"")</f>
        <v/>
      </c>
      <c r="AMF107" s="11" t="str">
        <f aca="false">+IF($D$103&gt;=1017,1017,"")</f>
        <v/>
      </c>
      <c r="AMG107" s="11" t="str">
        <f aca="false">+IF($D$103&gt;=1018,1018,"")</f>
        <v/>
      </c>
      <c r="AMH107" s="11" t="str">
        <f aca="false">+IF($D$103&gt;=1019,1019,"")</f>
        <v/>
      </c>
      <c r="AMI107" s="11" t="str">
        <f aca="false">+IF($D$103&gt;=1020,1020,"")</f>
        <v/>
      </c>
      <c r="AMJ107" s="11" t="str">
        <f aca="false">+IF($D$103&gt;=1021,1021,"")</f>
        <v/>
      </c>
    </row>
    <row r="108" s="23" customFormat="true" ht="20.15" hidden="false" customHeight="true" outlineLevel="0" collapsed="false">
      <c r="A108" s="1"/>
      <c r="B108" s="1"/>
      <c r="C108" s="1"/>
    </row>
    <row r="109" s="25" customFormat="true" ht="20.15" hidden="false" customHeight="true" outlineLevel="0" collapsed="false">
      <c r="A109" s="4" t="s">
        <v>4</v>
      </c>
      <c r="B109" s="4"/>
      <c r="C109" s="1" t="s">
        <v>5</v>
      </c>
      <c r="D109" s="12"/>
      <c r="E109" s="12"/>
      <c r="F109" s="12"/>
    </row>
    <row r="110" s="25" customFormat="true" ht="20.15" hidden="false" customHeight="true" outlineLevel="0" collapsed="false">
      <c r="A110" s="4" t="s">
        <v>6</v>
      </c>
      <c r="B110" s="4"/>
      <c r="C110" s="1" t="s">
        <v>7</v>
      </c>
      <c r="D110" s="12"/>
      <c r="E110" s="12"/>
      <c r="F110" s="12"/>
    </row>
    <row r="111" s="25" customFormat="true" ht="20.15" hidden="false" customHeight="true" outlineLevel="0" collapsed="false">
      <c r="A111" s="4" t="s">
        <v>8</v>
      </c>
      <c r="B111" s="4"/>
      <c r="C111" s="1" t="s">
        <v>9</v>
      </c>
      <c r="D111" s="12"/>
      <c r="E111" s="12"/>
      <c r="F111" s="12"/>
    </row>
    <row r="112" s="23" customFormat="true" ht="20.15" hidden="false" customHeight="true" outlineLevel="0" collapsed="false">
      <c r="A112" s="1"/>
      <c r="B112" s="1"/>
      <c r="C112" s="1"/>
    </row>
    <row r="113" s="25" customFormat="true" ht="20.15" hidden="false" customHeight="true" outlineLevel="0" collapsed="false">
      <c r="A113" s="4" t="s">
        <v>52</v>
      </c>
      <c r="B113" s="4"/>
      <c r="C113" s="1" t="s">
        <v>34</v>
      </c>
    </row>
    <row r="114" s="25" customFormat="true" ht="20.15" hidden="false" customHeight="true" outlineLevel="0" collapsed="false">
      <c r="A114" s="4" t="s">
        <v>53</v>
      </c>
      <c r="B114" s="4"/>
      <c r="C114" s="1" t="s">
        <v>34</v>
      </c>
    </row>
    <row r="115" s="5" customFormat="true" ht="20.15" hidden="false" customHeight="true" outlineLevel="0" collapsed="false"/>
    <row r="116" s="6" customFormat="true" ht="25.55" hidden="false" customHeight="true" outlineLevel="0" collapsed="false">
      <c r="A116" s="7" t="s">
        <v>12</v>
      </c>
      <c r="B116" s="7"/>
      <c r="C116" s="7"/>
      <c r="D116" s="7"/>
      <c r="E116" s="7"/>
      <c r="F116" s="7"/>
      <c r="G116" s="7"/>
    </row>
    <row r="117" s="6" customFormat="true" ht="20.15" hidden="false" customHeight="true" outlineLevel="0" collapsed="false"/>
    <row r="118" s="25" customFormat="true" ht="20.15" hidden="false" customHeight="true" outlineLevel="0" collapsed="false">
      <c r="A118" s="4" t="s">
        <v>13</v>
      </c>
      <c r="B118" s="4"/>
      <c r="C118" s="1" t="s">
        <v>14</v>
      </c>
    </row>
    <row r="119" s="25" customFormat="true" ht="20.15" hidden="false" customHeight="true" outlineLevel="0" collapsed="false">
      <c r="A119" s="4" t="s">
        <v>15</v>
      </c>
      <c r="B119" s="4"/>
      <c r="C119" s="1" t="s">
        <v>14</v>
      </c>
    </row>
    <row r="120" s="25" customFormat="true" ht="20.15" hidden="false" customHeight="true" outlineLevel="0" collapsed="false">
      <c r="A120" s="4" t="s">
        <v>16</v>
      </c>
      <c r="B120" s="4"/>
      <c r="C120" s="1" t="s">
        <v>14</v>
      </c>
    </row>
    <row r="121" s="23" customFormat="true" ht="20.15" hidden="false" customHeight="true" outlineLevel="0" collapsed="false">
      <c r="A121" s="1"/>
      <c r="B121" s="1"/>
      <c r="C121" s="1"/>
    </row>
    <row r="122" s="25" customFormat="true" ht="20.15" hidden="false" customHeight="true" outlineLevel="0" collapsed="false">
      <c r="A122" s="13" t="s">
        <v>54</v>
      </c>
      <c r="B122" s="13"/>
      <c r="C122" s="1" t="s">
        <v>29</v>
      </c>
      <c r="D122" s="26"/>
      <c r="E122" s="26"/>
      <c r="F122" s="26"/>
    </row>
    <row r="123" customFormat="false" ht="20.15" hidden="false" customHeight="true" outlineLevel="0" collapsed="false">
      <c r="A123" s="15" t="s">
        <v>55</v>
      </c>
      <c r="B123" s="15"/>
      <c r="C123" s="5"/>
      <c r="D123" s="5"/>
      <c r="E123" s="5"/>
      <c r="F123" s="5"/>
      <c r="G123" s="5"/>
      <c r="H123" s="27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5" s="16" customFormat="true" ht="13.8" hidden="false" customHeight="false" outlineLevel="0" collapsed="false"/>
    <row r="126" customFormat="false" ht="13.8" hidden="false" customHeight="false" outlineLevel="0" collapsed="false">
      <c r="A126" s="5"/>
      <c r="B126" s="5"/>
      <c r="C126" s="5"/>
      <c r="D126" s="5"/>
      <c r="E126" s="5"/>
      <c r="F126" s="5"/>
    </row>
    <row r="127" s="6" customFormat="true" ht="37.9" hidden="false" customHeight="true" outlineLevel="0" collapsed="false">
      <c r="A127" s="10" t="s">
        <v>49</v>
      </c>
      <c r="B127" s="10"/>
      <c r="D127" s="8" t="n">
        <v>0</v>
      </c>
      <c r="F127" s="17" t="s">
        <v>56</v>
      </c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="6" customFormat="true" ht="20.15" hidden="false" customHeight="true" outlineLevel="0" collapsed="false"/>
    <row r="129" s="10" customFormat="true" ht="20.15" hidden="false" customHeight="true" outlineLevel="0" collapsed="false">
      <c r="A129" s="10" t="s">
        <v>51</v>
      </c>
      <c r="C129" s="6"/>
      <c r="D129" s="11" t="str">
        <f aca="false">+IF($D$103&gt;=1,1,"")</f>
        <v/>
      </c>
      <c r="E129" s="11" t="str">
        <f aca="false">+IF($D$103&gt;=2,2,"")</f>
        <v/>
      </c>
      <c r="F129" s="11" t="str">
        <f aca="false">+IF($D$103&gt;=3,3,"")</f>
        <v/>
      </c>
      <c r="G129" s="11" t="str">
        <f aca="false">+IF($D$103&gt;=4,4,"")</f>
        <v/>
      </c>
      <c r="H129" s="11" t="str">
        <f aca="false">+IF($D$103&gt;=5,5,"")</f>
        <v/>
      </c>
      <c r="I129" s="11" t="str">
        <f aca="false">+IF($D$103&gt;=6,6,"")</f>
        <v/>
      </c>
      <c r="J129" s="11" t="str">
        <f aca="false">+IF($D$103&gt;=7,7,"")</f>
        <v/>
      </c>
      <c r="K129" s="11" t="str">
        <f aca="false">+IF($D$103&gt;=8,8,"")</f>
        <v/>
      </c>
      <c r="L129" s="11" t="str">
        <f aca="false">+IF($D$103&gt;=9,9,"")</f>
        <v/>
      </c>
      <c r="M129" s="11" t="str">
        <f aca="false">+IF($D$103&gt;=10,10,"")</f>
        <v/>
      </c>
      <c r="N129" s="11" t="str">
        <f aca="false">+IF($D$103&gt;=11,11,"")</f>
        <v/>
      </c>
      <c r="O129" s="11" t="str">
        <f aca="false">+IF($D$103&gt;=12,12,"")</f>
        <v/>
      </c>
      <c r="P129" s="11" t="str">
        <f aca="false">+IF($D$103&gt;=13,13,"")</f>
        <v/>
      </c>
      <c r="Q129" s="11" t="str">
        <f aca="false">+IF($D$103&gt;=14,14,"")</f>
        <v/>
      </c>
      <c r="R129" s="11" t="str">
        <f aca="false">+IF($D$103&gt;=15,15,"")</f>
        <v/>
      </c>
      <c r="S129" s="11" t="str">
        <f aca="false">+IF($D$103&gt;=16,16,"")</f>
        <v/>
      </c>
      <c r="T129" s="11" t="str">
        <f aca="false">+IF($D$103&gt;=17,17,"")</f>
        <v/>
      </c>
      <c r="U129" s="11" t="str">
        <f aca="false">+IF($D$103&gt;=18,18,"")</f>
        <v/>
      </c>
      <c r="V129" s="11" t="str">
        <f aca="false">+IF($D$103&gt;=19,19,"")</f>
        <v/>
      </c>
      <c r="W129" s="11" t="str">
        <f aca="false">+IF($D$103&gt;=20,20,"")</f>
        <v/>
      </c>
      <c r="X129" s="11" t="str">
        <f aca="false">+IF($D$103&gt;=21,21,"")</f>
        <v/>
      </c>
      <c r="Y129" s="11" t="str">
        <f aca="false">+IF($D$103&gt;=22,22,"")</f>
        <v/>
      </c>
      <c r="Z129" s="11" t="str">
        <f aca="false">+IF($D$103&gt;=23,23,"")</f>
        <v/>
      </c>
      <c r="AA129" s="11" t="str">
        <f aca="false">+IF($D$103&gt;=24,24,"")</f>
        <v/>
      </c>
      <c r="AB129" s="11" t="str">
        <f aca="false">+IF($D$103&gt;=25,25,"")</f>
        <v/>
      </c>
      <c r="AC129" s="11" t="str">
        <f aca="false">+IF($D$103&gt;=26,26,"")</f>
        <v/>
      </c>
      <c r="AD129" s="11" t="str">
        <f aca="false">+IF($D$103&gt;=27,27,"")</f>
        <v/>
      </c>
      <c r="AE129" s="11" t="str">
        <f aca="false">+IF($D$103&gt;=28,28,"")</f>
        <v/>
      </c>
      <c r="AF129" s="11" t="str">
        <f aca="false">+IF($D$103&gt;=29,29,"")</f>
        <v/>
      </c>
      <c r="AG129" s="11" t="str">
        <f aca="false">+IF($D$103&gt;=30,30,"")</f>
        <v/>
      </c>
      <c r="AH129" s="11" t="str">
        <f aca="false">+IF($D$103&gt;=31,31,"")</f>
        <v/>
      </c>
      <c r="AI129" s="11" t="str">
        <f aca="false">+IF($D$103&gt;=32,32,"")</f>
        <v/>
      </c>
      <c r="AJ129" s="11" t="str">
        <f aca="false">+IF($D$103&gt;=33,33,"")</f>
        <v/>
      </c>
      <c r="AK129" s="11" t="str">
        <f aca="false">+IF($D$103&gt;=34,34,"")</f>
        <v/>
      </c>
      <c r="AL129" s="11" t="str">
        <f aca="false">+IF($D$103&gt;=35,35,"")</f>
        <v/>
      </c>
      <c r="AM129" s="11" t="str">
        <f aca="false">+IF($D$103&gt;=36,36,"")</f>
        <v/>
      </c>
      <c r="AN129" s="11" t="str">
        <f aca="false">+IF($D$103&gt;=37,37,"")</f>
        <v/>
      </c>
      <c r="AO129" s="11" t="str">
        <f aca="false">+IF($D$103&gt;=38,38,"")</f>
        <v/>
      </c>
      <c r="AP129" s="11" t="str">
        <f aca="false">+IF($D$103&gt;=39,39,"")</f>
        <v/>
      </c>
      <c r="AQ129" s="11" t="str">
        <f aca="false">+IF($D$103&gt;=40,40,"")</f>
        <v/>
      </c>
      <c r="AR129" s="11" t="str">
        <f aca="false">+IF($D$103&gt;=41,41,"")</f>
        <v/>
      </c>
      <c r="AS129" s="11" t="str">
        <f aca="false">+IF($D$103&gt;=42,42,"")</f>
        <v/>
      </c>
      <c r="AT129" s="11" t="str">
        <f aca="false">+IF($D$103&gt;=43,43,"")</f>
        <v/>
      </c>
      <c r="AU129" s="11" t="str">
        <f aca="false">+IF($D$103&gt;=44,44,"")</f>
        <v/>
      </c>
      <c r="AV129" s="11" t="str">
        <f aca="false">+IF($D$103&gt;=45,45,"")</f>
        <v/>
      </c>
      <c r="AW129" s="11" t="str">
        <f aca="false">+IF($D$103&gt;=46,46,"")</f>
        <v/>
      </c>
      <c r="AX129" s="11" t="str">
        <f aca="false">+IF($D$103&gt;=47,47,"")</f>
        <v/>
      </c>
      <c r="AY129" s="11" t="str">
        <f aca="false">+IF($D$103&gt;=48,48,"")</f>
        <v/>
      </c>
      <c r="AZ129" s="11" t="str">
        <f aca="false">+IF($D$103&gt;=49,49,"")</f>
        <v/>
      </c>
      <c r="BA129" s="11" t="str">
        <f aca="false">+IF($D$103&gt;=50,50,"")</f>
        <v/>
      </c>
      <c r="BB129" s="11" t="str">
        <f aca="false">+IF($D$103&gt;=51,51,"")</f>
        <v/>
      </c>
      <c r="BC129" s="11" t="str">
        <f aca="false">+IF($D$103&gt;=52,52,"")</f>
        <v/>
      </c>
      <c r="BD129" s="11" t="str">
        <f aca="false">+IF($D$103&gt;=53,53,"")</f>
        <v/>
      </c>
      <c r="BE129" s="11" t="str">
        <f aca="false">+IF($D$103&gt;=54,54,"")</f>
        <v/>
      </c>
      <c r="BF129" s="11" t="str">
        <f aca="false">+IF($D$103&gt;=55,55,"")</f>
        <v/>
      </c>
      <c r="BG129" s="11" t="str">
        <f aca="false">+IF($D$103&gt;=56,56,"")</f>
        <v/>
      </c>
      <c r="BH129" s="11" t="str">
        <f aca="false">+IF($D$103&gt;=57,57,"")</f>
        <v/>
      </c>
      <c r="BI129" s="11" t="str">
        <f aca="false">+IF($D$103&gt;=58,58,"")</f>
        <v/>
      </c>
      <c r="BJ129" s="11" t="str">
        <f aca="false">+IF($D$103&gt;=59,59,"")</f>
        <v/>
      </c>
      <c r="BK129" s="11" t="str">
        <f aca="false">+IF($D$103&gt;=60,60,"")</f>
        <v/>
      </c>
      <c r="BL129" s="11" t="str">
        <f aca="false">+IF($D$103&gt;=61,61,"")</f>
        <v/>
      </c>
      <c r="BM129" s="11" t="str">
        <f aca="false">+IF($D$103&gt;=62,62,"")</f>
        <v/>
      </c>
      <c r="BN129" s="11" t="str">
        <f aca="false">+IF($D$103&gt;=63,63,"")</f>
        <v/>
      </c>
      <c r="BO129" s="11" t="str">
        <f aca="false">+IF($D$103&gt;=64,64,"")</f>
        <v/>
      </c>
      <c r="BP129" s="11" t="str">
        <f aca="false">+IF($D$103&gt;=65,65,"")</f>
        <v/>
      </c>
      <c r="BQ129" s="11" t="str">
        <f aca="false">+IF($D$103&gt;=66,66,"")</f>
        <v/>
      </c>
      <c r="BR129" s="11" t="str">
        <f aca="false">+IF($D$103&gt;=67,67,"")</f>
        <v/>
      </c>
      <c r="BS129" s="11" t="str">
        <f aca="false">+IF($D$103&gt;=68,68,"")</f>
        <v/>
      </c>
      <c r="BT129" s="11" t="str">
        <f aca="false">+IF($D$103&gt;=69,69,"")</f>
        <v/>
      </c>
      <c r="BU129" s="11" t="str">
        <f aca="false">+IF($D$103&gt;=70,70,"")</f>
        <v/>
      </c>
      <c r="BV129" s="11" t="str">
        <f aca="false">+IF($D$103&gt;=71,71,"")</f>
        <v/>
      </c>
      <c r="BW129" s="11" t="str">
        <f aca="false">+IF($D$103&gt;=72,72,"")</f>
        <v/>
      </c>
      <c r="BX129" s="11" t="str">
        <f aca="false">+IF($D$103&gt;=73,73,"")</f>
        <v/>
      </c>
      <c r="BY129" s="11" t="str">
        <f aca="false">+IF($D$103&gt;=74,74,"")</f>
        <v/>
      </c>
      <c r="BZ129" s="11" t="str">
        <f aca="false">+IF($D$103&gt;=75,75,"")</f>
        <v/>
      </c>
      <c r="CA129" s="11" t="str">
        <f aca="false">+IF($D$103&gt;=76,76,"")</f>
        <v/>
      </c>
      <c r="CB129" s="11" t="str">
        <f aca="false">+IF($D$103&gt;=77,77,"")</f>
        <v/>
      </c>
      <c r="CC129" s="11" t="str">
        <f aca="false">+IF($D$103&gt;=78,78,"")</f>
        <v/>
      </c>
      <c r="CD129" s="11" t="str">
        <f aca="false">+IF($D$103&gt;=79,79,"")</f>
        <v/>
      </c>
      <c r="CE129" s="11" t="str">
        <f aca="false">+IF($D$103&gt;=80,80,"")</f>
        <v/>
      </c>
      <c r="CF129" s="11" t="str">
        <f aca="false">+IF($D$103&gt;=81,81,"")</f>
        <v/>
      </c>
      <c r="CG129" s="11" t="str">
        <f aca="false">+IF($D$103&gt;=82,82,"")</f>
        <v/>
      </c>
      <c r="CH129" s="11" t="str">
        <f aca="false">+IF($D$103&gt;=83,83,"")</f>
        <v/>
      </c>
      <c r="CI129" s="11" t="str">
        <f aca="false">+IF($D$103&gt;=84,84,"")</f>
        <v/>
      </c>
      <c r="CJ129" s="11" t="str">
        <f aca="false">+IF($D$103&gt;=85,85,"")</f>
        <v/>
      </c>
      <c r="CK129" s="11" t="str">
        <f aca="false">+IF($D$103&gt;=86,86,"")</f>
        <v/>
      </c>
      <c r="CL129" s="11" t="str">
        <f aca="false">+IF($D$103&gt;=87,87,"")</f>
        <v/>
      </c>
      <c r="CM129" s="11" t="str">
        <f aca="false">+IF($D$103&gt;=88,88,"")</f>
        <v/>
      </c>
      <c r="CN129" s="11" t="str">
        <f aca="false">+IF($D$103&gt;=89,89,"")</f>
        <v/>
      </c>
      <c r="CO129" s="11" t="str">
        <f aca="false">+IF($D$103&gt;=90,90,"")</f>
        <v/>
      </c>
      <c r="CP129" s="11" t="str">
        <f aca="false">+IF($D$103&gt;=91,91,"")</f>
        <v/>
      </c>
      <c r="CQ129" s="11" t="str">
        <f aca="false">+IF($D$103&gt;=92,92,"")</f>
        <v/>
      </c>
      <c r="CR129" s="11" t="str">
        <f aca="false">+IF($D$103&gt;=93,93,"")</f>
        <v/>
      </c>
      <c r="CS129" s="11" t="str">
        <f aca="false">+IF($D$103&gt;=94,94,"")</f>
        <v/>
      </c>
      <c r="CT129" s="11" t="str">
        <f aca="false">+IF($D$103&gt;=95,95,"")</f>
        <v/>
      </c>
      <c r="CU129" s="11" t="str">
        <f aca="false">+IF($D$103&gt;=96,96,"")</f>
        <v/>
      </c>
      <c r="CV129" s="11" t="str">
        <f aca="false">+IF($D$103&gt;=97,97,"")</f>
        <v/>
      </c>
      <c r="CW129" s="11" t="str">
        <f aca="false">+IF($D$103&gt;=98,98,"")</f>
        <v/>
      </c>
      <c r="CX129" s="11" t="str">
        <f aca="false">+IF($D$103&gt;=99,99,"")</f>
        <v/>
      </c>
      <c r="CY129" s="11" t="str">
        <f aca="false">+IF($D$103&gt;=100,100,"")</f>
        <v/>
      </c>
      <c r="CZ129" s="11" t="str">
        <f aca="false">+IF($D$103&gt;=101,101,"")</f>
        <v/>
      </c>
      <c r="DA129" s="11" t="str">
        <f aca="false">+IF($D$103&gt;=102,102,"")</f>
        <v/>
      </c>
      <c r="DB129" s="11" t="str">
        <f aca="false">+IF($D$103&gt;=103,103,"")</f>
        <v/>
      </c>
      <c r="DC129" s="11" t="str">
        <f aca="false">+IF($D$103&gt;=104,104,"")</f>
        <v/>
      </c>
      <c r="DD129" s="11" t="str">
        <f aca="false">+IF($D$103&gt;=105,105,"")</f>
        <v/>
      </c>
      <c r="DE129" s="11" t="str">
        <f aca="false">+IF($D$103&gt;=106,106,"")</f>
        <v/>
      </c>
      <c r="DF129" s="11" t="str">
        <f aca="false">+IF($D$103&gt;=107,107,"")</f>
        <v/>
      </c>
      <c r="DG129" s="11" t="str">
        <f aca="false">+IF($D$103&gt;=108,108,"")</f>
        <v/>
      </c>
      <c r="DH129" s="11" t="str">
        <f aca="false">+IF($D$103&gt;=109,109,"")</f>
        <v/>
      </c>
      <c r="DI129" s="11" t="str">
        <f aca="false">+IF($D$103&gt;=110,110,"")</f>
        <v/>
      </c>
      <c r="DJ129" s="11" t="str">
        <f aca="false">+IF($D$103&gt;=111,111,"")</f>
        <v/>
      </c>
      <c r="DK129" s="11" t="str">
        <f aca="false">+IF($D$103&gt;=112,112,"")</f>
        <v/>
      </c>
      <c r="DL129" s="11" t="str">
        <f aca="false">+IF($D$103&gt;=113,113,"")</f>
        <v/>
      </c>
      <c r="DM129" s="11" t="str">
        <f aca="false">+IF($D$103&gt;=114,114,"")</f>
        <v/>
      </c>
      <c r="DN129" s="11" t="str">
        <f aca="false">+IF($D$103&gt;=115,115,"")</f>
        <v/>
      </c>
      <c r="DO129" s="11" t="str">
        <f aca="false">+IF($D$103&gt;=116,116,"")</f>
        <v/>
      </c>
      <c r="DP129" s="11" t="str">
        <f aca="false">+IF($D$103&gt;=117,117,"")</f>
        <v/>
      </c>
      <c r="DQ129" s="11" t="str">
        <f aca="false">+IF($D$103&gt;=118,118,"")</f>
        <v/>
      </c>
      <c r="DR129" s="11" t="str">
        <f aca="false">+IF($D$103&gt;=119,119,"")</f>
        <v/>
      </c>
      <c r="DS129" s="11" t="str">
        <f aca="false">+IF($D$103&gt;=120,120,"")</f>
        <v/>
      </c>
      <c r="DT129" s="11" t="str">
        <f aca="false">+IF($D$103&gt;=121,121,"")</f>
        <v/>
      </c>
      <c r="DU129" s="11" t="str">
        <f aca="false">+IF($D$103&gt;=122,122,"")</f>
        <v/>
      </c>
      <c r="DV129" s="11" t="str">
        <f aca="false">+IF($D$103&gt;=123,123,"")</f>
        <v/>
      </c>
      <c r="DW129" s="11" t="str">
        <f aca="false">+IF($D$103&gt;=124,124,"")</f>
        <v/>
      </c>
      <c r="DX129" s="11" t="str">
        <f aca="false">+IF($D$103&gt;=125,125,"")</f>
        <v/>
      </c>
      <c r="DY129" s="11" t="str">
        <f aca="false">+IF($D$103&gt;=126,126,"")</f>
        <v/>
      </c>
      <c r="DZ129" s="11" t="str">
        <f aca="false">+IF($D$103&gt;=127,127,"")</f>
        <v/>
      </c>
      <c r="EA129" s="11" t="str">
        <f aca="false">+IF($D$103&gt;=128,128,"")</f>
        <v/>
      </c>
      <c r="EB129" s="11" t="str">
        <f aca="false">+IF($D$103&gt;=129,129,"")</f>
        <v/>
      </c>
      <c r="EC129" s="11" t="str">
        <f aca="false">+IF($D$103&gt;=130,130,"")</f>
        <v/>
      </c>
      <c r="ED129" s="11" t="str">
        <f aca="false">+IF($D$103&gt;=131,131,"")</f>
        <v/>
      </c>
      <c r="EE129" s="11" t="str">
        <f aca="false">+IF($D$103&gt;=132,132,"")</f>
        <v/>
      </c>
      <c r="EF129" s="11" t="str">
        <f aca="false">+IF($D$103&gt;=133,133,"")</f>
        <v/>
      </c>
      <c r="EG129" s="11" t="str">
        <f aca="false">+IF($D$103&gt;=134,134,"")</f>
        <v/>
      </c>
      <c r="EH129" s="11" t="str">
        <f aca="false">+IF($D$103&gt;=135,135,"")</f>
        <v/>
      </c>
      <c r="EI129" s="11" t="str">
        <f aca="false">+IF($D$103&gt;=136,136,"")</f>
        <v/>
      </c>
      <c r="EJ129" s="11" t="str">
        <f aca="false">+IF($D$103&gt;=137,137,"")</f>
        <v/>
      </c>
      <c r="EK129" s="11" t="str">
        <f aca="false">+IF($D$103&gt;=138,138,"")</f>
        <v/>
      </c>
      <c r="EL129" s="11" t="str">
        <f aca="false">+IF($D$103&gt;=139,139,"")</f>
        <v/>
      </c>
      <c r="EM129" s="11" t="str">
        <f aca="false">+IF($D$103&gt;=140,140,"")</f>
        <v/>
      </c>
      <c r="EN129" s="11" t="str">
        <f aca="false">+IF($D$103&gt;=141,141,"")</f>
        <v/>
      </c>
      <c r="EO129" s="11" t="str">
        <f aca="false">+IF($D$103&gt;=142,142,"")</f>
        <v/>
      </c>
      <c r="EP129" s="11" t="str">
        <f aca="false">+IF($D$103&gt;=143,143,"")</f>
        <v/>
      </c>
      <c r="EQ129" s="11" t="str">
        <f aca="false">+IF($D$103&gt;=144,144,"")</f>
        <v/>
      </c>
      <c r="ER129" s="11" t="str">
        <f aca="false">+IF($D$103&gt;=145,145,"")</f>
        <v/>
      </c>
      <c r="ES129" s="11" t="str">
        <f aca="false">+IF($D$103&gt;=146,146,"")</f>
        <v/>
      </c>
      <c r="ET129" s="11" t="str">
        <f aca="false">+IF($D$103&gt;=147,147,"")</f>
        <v/>
      </c>
      <c r="EU129" s="11" t="str">
        <f aca="false">+IF($D$103&gt;=148,148,"")</f>
        <v/>
      </c>
      <c r="EV129" s="11" t="str">
        <f aca="false">+IF($D$103&gt;=149,149,"")</f>
        <v/>
      </c>
      <c r="EW129" s="11" t="str">
        <f aca="false">+IF($D$103&gt;=150,150,"")</f>
        <v/>
      </c>
      <c r="EX129" s="11" t="str">
        <f aca="false">+IF($D$103&gt;=151,151,"")</f>
        <v/>
      </c>
      <c r="EY129" s="11" t="str">
        <f aca="false">+IF($D$103&gt;=152,152,"")</f>
        <v/>
      </c>
      <c r="EZ129" s="11" t="str">
        <f aca="false">+IF($D$103&gt;=153,153,"")</f>
        <v/>
      </c>
      <c r="FA129" s="11" t="str">
        <f aca="false">+IF($D$103&gt;=154,154,"")</f>
        <v/>
      </c>
      <c r="FB129" s="11" t="str">
        <f aca="false">+IF($D$103&gt;=155,155,"")</f>
        <v/>
      </c>
      <c r="FC129" s="11" t="str">
        <f aca="false">+IF($D$103&gt;=156,156,"")</f>
        <v/>
      </c>
      <c r="FD129" s="11" t="str">
        <f aca="false">+IF($D$103&gt;=157,157,"")</f>
        <v/>
      </c>
      <c r="FE129" s="11" t="str">
        <f aca="false">+IF($D$103&gt;=158,158,"")</f>
        <v/>
      </c>
      <c r="FF129" s="11" t="str">
        <f aca="false">+IF($D$103&gt;=159,159,"")</f>
        <v/>
      </c>
      <c r="FG129" s="11" t="str">
        <f aca="false">+IF($D$103&gt;=160,160,"")</f>
        <v/>
      </c>
      <c r="FH129" s="11" t="str">
        <f aca="false">+IF($D$103&gt;=161,161,"")</f>
        <v/>
      </c>
      <c r="FI129" s="11" t="str">
        <f aca="false">+IF($D$103&gt;=162,162,"")</f>
        <v/>
      </c>
      <c r="FJ129" s="11" t="str">
        <f aca="false">+IF($D$103&gt;=163,163,"")</f>
        <v/>
      </c>
      <c r="FK129" s="11" t="str">
        <f aca="false">+IF($D$103&gt;=164,164,"")</f>
        <v/>
      </c>
      <c r="FL129" s="11" t="str">
        <f aca="false">+IF($D$103&gt;=165,165,"")</f>
        <v/>
      </c>
      <c r="FM129" s="11" t="str">
        <f aca="false">+IF($D$103&gt;=166,166,"")</f>
        <v/>
      </c>
      <c r="FN129" s="11" t="str">
        <f aca="false">+IF($D$103&gt;=167,167,"")</f>
        <v/>
      </c>
      <c r="FO129" s="11" t="str">
        <f aca="false">+IF($D$103&gt;=168,168,"")</f>
        <v/>
      </c>
      <c r="FP129" s="11" t="str">
        <f aca="false">+IF($D$103&gt;=169,169,"")</f>
        <v/>
      </c>
      <c r="FQ129" s="11" t="str">
        <f aca="false">+IF($D$103&gt;=170,170,"")</f>
        <v/>
      </c>
      <c r="FR129" s="11" t="str">
        <f aca="false">+IF($D$103&gt;=171,171,"")</f>
        <v/>
      </c>
      <c r="FS129" s="11" t="str">
        <f aca="false">+IF($D$103&gt;=172,172,"")</f>
        <v/>
      </c>
      <c r="FT129" s="11" t="str">
        <f aca="false">+IF($D$103&gt;=173,173,"")</f>
        <v/>
      </c>
      <c r="FU129" s="11" t="str">
        <f aca="false">+IF($D$103&gt;=174,174,"")</f>
        <v/>
      </c>
      <c r="FV129" s="11" t="str">
        <f aca="false">+IF($D$103&gt;=175,175,"")</f>
        <v/>
      </c>
      <c r="FW129" s="11" t="str">
        <f aca="false">+IF($D$103&gt;=176,176,"")</f>
        <v/>
      </c>
      <c r="FX129" s="11" t="str">
        <f aca="false">+IF($D$103&gt;=177,177,"")</f>
        <v/>
      </c>
      <c r="FY129" s="11" t="str">
        <f aca="false">+IF($D$103&gt;=178,178,"")</f>
        <v/>
      </c>
      <c r="FZ129" s="11" t="str">
        <f aca="false">+IF($D$103&gt;=179,179,"")</f>
        <v/>
      </c>
      <c r="GA129" s="11" t="str">
        <f aca="false">+IF($D$103&gt;=180,180,"")</f>
        <v/>
      </c>
      <c r="GB129" s="11" t="str">
        <f aca="false">+IF($D$103&gt;=181,181,"")</f>
        <v/>
      </c>
      <c r="GC129" s="11" t="str">
        <f aca="false">+IF($D$103&gt;=182,182,"")</f>
        <v/>
      </c>
      <c r="GD129" s="11" t="str">
        <f aca="false">+IF($D$103&gt;=183,183,"")</f>
        <v/>
      </c>
      <c r="GE129" s="11" t="str">
        <f aca="false">+IF($D$103&gt;=184,184,"")</f>
        <v/>
      </c>
      <c r="GF129" s="11" t="str">
        <f aca="false">+IF($D$103&gt;=185,185,"")</f>
        <v/>
      </c>
      <c r="GG129" s="11" t="str">
        <f aca="false">+IF($D$103&gt;=186,186,"")</f>
        <v/>
      </c>
      <c r="GH129" s="11" t="str">
        <f aca="false">+IF($D$103&gt;=187,187,"")</f>
        <v/>
      </c>
      <c r="GI129" s="11" t="str">
        <f aca="false">+IF($D$103&gt;=188,188,"")</f>
        <v/>
      </c>
      <c r="GJ129" s="11" t="str">
        <f aca="false">+IF($D$103&gt;=189,189,"")</f>
        <v/>
      </c>
      <c r="GK129" s="11" t="str">
        <f aca="false">+IF($D$103&gt;=190,190,"")</f>
        <v/>
      </c>
      <c r="GL129" s="11" t="str">
        <f aca="false">+IF($D$103&gt;=191,191,"")</f>
        <v/>
      </c>
      <c r="GM129" s="11" t="str">
        <f aca="false">+IF($D$103&gt;=192,192,"")</f>
        <v/>
      </c>
      <c r="GN129" s="11" t="str">
        <f aca="false">+IF($D$103&gt;=193,193,"")</f>
        <v/>
      </c>
      <c r="GO129" s="11" t="str">
        <f aca="false">+IF($D$103&gt;=194,194,"")</f>
        <v/>
      </c>
      <c r="GP129" s="11" t="str">
        <f aca="false">+IF($D$103&gt;=195,195,"")</f>
        <v/>
      </c>
      <c r="GQ129" s="11" t="str">
        <f aca="false">+IF($D$103&gt;=196,196,"")</f>
        <v/>
      </c>
      <c r="GR129" s="11" t="str">
        <f aca="false">+IF($D$103&gt;=197,197,"")</f>
        <v/>
      </c>
      <c r="GS129" s="11" t="str">
        <f aca="false">+IF($D$103&gt;=198,198,"")</f>
        <v/>
      </c>
      <c r="GT129" s="11" t="str">
        <f aca="false">+IF($D$103&gt;=199,199,"")</f>
        <v/>
      </c>
      <c r="GU129" s="11" t="str">
        <f aca="false">+IF($D$103&gt;=200,200,"")</f>
        <v/>
      </c>
      <c r="GV129" s="11" t="str">
        <f aca="false">+IF($D$103&gt;=201,201,"")</f>
        <v/>
      </c>
      <c r="GW129" s="11" t="str">
        <f aca="false">+IF($D$103&gt;=202,202,"")</f>
        <v/>
      </c>
      <c r="GX129" s="11" t="str">
        <f aca="false">+IF($D$103&gt;=203,203,"")</f>
        <v/>
      </c>
      <c r="GY129" s="11" t="str">
        <f aca="false">+IF($D$103&gt;=204,204,"")</f>
        <v/>
      </c>
      <c r="GZ129" s="11" t="str">
        <f aca="false">+IF($D$103&gt;=205,205,"")</f>
        <v/>
      </c>
      <c r="HA129" s="11" t="str">
        <f aca="false">+IF($D$103&gt;=206,206,"")</f>
        <v/>
      </c>
      <c r="HB129" s="11" t="str">
        <f aca="false">+IF($D$103&gt;=207,207,"")</f>
        <v/>
      </c>
      <c r="HC129" s="11" t="str">
        <f aca="false">+IF($D$103&gt;=208,208,"")</f>
        <v/>
      </c>
      <c r="HD129" s="11" t="str">
        <f aca="false">+IF($D$103&gt;=209,209,"")</f>
        <v/>
      </c>
      <c r="HE129" s="11" t="str">
        <f aca="false">+IF($D$103&gt;=210,210,"")</f>
        <v/>
      </c>
      <c r="HF129" s="11" t="str">
        <f aca="false">+IF($D$103&gt;=211,211,"")</f>
        <v/>
      </c>
      <c r="HG129" s="11" t="str">
        <f aca="false">+IF($D$103&gt;=212,212,"")</f>
        <v/>
      </c>
      <c r="HH129" s="11" t="str">
        <f aca="false">+IF($D$103&gt;=213,213,"")</f>
        <v/>
      </c>
      <c r="HI129" s="11" t="str">
        <f aca="false">+IF($D$103&gt;=214,214,"")</f>
        <v/>
      </c>
      <c r="HJ129" s="11" t="str">
        <f aca="false">+IF($D$103&gt;=215,215,"")</f>
        <v/>
      </c>
      <c r="HK129" s="11" t="str">
        <f aca="false">+IF($D$103&gt;=216,216,"")</f>
        <v/>
      </c>
      <c r="HL129" s="11" t="str">
        <f aca="false">+IF($D$103&gt;=217,217,"")</f>
        <v/>
      </c>
      <c r="HM129" s="11" t="str">
        <f aca="false">+IF($D$103&gt;=218,218,"")</f>
        <v/>
      </c>
      <c r="HN129" s="11" t="str">
        <f aca="false">+IF($D$103&gt;=219,219,"")</f>
        <v/>
      </c>
      <c r="HO129" s="11" t="str">
        <f aca="false">+IF($D$103&gt;=220,220,"")</f>
        <v/>
      </c>
      <c r="HP129" s="11" t="str">
        <f aca="false">+IF($D$103&gt;=221,221,"")</f>
        <v/>
      </c>
      <c r="HQ129" s="11" t="str">
        <f aca="false">+IF($D$103&gt;=222,222,"")</f>
        <v/>
      </c>
      <c r="HR129" s="11" t="str">
        <f aca="false">+IF($D$103&gt;=223,223,"")</f>
        <v/>
      </c>
      <c r="HS129" s="11" t="str">
        <f aca="false">+IF($D$103&gt;=224,224,"")</f>
        <v/>
      </c>
      <c r="HT129" s="11" t="str">
        <f aca="false">+IF($D$103&gt;=225,225,"")</f>
        <v/>
      </c>
      <c r="HU129" s="11" t="str">
        <f aca="false">+IF($D$103&gt;=226,226,"")</f>
        <v/>
      </c>
      <c r="HV129" s="11" t="str">
        <f aca="false">+IF($D$103&gt;=227,227,"")</f>
        <v/>
      </c>
      <c r="HW129" s="11" t="str">
        <f aca="false">+IF($D$103&gt;=228,228,"")</f>
        <v/>
      </c>
      <c r="HX129" s="11" t="str">
        <f aca="false">+IF($D$103&gt;=229,229,"")</f>
        <v/>
      </c>
      <c r="HY129" s="11" t="str">
        <f aca="false">+IF($D$103&gt;=230,230,"")</f>
        <v/>
      </c>
      <c r="HZ129" s="11" t="str">
        <f aca="false">+IF($D$103&gt;=231,231,"")</f>
        <v/>
      </c>
      <c r="IA129" s="11" t="str">
        <f aca="false">+IF($D$103&gt;=232,232,"")</f>
        <v/>
      </c>
      <c r="IB129" s="11" t="str">
        <f aca="false">+IF($D$103&gt;=233,233,"")</f>
        <v/>
      </c>
      <c r="IC129" s="11" t="str">
        <f aca="false">+IF($D$103&gt;=234,234,"")</f>
        <v/>
      </c>
      <c r="ID129" s="11" t="str">
        <f aca="false">+IF($D$103&gt;=235,235,"")</f>
        <v/>
      </c>
      <c r="IE129" s="11" t="str">
        <f aca="false">+IF($D$103&gt;=236,236,"")</f>
        <v/>
      </c>
      <c r="IF129" s="11" t="str">
        <f aca="false">+IF($D$103&gt;=237,237,"")</f>
        <v/>
      </c>
      <c r="IG129" s="11" t="str">
        <f aca="false">+IF($D$103&gt;=238,238,"")</f>
        <v/>
      </c>
      <c r="IH129" s="11" t="str">
        <f aca="false">+IF($D$103&gt;=239,239,"")</f>
        <v/>
      </c>
      <c r="II129" s="11" t="str">
        <f aca="false">+IF($D$103&gt;=240,240,"")</f>
        <v/>
      </c>
      <c r="IJ129" s="11" t="str">
        <f aca="false">+IF($D$103&gt;=241,241,"")</f>
        <v/>
      </c>
      <c r="IK129" s="11" t="str">
        <f aca="false">+IF($D$103&gt;=242,242,"")</f>
        <v/>
      </c>
      <c r="IL129" s="11" t="str">
        <f aca="false">+IF($D$103&gt;=243,243,"")</f>
        <v/>
      </c>
      <c r="IM129" s="11" t="str">
        <f aca="false">+IF($D$103&gt;=244,244,"")</f>
        <v/>
      </c>
      <c r="IN129" s="11" t="str">
        <f aca="false">+IF($D$103&gt;=245,245,"")</f>
        <v/>
      </c>
      <c r="IO129" s="11" t="str">
        <f aca="false">+IF($D$103&gt;=246,246,"")</f>
        <v/>
      </c>
      <c r="IP129" s="11" t="str">
        <f aca="false">+IF($D$103&gt;=247,247,"")</f>
        <v/>
      </c>
      <c r="IQ129" s="11" t="str">
        <f aca="false">+IF($D$103&gt;=248,248,"")</f>
        <v/>
      </c>
      <c r="IR129" s="11" t="str">
        <f aca="false">+IF($D$103&gt;=249,249,"")</f>
        <v/>
      </c>
      <c r="IS129" s="11" t="str">
        <f aca="false">+IF($D$103&gt;=250,250,"")</f>
        <v/>
      </c>
      <c r="IT129" s="11" t="str">
        <f aca="false">+IF($D$103&gt;=251,251,"")</f>
        <v/>
      </c>
      <c r="IU129" s="11" t="str">
        <f aca="false">+IF($D$103&gt;=252,252,"")</f>
        <v/>
      </c>
      <c r="IV129" s="11" t="str">
        <f aca="false">+IF($D$103&gt;=253,253,"")</f>
        <v/>
      </c>
      <c r="IW129" s="11" t="str">
        <f aca="false">+IF($D$103&gt;=254,254,"")</f>
        <v/>
      </c>
      <c r="IX129" s="11" t="str">
        <f aca="false">+IF($D$103&gt;=255,255,"")</f>
        <v/>
      </c>
      <c r="IY129" s="11" t="str">
        <f aca="false">+IF($D$103&gt;=256,256,"")</f>
        <v/>
      </c>
      <c r="IZ129" s="11" t="str">
        <f aca="false">+IF($D$103&gt;=257,257,"")</f>
        <v/>
      </c>
      <c r="JA129" s="11" t="str">
        <f aca="false">+IF($D$103&gt;=258,258,"")</f>
        <v/>
      </c>
      <c r="JB129" s="11" t="str">
        <f aca="false">+IF($D$103&gt;=259,259,"")</f>
        <v/>
      </c>
      <c r="JC129" s="11" t="str">
        <f aca="false">+IF($D$103&gt;=260,260,"")</f>
        <v/>
      </c>
      <c r="JD129" s="11" t="str">
        <f aca="false">+IF($D$103&gt;=261,261,"")</f>
        <v/>
      </c>
      <c r="JE129" s="11" t="str">
        <f aca="false">+IF($D$103&gt;=262,262,"")</f>
        <v/>
      </c>
      <c r="JF129" s="11" t="str">
        <f aca="false">+IF($D$103&gt;=263,263,"")</f>
        <v/>
      </c>
      <c r="JG129" s="11" t="str">
        <f aca="false">+IF($D$103&gt;=264,264,"")</f>
        <v/>
      </c>
      <c r="JH129" s="11" t="str">
        <f aca="false">+IF($D$103&gt;=265,265,"")</f>
        <v/>
      </c>
      <c r="JI129" s="11" t="str">
        <f aca="false">+IF($D$103&gt;=266,266,"")</f>
        <v/>
      </c>
      <c r="JJ129" s="11" t="str">
        <f aca="false">+IF($D$103&gt;=267,267,"")</f>
        <v/>
      </c>
      <c r="JK129" s="11" t="str">
        <f aca="false">+IF($D$103&gt;=268,268,"")</f>
        <v/>
      </c>
      <c r="JL129" s="11" t="str">
        <f aca="false">+IF($D$103&gt;=269,269,"")</f>
        <v/>
      </c>
      <c r="JM129" s="11" t="str">
        <f aca="false">+IF($D$103&gt;=270,270,"")</f>
        <v/>
      </c>
      <c r="JN129" s="11" t="str">
        <f aca="false">+IF($D$103&gt;=271,271,"")</f>
        <v/>
      </c>
      <c r="JO129" s="11" t="str">
        <f aca="false">+IF($D$103&gt;=272,272,"")</f>
        <v/>
      </c>
      <c r="JP129" s="11" t="str">
        <f aca="false">+IF($D$103&gt;=273,273,"")</f>
        <v/>
      </c>
      <c r="JQ129" s="11" t="str">
        <f aca="false">+IF($D$103&gt;=274,274,"")</f>
        <v/>
      </c>
      <c r="JR129" s="11" t="str">
        <f aca="false">+IF($D$103&gt;=275,275,"")</f>
        <v/>
      </c>
      <c r="JS129" s="11" t="str">
        <f aca="false">+IF($D$103&gt;=276,276,"")</f>
        <v/>
      </c>
      <c r="JT129" s="11" t="str">
        <f aca="false">+IF($D$103&gt;=277,277,"")</f>
        <v/>
      </c>
      <c r="JU129" s="11" t="str">
        <f aca="false">+IF($D$103&gt;=278,278,"")</f>
        <v/>
      </c>
      <c r="JV129" s="11" t="str">
        <f aca="false">+IF($D$103&gt;=279,279,"")</f>
        <v/>
      </c>
      <c r="JW129" s="11" t="str">
        <f aca="false">+IF($D$103&gt;=280,280,"")</f>
        <v/>
      </c>
      <c r="JX129" s="11" t="str">
        <f aca="false">+IF($D$103&gt;=281,281,"")</f>
        <v/>
      </c>
      <c r="JY129" s="11" t="str">
        <f aca="false">+IF($D$103&gt;=282,282,"")</f>
        <v/>
      </c>
      <c r="JZ129" s="11" t="str">
        <f aca="false">+IF($D$103&gt;=283,283,"")</f>
        <v/>
      </c>
      <c r="KA129" s="11" t="str">
        <f aca="false">+IF($D$103&gt;=284,284,"")</f>
        <v/>
      </c>
      <c r="KB129" s="11" t="str">
        <f aca="false">+IF($D$103&gt;=285,285,"")</f>
        <v/>
      </c>
      <c r="KC129" s="11" t="str">
        <f aca="false">+IF($D$103&gt;=286,286,"")</f>
        <v/>
      </c>
      <c r="KD129" s="11" t="str">
        <f aca="false">+IF($D$103&gt;=287,287,"")</f>
        <v/>
      </c>
      <c r="KE129" s="11" t="str">
        <f aca="false">+IF($D$103&gt;=288,288,"")</f>
        <v/>
      </c>
      <c r="KF129" s="11" t="str">
        <f aca="false">+IF($D$103&gt;=289,289,"")</f>
        <v/>
      </c>
      <c r="KG129" s="11" t="str">
        <f aca="false">+IF($D$103&gt;=290,290,"")</f>
        <v/>
      </c>
      <c r="KH129" s="11" t="str">
        <f aca="false">+IF($D$103&gt;=291,291,"")</f>
        <v/>
      </c>
      <c r="KI129" s="11" t="str">
        <f aca="false">+IF($D$103&gt;=292,292,"")</f>
        <v/>
      </c>
      <c r="KJ129" s="11" t="str">
        <f aca="false">+IF($D$103&gt;=293,293,"")</f>
        <v/>
      </c>
      <c r="KK129" s="11" t="str">
        <f aca="false">+IF($D$103&gt;=294,294,"")</f>
        <v/>
      </c>
      <c r="KL129" s="11" t="str">
        <f aca="false">+IF($D$103&gt;=295,295,"")</f>
        <v/>
      </c>
      <c r="KM129" s="11" t="str">
        <f aca="false">+IF($D$103&gt;=296,296,"")</f>
        <v/>
      </c>
      <c r="KN129" s="11" t="str">
        <f aca="false">+IF($D$103&gt;=297,297,"")</f>
        <v/>
      </c>
      <c r="KO129" s="11" t="str">
        <f aca="false">+IF($D$103&gt;=298,298,"")</f>
        <v/>
      </c>
      <c r="KP129" s="11" t="str">
        <f aca="false">+IF($D$103&gt;=299,299,"")</f>
        <v/>
      </c>
      <c r="KQ129" s="11" t="str">
        <f aca="false">+IF($D$103&gt;=300,300,"")</f>
        <v/>
      </c>
      <c r="KR129" s="11" t="str">
        <f aca="false">+IF($D$103&gt;=301,301,"")</f>
        <v/>
      </c>
      <c r="KS129" s="11" t="str">
        <f aca="false">+IF($D$103&gt;=302,302,"")</f>
        <v/>
      </c>
      <c r="KT129" s="11" t="str">
        <f aca="false">+IF($D$103&gt;=303,303,"")</f>
        <v/>
      </c>
      <c r="KU129" s="11" t="str">
        <f aca="false">+IF($D$103&gt;=304,304,"")</f>
        <v/>
      </c>
      <c r="KV129" s="11" t="str">
        <f aca="false">+IF($D$103&gt;=305,305,"")</f>
        <v/>
      </c>
      <c r="KW129" s="11" t="str">
        <f aca="false">+IF($D$103&gt;=306,306,"")</f>
        <v/>
      </c>
      <c r="KX129" s="11" t="str">
        <f aca="false">+IF($D$103&gt;=307,307,"")</f>
        <v/>
      </c>
      <c r="KY129" s="11" t="str">
        <f aca="false">+IF($D$103&gt;=308,308,"")</f>
        <v/>
      </c>
      <c r="KZ129" s="11" t="str">
        <f aca="false">+IF($D$103&gt;=309,309,"")</f>
        <v/>
      </c>
      <c r="LA129" s="11" t="str">
        <f aca="false">+IF($D$103&gt;=310,310,"")</f>
        <v/>
      </c>
      <c r="LB129" s="11" t="str">
        <f aca="false">+IF($D$103&gt;=311,311,"")</f>
        <v/>
      </c>
      <c r="LC129" s="11" t="str">
        <f aca="false">+IF($D$103&gt;=312,312,"")</f>
        <v/>
      </c>
      <c r="LD129" s="11" t="str">
        <f aca="false">+IF($D$103&gt;=313,313,"")</f>
        <v/>
      </c>
      <c r="LE129" s="11" t="str">
        <f aca="false">+IF($D$103&gt;=314,314,"")</f>
        <v/>
      </c>
      <c r="LF129" s="11" t="str">
        <f aca="false">+IF($D$103&gt;=315,315,"")</f>
        <v/>
      </c>
      <c r="LG129" s="11" t="str">
        <f aca="false">+IF($D$103&gt;=316,316,"")</f>
        <v/>
      </c>
      <c r="LH129" s="11" t="str">
        <f aca="false">+IF($D$103&gt;=317,317,"")</f>
        <v/>
      </c>
      <c r="LI129" s="11" t="str">
        <f aca="false">+IF($D$103&gt;=318,318,"")</f>
        <v/>
      </c>
      <c r="LJ129" s="11" t="str">
        <f aca="false">+IF($D$103&gt;=319,319,"")</f>
        <v/>
      </c>
      <c r="LK129" s="11" t="str">
        <f aca="false">+IF($D$103&gt;=320,320,"")</f>
        <v/>
      </c>
      <c r="LL129" s="11" t="str">
        <f aca="false">+IF($D$103&gt;=321,321,"")</f>
        <v/>
      </c>
      <c r="LM129" s="11" t="str">
        <f aca="false">+IF($D$103&gt;=322,322,"")</f>
        <v/>
      </c>
      <c r="LN129" s="11" t="str">
        <f aca="false">+IF($D$103&gt;=323,323,"")</f>
        <v/>
      </c>
      <c r="LO129" s="11" t="str">
        <f aca="false">+IF($D$103&gt;=324,324,"")</f>
        <v/>
      </c>
      <c r="LP129" s="11" t="str">
        <f aca="false">+IF($D$103&gt;=325,325,"")</f>
        <v/>
      </c>
      <c r="LQ129" s="11" t="str">
        <f aca="false">+IF($D$103&gt;=326,326,"")</f>
        <v/>
      </c>
      <c r="LR129" s="11" t="str">
        <f aca="false">+IF($D$103&gt;=327,327,"")</f>
        <v/>
      </c>
      <c r="LS129" s="11" t="str">
        <f aca="false">+IF($D$103&gt;=328,328,"")</f>
        <v/>
      </c>
      <c r="LT129" s="11" t="str">
        <f aca="false">+IF($D$103&gt;=329,329,"")</f>
        <v/>
      </c>
      <c r="LU129" s="11" t="str">
        <f aca="false">+IF($D$103&gt;=330,330,"")</f>
        <v/>
      </c>
      <c r="LV129" s="11" t="str">
        <f aca="false">+IF($D$103&gt;=331,331,"")</f>
        <v/>
      </c>
      <c r="LW129" s="11" t="str">
        <f aca="false">+IF($D$103&gt;=332,332,"")</f>
        <v/>
      </c>
      <c r="LX129" s="11" t="str">
        <f aca="false">+IF($D$103&gt;=333,333,"")</f>
        <v/>
      </c>
      <c r="LY129" s="11" t="str">
        <f aca="false">+IF($D$103&gt;=334,334,"")</f>
        <v/>
      </c>
      <c r="LZ129" s="11" t="str">
        <f aca="false">+IF($D$103&gt;=335,335,"")</f>
        <v/>
      </c>
      <c r="MA129" s="11" t="str">
        <f aca="false">+IF($D$103&gt;=336,336,"")</f>
        <v/>
      </c>
      <c r="MB129" s="11" t="str">
        <f aca="false">+IF($D$103&gt;=337,337,"")</f>
        <v/>
      </c>
      <c r="MC129" s="11" t="str">
        <f aca="false">+IF($D$103&gt;=338,338,"")</f>
        <v/>
      </c>
      <c r="MD129" s="11" t="str">
        <f aca="false">+IF($D$103&gt;=339,339,"")</f>
        <v/>
      </c>
      <c r="ME129" s="11" t="str">
        <f aca="false">+IF($D$103&gt;=340,340,"")</f>
        <v/>
      </c>
      <c r="MF129" s="11" t="str">
        <f aca="false">+IF($D$103&gt;=341,341,"")</f>
        <v/>
      </c>
      <c r="MG129" s="11" t="str">
        <f aca="false">+IF($D$103&gt;=342,342,"")</f>
        <v/>
      </c>
      <c r="MH129" s="11" t="str">
        <f aca="false">+IF($D$103&gt;=343,343,"")</f>
        <v/>
      </c>
      <c r="MI129" s="11" t="str">
        <f aca="false">+IF($D$103&gt;=344,344,"")</f>
        <v/>
      </c>
      <c r="MJ129" s="11" t="str">
        <f aca="false">+IF($D$103&gt;=345,345,"")</f>
        <v/>
      </c>
      <c r="MK129" s="11" t="str">
        <f aca="false">+IF($D$103&gt;=346,346,"")</f>
        <v/>
      </c>
      <c r="ML129" s="11" t="str">
        <f aca="false">+IF($D$103&gt;=347,347,"")</f>
        <v/>
      </c>
      <c r="MM129" s="11" t="str">
        <f aca="false">+IF($D$103&gt;=348,348,"")</f>
        <v/>
      </c>
      <c r="MN129" s="11" t="str">
        <f aca="false">+IF($D$103&gt;=349,349,"")</f>
        <v/>
      </c>
      <c r="MO129" s="11" t="str">
        <f aca="false">+IF($D$103&gt;=350,350,"")</f>
        <v/>
      </c>
      <c r="MP129" s="11" t="str">
        <f aca="false">+IF($D$103&gt;=351,351,"")</f>
        <v/>
      </c>
      <c r="MQ129" s="11" t="str">
        <f aca="false">+IF($D$103&gt;=352,352,"")</f>
        <v/>
      </c>
      <c r="MR129" s="11" t="str">
        <f aca="false">+IF($D$103&gt;=353,353,"")</f>
        <v/>
      </c>
      <c r="MS129" s="11" t="str">
        <f aca="false">+IF($D$103&gt;=354,354,"")</f>
        <v/>
      </c>
      <c r="MT129" s="11" t="str">
        <f aca="false">+IF($D$103&gt;=355,355,"")</f>
        <v/>
      </c>
      <c r="MU129" s="11" t="str">
        <f aca="false">+IF($D$103&gt;=356,356,"")</f>
        <v/>
      </c>
      <c r="MV129" s="11" t="str">
        <f aca="false">+IF($D$103&gt;=357,357,"")</f>
        <v/>
      </c>
      <c r="MW129" s="11" t="str">
        <f aca="false">+IF($D$103&gt;=358,358,"")</f>
        <v/>
      </c>
      <c r="MX129" s="11" t="str">
        <f aca="false">+IF($D$103&gt;=359,359,"")</f>
        <v/>
      </c>
      <c r="MY129" s="11" t="str">
        <f aca="false">+IF($D$103&gt;=360,360,"")</f>
        <v/>
      </c>
      <c r="MZ129" s="11" t="str">
        <f aca="false">+IF($D$103&gt;=361,361,"")</f>
        <v/>
      </c>
      <c r="NA129" s="11" t="str">
        <f aca="false">+IF($D$103&gt;=362,362,"")</f>
        <v/>
      </c>
      <c r="NB129" s="11" t="str">
        <f aca="false">+IF($D$103&gt;=363,363,"")</f>
        <v/>
      </c>
      <c r="NC129" s="11" t="str">
        <f aca="false">+IF($D$103&gt;=364,364,"")</f>
        <v/>
      </c>
      <c r="ND129" s="11" t="str">
        <f aca="false">+IF($D$103&gt;=365,365,"")</f>
        <v/>
      </c>
      <c r="NE129" s="11" t="str">
        <f aca="false">+IF($D$103&gt;=366,366,"")</f>
        <v/>
      </c>
      <c r="NF129" s="11" t="str">
        <f aca="false">+IF($D$103&gt;=367,367,"")</f>
        <v/>
      </c>
      <c r="NG129" s="11" t="str">
        <f aca="false">+IF($D$103&gt;=368,368,"")</f>
        <v/>
      </c>
      <c r="NH129" s="11" t="str">
        <f aca="false">+IF($D$103&gt;=369,369,"")</f>
        <v/>
      </c>
      <c r="NI129" s="11" t="str">
        <f aca="false">+IF($D$103&gt;=370,370,"")</f>
        <v/>
      </c>
      <c r="NJ129" s="11" t="str">
        <f aca="false">+IF($D$103&gt;=371,371,"")</f>
        <v/>
      </c>
      <c r="NK129" s="11" t="str">
        <f aca="false">+IF($D$103&gt;=372,372,"")</f>
        <v/>
      </c>
      <c r="NL129" s="11" t="str">
        <f aca="false">+IF($D$103&gt;=373,373,"")</f>
        <v/>
      </c>
      <c r="NM129" s="11" t="str">
        <f aca="false">+IF($D$103&gt;=374,374,"")</f>
        <v/>
      </c>
      <c r="NN129" s="11" t="str">
        <f aca="false">+IF($D$103&gt;=375,375,"")</f>
        <v/>
      </c>
      <c r="NO129" s="11" t="str">
        <f aca="false">+IF($D$103&gt;=376,376,"")</f>
        <v/>
      </c>
      <c r="NP129" s="11" t="str">
        <f aca="false">+IF($D$103&gt;=377,377,"")</f>
        <v/>
      </c>
      <c r="NQ129" s="11" t="str">
        <f aca="false">+IF($D$103&gt;=378,378,"")</f>
        <v/>
      </c>
      <c r="NR129" s="11" t="str">
        <f aca="false">+IF($D$103&gt;=379,379,"")</f>
        <v/>
      </c>
      <c r="NS129" s="11" t="str">
        <f aca="false">+IF($D$103&gt;=380,380,"")</f>
        <v/>
      </c>
      <c r="NT129" s="11" t="str">
        <f aca="false">+IF($D$103&gt;=381,381,"")</f>
        <v/>
      </c>
      <c r="NU129" s="11" t="str">
        <f aca="false">+IF($D$103&gt;=382,382,"")</f>
        <v/>
      </c>
      <c r="NV129" s="11" t="str">
        <f aca="false">+IF($D$103&gt;=383,383,"")</f>
        <v/>
      </c>
      <c r="NW129" s="11" t="str">
        <f aca="false">+IF($D$103&gt;=384,384,"")</f>
        <v/>
      </c>
      <c r="NX129" s="11" t="str">
        <f aca="false">+IF($D$103&gt;=385,385,"")</f>
        <v/>
      </c>
      <c r="NY129" s="11" t="str">
        <f aca="false">+IF($D$103&gt;=386,386,"")</f>
        <v/>
      </c>
      <c r="NZ129" s="11" t="str">
        <f aca="false">+IF($D$103&gt;=387,387,"")</f>
        <v/>
      </c>
      <c r="OA129" s="11" t="str">
        <f aca="false">+IF($D$103&gt;=388,388,"")</f>
        <v/>
      </c>
      <c r="OB129" s="11" t="str">
        <f aca="false">+IF($D$103&gt;=389,389,"")</f>
        <v/>
      </c>
      <c r="OC129" s="11" t="str">
        <f aca="false">+IF($D$103&gt;=390,390,"")</f>
        <v/>
      </c>
      <c r="OD129" s="11" t="str">
        <f aca="false">+IF($D$103&gt;=391,391,"")</f>
        <v/>
      </c>
      <c r="OE129" s="11" t="str">
        <f aca="false">+IF($D$103&gt;=392,392,"")</f>
        <v/>
      </c>
      <c r="OF129" s="11" t="str">
        <f aca="false">+IF($D$103&gt;=393,393,"")</f>
        <v/>
      </c>
      <c r="OG129" s="11" t="str">
        <f aca="false">+IF($D$103&gt;=394,394,"")</f>
        <v/>
      </c>
      <c r="OH129" s="11" t="str">
        <f aca="false">+IF($D$103&gt;=395,395,"")</f>
        <v/>
      </c>
      <c r="OI129" s="11" t="str">
        <f aca="false">+IF($D$103&gt;=396,396,"")</f>
        <v/>
      </c>
      <c r="OJ129" s="11" t="str">
        <f aca="false">+IF($D$103&gt;=397,397,"")</f>
        <v/>
      </c>
      <c r="OK129" s="11" t="str">
        <f aca="false">+IF($D$103&gt;=398,398,"")</f>
        <v/>
      </c>
      <c r="OL129" s="11" t="str">
        <f aca="false">+IF($D$103&gt;=399,399,"")</f>
        <v/>
      </c>
      <c r="OM129" s="11" t="str">
        <f aca="false">+IF($D$103&gt;=400,400,"")</f>
        <v/>
      </c>
      <c r="ON129" s="11" t="str">
        <f aca="false">+IF($D$103&gt;=401,401,"")</f>
        <v/>
      </c>
      <c r="OO129" s="11" t="str">
        <f aca="false">+IF($D$103&gt;=402,402,"")</f>
        <v/>
      </c>
      <c r="OP129" s="11" t="str">
        <f aca="false">+IF($D$103&gt;=403,403,"")</f>
        <v/>
      </c>
      <c r="OQ129" s="11" t="str">
        <f aca="false">+IF($D$103&gt;=404,404,"")</f>
        <v/>
      </c>
      <c r="OR129" s="11" t="str">
        <f aca="false">+IF($D$103&gt;=405,405,"")</f>
        <v/>
      </c>
      <c r="OS129" s="11" t="str">
        <f aca="false">+IF($D$103&gt;=406,406,"")</f>
        <v/>
      </c>
      <c r="OT129" s="11" t="str">
        <f aca="false">+IF($D$103&gt;=407,407,"")</f>
        <v/>
      </c>
      <c r="OU129" s="11" t="str">
        <f aca="false">+IF($D$103&gt;=408,408,"")</f>
        <v/>
      </c>
      <c r="OV129" s="11" t="str">
        <f aca="false">+IF($D$103&gt;=409,409,"")</f>
        <v/>
      </c>
      <c r="OW129" s="11" t="str">
        <f aca="false">+IF($D$103&gt;=410,410,"")</f>
        <v/>
      </c>
      <c r="OX129" s="11" t="str">
        <f aca="false">+IF($D$103&gt;=411,411,"")</f>
        <v/>
      </c>
      <c r="OY129" s="11" t="str">
        <f aca="false">+IF($D$103&gt;=412,412,"")</f>
        <v/>
      </c>
      <c r="OZ129" s="11" t="str">
        <f aca="false">+IF($D$103&gt;=413,413,"")</f>
        <v/>
      </c>
      <c r="PA129" s="11" t="str">
        <f aca="false">+IF($D$103&gt;=414,414,"")</f>
        <v/>
      </c>
      <c r="PB129" s="11" t="str">
        <f aca="false">+IF($D$103&gt;=415,415,"")</f>
        <v/>
      </c>
      <c r="PC129" s="11" t="str">
        <f aca="false">+IF($D$103&gt;=416,416,"")</f>
        <v/>
      </c>
      <c r="PD129" s="11" t="str">
        <f aca="false">+IF($D$103&gt;=417,417,"")</f>
        <v/>
      </c>
      <c r="PE129" s="11" t="str">
        <f aca="false">+IF($D$103&gt;=418,418,"")</f>
        <v/>
      </c>
      <c r="PF129" s="11" t="str">
        <f aca="false">+IF($D$103&gt;=419,419,"")</f>
        <v/>
      </c>
      <c r="PG129" s="11" t="str">
        <f aca="false">+IF($D$103&gt;=420,420,"")</f>
        <v/>
      </c>
      <c r="PH129" s="11" t="str">
        <f aca="false">+IF($D$103&gt;=421,421,"")</f>
        <v/>
      </c>
      <c r="PI129" s="11" t="str">
        <f aca="false">+IF($D$103&gt;=422,422,"")</f>
        <v/>
      </c>
      <c r="PJ129" s="11" t="str">
        <f aca="false">+IF($D$103&gt;=423,423,"")</f>
        <v/>
      </c>
      <c r="PK129" s="11" t="str">
        <f aca="false">+IF($D$103&gt;=424,424,"")</f>
        <v/>
      </c>
      <c r="PL129" s="11" t="str">
        <f aca="false">+IF($D$103&gt;=425,425,"")</f>
        <v/>
      </c>
      <c r="PM129" s="11" t="str">
        <f aca="false">+IF($D$103&gt;=426,426,"")</f>
        <v/>
      </c>
      <c r="PN129" s="11" t="str">
        <f aca="false">+IF($D$103&gt;=427,427,"")</f>
        <v/>
      </c>
      <c r="PO129" s="11" t="str">
        <f aca="false">+IF($D$103&gt;=428,428,"")</f>
        <v/>
      </c>
      <c r="PP129" s="11" t="str">
        <f aca="false">+IF($D$103&gt;=429,429,"")</f>
        <v/>
      </c>
      <c r="PQ129" s="11" t="str">
        <f aca="false">+IF($D$103&gt;=430,430,"")</f>
        <v/>
      </c>
      <c r="PR129" s="11" t="str">
        <f aca="false">+IF($D$103&gt;=431,431,"")</f>
        <v/>
      </c>
      <c r="PS129" s="11" t="str">
        <f aca="false">+IF($D$103&gt;=432,432,"")</f>
        <v/>
      </c>
      <c r="PT129" s="11" t="str">
        <f aca="false">+IF($D$103&gt;=433,433,"")</f>
        <v/>
      </c>
      <c r="PU129" s="11" t="str">
        <f aca="false">+IF($D$103&gt;=434,434,"")</f>
        <v/>
      </c>
      <c r="PV129" s="11" t="str">
        <f aca="false">+IF($D$103&gt;=435,435,"")</f>
        <v/>
      </c>
      <c r="PW129" s="11" t="str">
        <f aca="false">+IF($D$103&gt;=436,436,"")</f>
        <v/>
      </c>
      <c r="PX129" s="11" t="str">
        <f aca="false">+IF($D$103&gt;=437,437,"")</f>
        <v/>
      </c>
      <c r="PY129" s="11" t="str">
        <f aca="false">+IF($D$103&gt;=438,438,"")</f>
        <v/>
      </c>
      <c r="PZ129" s="11" t="str">
        <f aca="false">+IF($D$103&gt;=439,439,"")</f>
        <v/>
      </c>
      <c r="QA129" s="11" t="str">
        <f aca="false">+IF($D$103&gt;=440,440,"")</f>
        <v/>
      </c>
      <c r="QB129" s="11" t="str">
        <f aca="false">+IF($D$103&gt;=441,441,"")</f>
        <v/>
      </c>
      <c r="QC129" s="11" t="str">
        <f aca="false">+IF($D$103&gt;=442,442,"")</f>
        <v/>
      </c>
      <c r="QD129" s="11" t="str">
        <f aca="false">+IF($D$103&gt;=443,443,"")</f>
        <v/>
      </c>
      <c r="QE129" s="11" t="str">
        <f aca="false">+IF($D$103&gt;=444,444,"")</f>
        <v/>
      </c>
      <c r="QF129" s="11" t="str">
        <f aca="false">+IF($D$103&gt;=445,445,"")</f>
        <v/>
      </c>
      <c r="QG129" s="11" t="str">
        <f aca="false">+IF($D$103&gt;=446,446,"")</f>
        <v/>
      </c>
      <c r="QH129" s="11" t="str">
        <f aca="false">+IF($D$103&gt;=447,447,"")</f>
        <v/>
      </c>
      <c r="QI129" s="11" t="str">
        <f aca="false">+IF($D$103&gt;=448,448,"")</f>
        <v/>
      </c>
      <c r="QJ129" s="11" t="str">
        <f aca="false">+IF($D$103&gt;=449,449,"")</f>
        <v/>
      </c>
      <c r="QK129" s="11" t="str">
        <f aca="false">+IF($D$103&gt;=450,450,"")</f>
        <v/>
      </c>
      <c r="QL129" s="11" t="str">
        <f aca="false">+IF($D$103&gt;=451,451,"")</f>
        <v/>
      </c>
      <c r="QM129" s="11" t="str">
        <f aca="false">+IF($D$103&gt;=452,452,"")</f>
        <v/>
      </c>
      <c r="QN129" s="11" t="str">
        <f aca="false">+IF($D$103&gt;=453,453,"")</f>
        <v/>
      </c>
      <c r="QO129" s="11" t="str">
        <f aca="false">+IF($D$103&gt;=454,454,"")</f>
        <v/>
      </c>
      <c r="QP129" s="11" t="str">
        <f aca="false">+IF($D$103&gt;=455,455,"")</f>
        <v/>
      </c>
      <c r="QQ129" s="11" t="str">
        <f aca="false">+IF($D$103&gt;=456,456,"")</f>
        <v/>
      </c>
      <c r="QR129" s="11" t="str">
        <f aca="false">+IF($D$103&gt;=457,457,"")</f>
        <v/>
      </c>
      <c r="QS129" s="11" t="str">
        <f aca="false">+IF($D$103&gt;=458,458,"")</f>
        <v/>
      </c>
      <c r="QT129" s="11" t="str">
        <f aca="false">+IF($D$103&gt;=459,459,"")</f>
        <v/>
      </c>
      <c r="QU129" s="11" t="str">
        <f aca="false">+IF($D$103&gt;=460,460,"")</f>
        <v/>
      </c>
      <c r="QV129" s="11" t="str">
        <f aca="false">+IF($D$103&gt;=461,461,"")</f>
        <v/>
      </c>
      <c r="QW129" s="11" t="str">
        <f aca="false">+IF($D$103&gt;=462,462,"")</f>
        <v/>
      </c>
      <c r="QX129" s="11" t="str">
        <f aca="false">+IF($D$103&gt;=463,463,"")</f>
        <v/>
      </c>
      <c r="QY129" s="11" t="str">
        <f aca="false">+IF($D$103&gt;=464,464,"")</f>
        <v/>
      </c>
      <c r="QZ129" s="11" t="str">
        <f aca="false">+IF($D$103&gt;=465,465,"")</f>
        <v/>
      </c>
      <c r="RA129" s="11" t="str">
        <f aca="false">+IF($D$103&gt;=466,466,"")</f>
        <v/>
      </c>
      <c r="RB129" s="11" t="str">
        <f aca="false">+IF($D$103&gt;=467,467,"")</f>
        <v/>
      </c>
      <c r="RC129" s="11" t="str">
        <f aca="false">+IF($D$103&gt;=468,468,"")</f>
        <v/>
      </c>
      <c r="RD129" s="11" t="str">
        <f aca="false">+IF($D$103&gt;=469,469,"")</f>
        <v/>
      </c>
      <c r="RE129" s="11" t="str">
        <f aca="false">+IF($D$103&gt;=470,470,"")</f>
        <v/>
      </c>
      <c r="RF129" s="11" t="str">
        <f aca="false">+IF($D$103&gt;=471,471,"")</f>
        <v/>
      </c>
      <c r="RG129" s="11" t="str">
        <f aca="false">+IF($D$103&gt;=472,472,"")</f>
        <v/>
      </c>
      <c r="RH129" s="11" t="str">
        <f aca="false">+IF($D$103&gt;=473,473,"")</f>
        <v/>
      </c>
      <c r="RI129" s="11" t="str">
        <f aca="false">+IF($D$103&gt;=474,474,"")</f>
        <v/>
      </c>
      <c r="RJ129" s="11" t="str">
        <f aca="false">+IF($D$103&gt;=475,475,"")</f>
        <v/>
      </c>
      <c r="RK129" s="11" t="str">
        <f aca="false">+IF($D$103&gt;=476,476,"")</f>
        <v/>
      </c>
      <c r="RL129" s="11" t="str">
        <f aca="false">+IF($D$103&gt;=477,477,"")</f>
        <v/>
      </c>
      <c r="RM129" s="11" t="str">
        <f aca="false">+IF($D$103&gt;=478,478,"")</f>
        <v/>
      </c>
      <c r="RN129" s="11" t="str">
        <f aca="false">+IF($D$103&gt;=479,479,"")</f>
        <v/>
      </c>
      <c r="RO129" s="11" t="str">
        <f aca="false">+IF($D$103&gt;=480,480,"")</f>
        <v/>
      </c>
      <c r="RP129" s="11" t="str">
        <f aca="false">+IF($D$103&gt;=481,481,"")</f>
        <v/>
      </c>
      <c r="RQ129" s="11" t="str">
        <f aca="false">+IF($D$103&gt;=482,482,"")</f>
        <v/>
      </c>
      <c r="RR129" s="11" t="str">
        <f aca="false">+IF($D$103&gt;=483,483,"")</f>
        <v/>
      </c>
      <c r="RS129" s="11" t="str">
        <f aca="false">+IF($D$103&gt;=484,484,"")</f>
        <v/>
      </c>
      <c r="RT129" s="11" t="str">
        <f aca="false">+IF($D$103&gt;=485,485,"")</f>
        <v/>
      </c>
      <c r="RU129" s="11" t="str">
        <f aca="false">+IF($D$103&gt;=486,486,"")</f>
        <v/>
      </c>
      <c r="RV129" s="11" t="str">
        <f aca="false">+IF($D$103&gt;=487,487,"")</f>
        <v/>
      </c>
      <c r="RW129" s="11" t="str">
        <f aca="false">+IF($D$103&gt;=488,488,"")</f>
        <v/>
      </c>
      <c r="RX129" s="11" t="str">
        <f aca="false">+IF($D$103&gt;=489,489,"")</f>
        <v/>
      </c>
      <c r="RY129" s="11" t="str">
        <f aca="false">+IF($D$103&gt;=490,490,"")</f>
        <v/>
      </c>
      <c r="RZ129" s="11" t="str">
        <f aca="false">+IF($D$103&gt;=491,491,"")</f>
        <v/>
      </c>
      <c r="SA129" s="11" t="str">
        <f aca="false">+IF($D$103&gt;=492,492,"")</f>
        <v/>
      </c>
      <c r="SB129" s="11" t="str">
        <f aca="false">+IF($D$103&gt;=493,493,"")</f>
        <v/>
      </c>
      <c r="SC129" s="11" t="str">
        <f aca="false">+IF($D$103&gt;=494,494,"")</f>
        <v/>
      </c>
      <c r="SD129" s="11" t="str">
        <f aca="false">+IF($D$103&gt;=495,495,"")</f>
        <v/>
      </c>
      <c r="SE129" s="11" t="str">
        <f aca="false">+IF($D$103&gt;=496,496,"")</f>
        <v/>
      </c>
      <c r="SF129" s="11" t="str">
        <f aca="false">+IF($D$103&gt;=497,497,"")</f>
        <v/>
      </c>
      <c r="SG129" s="11" t="str">
        <f aca="false">+IF($D$103&gt;=498,498,"")</f>
        <v/>
      </c>
      <c r="SH129" s="11" t="str">
        <f aca="false">+IF($D$103&gt;=499,499,"")</f>
        <v/>
      </c>
      <c r="SI129" s="11" t="str">
        <f aca="false">+IF($D$103&gt;=500,500,"")</f>
        <v/>
      </c>
      <c r="SJ129" s="11" t="str">
        <f aca="false">+IF($D$103&gt;=501,501,"")</f>
        <v/>
      </c>
      <c r="SK129" s="11" t="str">
        <f aca="false">+IF($D$103&gt;=502,502,"")</f>
        <v/>
      </c>
      <c r="SL129" s="11" t="str">
        <f aca="false">+IF($D$103&gt;=503,503,"")</f>
        <v/>
      </c>
      <c r="SM129" s="11" t="str">
        <f aca="false">+IF($D$103&gt;=504,504,"")</f>
        <v/>
      </c>
      <c r="SN129" s="11" t="str">
        <f aca="false">+IF($D$103&gt;=505,505,"")</f>
        <v/>
      </c>
      <c r="SO129" s="11" t="str">
        <f aca="false">+IF($D$103&gt;=506,506,"")</f>
        <v/>
      </c>
      <c r="SP129" s="11" t="str">
        <f aca="false">+IF($D$103&gt;=507,507,"")</f>
        <v/>
      </c>
      <c r="SQ129" s="11" t="str">
        <f aca="false">+IF($D$103&gt;=508,508,"")</f>
        <v/>
      </c>
      <c r="SR129" s="11" t="str">
        <f aca="false">+IF($D$103&gt;=509,509,"")</f>
        <v/>
      </c>
      <c r="SS129" s="11" t="str">
        <f aca="false">+IF($D$103&gt;=510,510,"")</f>
        <v/>
      </c>
      <c r="ST129" s="11" t="str">
        <f aca="false">+IF($D$103&gt;=511,511,"")</f>
        <v/>
      </c>
      <c r="SU129" s="11" t="str">
        <f aca="false">+IF($D$103&gt;=512,512,"")</f>
        <v/>
      </c>
      <c r="SV129" s="11" t="str">
        <f aca="false">+IF($D$103&gt;=513,513,"")</f>
        <v/>
      </c>
      <c r="SW129" s="11" t="str">
        <f aca="false">+IF($D$103&gt;=514,514,"")</f>
        <v/>
      </c>
      <c r="SX129" s="11" t="str">
        <f aca="false">+IF($D$103&gt;=515,515,"")</f>
        <v/>
      </c>
      <c r="SY129" s="11" t="str">
        <f aca="false">+IF($D$103&gt;=516,516,"")</f>
        <v/>
      </c>
      <c r="SZ129" s="11" t="str">
        <f aca="false">+IF($D$103&gt;=517,517,"")</f>
        <v/>
      </c>
      <c r="TA129" s="11" t="str">
        <f aca="false">+IF($D$103&gt;=518,518,"")</f>
        <v/>
      </c>
      <c r="TB129" s="11" t="str">
        <f aca="false">+IF($D$103&gt;=519,519,"")</f>
        <v/>
      </c>
      <c r="TC129" s="11" t="str">
        <f aca="false">+IF($D$103&gt;=520,520,"")</f>
        <v/>
      </c>
      <c r="TD129" s="11" t="str">
        <f aca="false">+IF($D$103&gt;=521,521,"")</f>
        <v/>
      </c>
      <c r="TE129" s="11" t="str">
        <f aca="false">+IF($D$103&gt;=522,522,"")</f>
        <v/>
      </c>
      <c r="TF129" s="11" t="str">
        <f aca="false">+IF($D$103&gt;=523,523,"")</f>
        <v/>
      </c>
      <c r="TG129" s="11" t="str">
        <f aca="false">+IF($D$103&gt;=524,524,"")</f>
        <v/>
      </c>
      <c r="TH129" s="11" t="str">
        <f aca="false">+IF($D$103&gt;=525,525,"")</f>
        <v/>
      </c>
      <c r="TI129" s="11" t="str">
        <f aca="false">+IF($D$103&gt;=526,526,"")</f>
        <v/>
      </c>
      <c r="TJ129" s="11" t="str">
        <f aca="false">+IF($D$103&gt;=527,527,"")</f>
        <v/>
      </c>
      <c r="TK129" s="11" t="str">
        <f aca="false">+IF($D$103&gt;=528,528,"")</f>
        <v/>
      </c>
      <c r="TL129" s="11" t="str">
        <f aca="false">+IF($D$103&gt;=529,529,"")</f>
        <v/>
      </c>
      <c r="TM129" s="11" t="str">
        <f aca="false">+IF($D$103&gt;=530,530,"")</f>
        <v/>
      </c>
      <c r="TN129" s="11" t="str">
        <f aca="false">+IF($D$103&gt;=531,531,"")</f>
        <v/>
      </c>
      <c r="TO129" s="11" t="str">
        <f aca="false">+IF($D$103&gt;=532,532,"")</f>
        <v/>
      </c>
      <c r="TP129" s="11" t="str">
        <f aca="false">+IF($D$103&gt;=533,533,"")</f>
        <v/>
      </c>
      <c r="TQ129" s="11" t="str">
        <f aca="false">+IF($D$103&gt;=534,534,"")</f>
        <v/>
      </c>
      <c r="TR129" s="11" t="str">
        <f aca="false">+IF($D$103&gt;=535,535,"")</f>
        <v/>
      </c>
      <c r="TS129" s="11" t="str">
        <f aca="false">+IF($D$103&gt;=536,536,"")</f>
        <v/>
      </c>
      <c r="TT129" s="11" t="str">
        <f aca="false">+IF($D$103&gt;=537,537,"")</f>
        <v/>
      </c>
      <c r="TU129" s="11" t="str">
        <f aca="false">+IF($D$103&gt;=538,538,"")</f>
        <v/>
      </c>
      <c r="TV129" s="11" t="str">
        <f aca="false">+IF($D$103&gt;=539,539,"")</f>
        <v/>
      </c>
      <c r="TW129" s="11" t="str">
        <f aca="false">+IF($D$103&gt;=540,540,"")</f>
        <v/>
      </c>
      <c r="TX129" s="11" t="str">
        <f aca="false">+IF($D$103&gt;=541,541,"")</f>
        <v/>
      </c>
      <c r="TY129" s="11" t="str">
        <f aca="false">+IF($D$103&gt;=542,542,"")</f>
        <v/>
      </c>
      <c r="TZ129" s="11" t="str">
        <f aca="false">+IF($D$103&gt;=543,543,"")</f>
        <v/>
      </c>
      <c r="UA129" s="11" t="str">
        <f aca="false">+IF($D$103&gt;=544,544,"")</f>
        <v/>
      </c>
      <c r="UB129" s="11" t="str">
        <f aca="false">+IF($D$103&gt;=545,545,"")</f>
        <v/>
      </c>
      <c r="UC129" s="11" t="str">
        <f aca="false">+IF($D$103&gt;=546,546,"")</f>
        <v/>
      </c>
      <c r="UD129" s="11" t="str">
        <f aca="false">+IF($D$103&gt;=547,547,"")</f>
        <v/>
      </c>
      <c r="UE129" s="11" t="str">
        <f aca="false">+IF($D$103&gt;=548,548,"")</f>
        <v/>
      </c>
      <c r="UF129" s="11" t="str">
        <f aca="false">+IF($D$103&gt;=549,549,"")</f>
        <v/>
      </c>
      <c r="UG129" s="11" t="str">
        <f aca="false">+IF($D$103&gt;=550,550,"")</f>
        <v/>
      </c>
      <c r="UH129" s="11" t="str">
        <f aca="false">+IF($D$103&gt;=551,551,"")</f>
        <v/>
      </c>
      <c r="UI129" s="11" t="str">
        <f aca="false">+IF($D$103&gt;=552,552,"")</f>
        <v/>
      </c>
      <c r="UJ129" s="11" t="str">
        <f aca="false">+IF($D$103&gt;=553,553,"")</f>
        <v/>
      </c>
      <c r="UK129" s="11" t="str">
        <f aca="false">+IF($D$103&gt;=554,554,"")</f>
        <v/>
      </c>
      <c r="UL129" s="11" t="str">
        <f aca="false">+IF($D$103&gt;=555,555,"")</f>
        <v/>
      </c>
      <c r="UM129" s="11" t="str">
        <f aca="false">+IF($D$103&gt;=556,556,"")</f>
        <v/>
      </c>
      <c r="UN129" s="11" t="str">
        <f aca="false">+IF($D$103&gt;=557,557,"")</f>
        <v/>
      </c>
      <c r="UO129" s="11" t="str">
        <f aca="false">+IF($D$103&gt;=558,558,"")</f>
        <v/>
      </c>
      <c r="UP129" s="11" t="str">
        <f aca="false">+IF($D$103&gt;=559,559,"")</f>
        <v/>
      </c>
      <c r="UQ129" s="11" t="str">
        <f aca="false">+IF($D$103&gt;=560,560,"")</f>
        <v/>
      </c>
      <c r="UR129" s="11" t="str">
        <f aca="false">+IF($D$103&gt;=561,561,"")</f>
        <v/>
      </c>
      <c r="US129" s="11" t="str">
        <f aca="false">+IF($D$103&gt;=562,562,"")</f>
        <v/>
      </c>
      <c r="UT129" s="11" t="str">
        <f aca="false">+IF($D$103&gt;=563,563,"")</f>
        <v/>
      </c>
      <c r="UU129" s="11" t="str">
        <f aca="false">+IF($D$103&gt;=564,564,"")</f>
        <v/>
      </c>
      <c r="UV129" s="11" t="str">
        <f aca="false">+IF($D$103&gt;=565,565,"")</f>
        <v/>
      </c>
      <c r="UW129" s="11" t="str">
        <f aca="false">+IF($D$103&gt;=566,566,"")</f>
        <v/>
      </c>
      <c r="UX129" s="11" t="str">
        <f aca="false">+IF($D$103&gt;=567,567,"")</f>
        <v/>
      </c>
      <c r="UY129" s="11" t="str">
        <f aca="false">+IF($D$103&gt;=568,568,"")</f>
        <v/>
      </c>
      <c r="UZ129" s="11" t="str">
        <f aca="false">+IF($D$103&gt;=569,569,"")</f>
        <v/>
      </c>
      <c r="VA129" s="11" t="str">
        <f aca="false">+IF($D$103&gt;=570,570,"")</f>
        <v/>
      </c>
      <c r="VB129" s="11" t="str">
        <f aca="false">+IF($D$103&gt;=571,571,"")</f>
        <v/>
      </c>
      <c r="VC129" s="11" t="str">
        <f aca="false">+IF($D$103&gt;=572,572,"")</f>
        <v/>
      </c>
      <c r="VD129" s="11" t="str">
        <f aca="false">+IF($D$103&gt;=573,573,"")</f>
        <v/>
      </c>
      <c r="VE129" s="11" t="str">
        <f aca="false">+IF($D$103&gt;=574,574,"")</f>
        <v/>
      </c>
      <c r="VF129" s="11" t="str">
        <f aca="false">+IF($D$103&gt;=575,575,"")</f>
        <v/>
      </c>
      <c r="VG129" s="11" t="str">
        <f aca="false">+IF($D$103&gt;=576,576,"")</f>
        <v/>
      </c>
      <c r="VH129" s="11" t="str">
        <f aca="false">+IF($D$103&gt;=577,577,"")</f>
        <v/>
      </c>
      <c r="VI129" s="11" t="str">
        <f aca="false">+IF($D$103&gt;=578,578,"")</f>
        <v/>
      </c>
      <c r="VJ129" s="11" t="str">
        <f aca="false">+IF($D$103&gt;=579,579,"")</f>
        <v/>
      </c>
      <c r="VK129" s="11" t="str">
        <f aca="false">+IF($D$103&gt;=580,580,"")</f>
        <v/>
      </c>
      <c r="VL129" s="11" t="str">
        <f aca="false">+IF($D$103&gt;=581,581,"")</f>
        <v/>
      </c>
      <c r="VM129" s="11" t="str">
        <f aca="false">+IF($D$103&gt;=582,582,"")</f>
        <v/>
      </c>
      <c r="VN129" s="11" t="str">
        <f aca="false">+IF($D$103&gt;=583,583,"")</f>
        <v/>
      </c>
      <c r="VO129" s="11" t="str">
        <f aca="false">+IF($D$103&gt;=584,584,"")</f>
        <v/>
      </c>
      <c r="VP129" s="11" t="str">
        <f aca="false">+IF($D$103&gt;=585,585,"")</f>
        <v/>
      </c>
      <c r="VQ129" s="11" t="str">
        <f aca="false">+IF($D$103&gt;=586,586,"")</f>
        <v/>
      </c>
      <c r="VR129" s="11" t="str">
        <f aca="false">+IF($D$103&gt;=587,587,"")</f>
        <v/>
      </c>
      <c r="VS129" s="11" t="str">
        <f aca="false">+IF($D$103&gt;=588,588,"")</f>
        <v/>
      </c>
      <c r="VT129" s="11" t="str">
        <f aca="false">+IF($D$103&gt;=589,589,"")</f>
        <v/>
      </c>
      <c r="VU129" s="11" t="str">
        <f aca="false">+IF($D$103&gt;=590,590,"")</f>
        <v/>
      </c>
      <c r="VV129" s="11" t="str">
        <f aca="false">+IF($D$103&gt;=591,591,"")</f>
        <v/>
      </c>
      <c r="VW129" s="11" t="str">
        <f aca="false">+IF($D$103&gt;=592,592,"")</f>
        <v/>
      </c>
      <c r="VX129" s="11" t="str">
        <f aca="false">+IF($D$103&gt;=593,593,"")</f>
        <v/>
      </c>
      <c r="VY129" s="11" t="str">
        <f aca="false">+IF($D$103&gt;=594,594,"")</f>
        <v/>
      </c>
      <c r="VZ129" s="11" t="str">
        <f aca="false">+IF($D$103&gt;=595,595,"")</f>
        <v/>
      </c>
      <c r="WA129" s="11" t="str">
        <f aca="false">+IF($D$103&gt;=596,596,"")</f>
        <v/>
      </c>
      <c r="WB129" s="11" t="str">
        <f aca="false">+IF($D$103&gt;=597,597,"")</f>
        <v/>
      </c>
      <c r="WC129" s="11" t="str">
        <f aca="false">+IF($D$103&gt;=598,598,"")</f>
        <v/>
      </c>
      <c r="WD129" s="11" t="str">
        <f aca="false">+IF($D$103&gt;=599,599,"")</f>
        <v/>
      </c>
      <c r="WE129" s="11" t="str">
        <f aca="false">+IF($D$103&gt;=600,600,"")</f>
        <v/>
      </c>
      <c r="WF129" s="11" t="str">
        <f aca="false">+IF($D$103&gt;=601,601,"")</f>
        <v/>
      </c>
      <c r="WG129" s="11" t="str">
        <f aca="false">+IF($D$103&gt;=602,602,"")</f>
        <v/>
      </c>
      <c r="WH129" s="11" t="str">
        <f aca="false">+IF($D$103&gt;=603,603,"")</f>
        <v/>
      </c>
      <c r="WI129" s="11" t="str">
        <f aca="false">+IF($D$103&gt;=604,604,"")</f>
        <v/>
      </c>
      <c r="WJ129" s="11" t="str">
        <f aca="false">+IF($D$103&gt;=605,605,"")</f>
        <v/>
      </c>
      <c r="WK129" s="11" t="str">
        <f aca="false">+IF($D$103&gt;=606,606,"")</f>
        <v/>
      </c>
      <c r="WL129" s="11" t="str">
        <f aca="false">+IF($D$103&gt;=607,607,"")</f>
        <v/>
      </c>
      <c r="WM129" s="11" t="str">
        <f aca="false">+IF($D$103&gt;=608,608,"")</f>
        <v/>
      </c>
      <c r="WN129" s="11" t="str">
        <f aca="false">+IF($D$103&gt;=609,609,"")</f>
        <v/>
      </c>
      <c r="WO129" s="11" t="str">
        <f aca="false">+IF($D$103&gt;=610,610,"")</f>
        <v/>
      </c>
      <c r="WP129" s="11" t="str">
        <f aca="false">+IF($D$103&gt;=611,611,"")</f>
        <v/>
      </c>
      <c r="WQ129" s="11" t="str">
        <f aca="false">+IF($D$103&gt;=612,612,"")</f>
        <v/>
      </c>
      <c r="WR129" s="11" t="str">
        <f aca="false">+IF($D$103&gt;=613,613,"")</f>
        <v/>
      </c>
      <c r="WS129" s="11" t="str">
        <f aca="false">+IF($D$103&gt;=614,614,"")</f>
        <v/>
      </c>
      <c r="WT129" s="11" t="str">
        <f aca="false">+IF($D$103&gt;=615,615,"")</f>
        <v/>
      </c>
      <c r="WU129" s="11" t="str">
        <f aca="false">+IF($D$103&gt;=616,616,"")</f>
        <v/>
      </c>
      <c r="WV129" s="11" t="str">
        <f aca="false">+IF($D$103&gt;=617,617,"")</f>
        <v/>
      </c>
      <c r="WW129" s="11" t="str">
        <f aca="false">+IF($D$103&gt;=618,618,"")</f>
        <v/>
      </c>
      <c r="WX129" s="11" t="str">
        <f aca="false">+IF($D$103&gt;=619,619,"")</f>
        <v/>
      </c>
      <c r="WY129" s="11" t="str">
        <f aca="false">+IF($D$103&gt;=620,620,"")</f>
        <v/>
      </c>
      <c r="WZ129" s="11" t="str">
        <f aca="false">+IF($D$103&gt;=621,621,"")</f>
        <v/>
      </c>
      <c r="XA129" s="11" t="str">
        <f aca="false">+IF($D$103&gt;=622,622,"")</f>
        <v/>
      </c>
      <c r="XB129" s="11" t="str">
        <f aca="false">+IF($D$103&gt;=623,623,"")</f>
        <v/>
      </c>
      <c r="XC129" s="11" t="str">
        <f aca="false">+IF($D$103&gt;=624,624,"")</f>
        <v/>
      </c>
      <c r="XD129" s="11" t="str">
        <f aca="false">+IF($D$103&gt;=625,625,"")</f>
        <v/>
      </c>
      <c r="XE129" s="11" t="str">
        <f aca="false">+IF($D$103&gt;=626,626,"")</f>
        <v/>
      </c>
      <c r="XF129" s="11" t="str">
        <f aca="false">+IF($D$103&gt;=627,627,"")</f>
        <v/>
      </c>
      <c r="XG129" s="11" t="str">
        <f aca="false">+IF($D$103&gt;=628,628,"")</f>
        <v/>
      </c>
      <c r="XH129" s="11" t="str">
        <f aca="false">+IF($D$103&gt;=629,629,"")</f>
        <v/>
      </c>
      <c r="XI129" s="11" t="str">
        <f aca="false">+IF($D$103&gt;=630,630,"")</f>
        <v/>
      </c>
      <c r="XJ129" s="11" t="str">
        <f aca="false">+IF($D$103&gt;=631,631,"")</f>
        <v/>
      </c>
      <c r="XK129" s="11" t="str">
        <f aca="false">+IF($D$103&gt;=632,632,"")</f>
        <v/>
      </c>
      <c r="XL129" s="11" t="str">
        <f aca="false">+IF($D$103&gt;=633,633,"")</f>
        <v/>
      </c>
      <c r="XM129" s="11" t="str">
        <f aca="false">+IF($D$103&gt;=634,634,"")</f>
        <v/>
      </c>
      <c r="XN129" s="11" t="str">
        <f aca="false">+IF($D$103&gt;=635,635,"")</f>
        <v/>
      </c>
      <c r="XO129" s="11" t="str">
        <f aca="false">+IF($D$103&gt;=636,636,"")</f>
        <v/>
      </c>
      <c r="XP129" s="11" t="str">
        <f aca="false">+IF($D$103&gt;=637,637,"")</f>
        <v/>
      </c>
      <c r="XQ129" s="11" t="str">
        <f aca="false">+IF($D$103&gt;=638,638,"")</f>
        <v/>
      </c>
      <c r="XR129" s="11" t="str">
        <f aca="false">+IF($D$103&gt;=639,639,"")</f>
        <v/>
      </c>
      <c r="XS129" s="11" t="str">
        <f aca="false">+IF($D$103&gt;=640,640,"")</f>
        <v/>
      </c>
      <c r="XT129" s="11" t="str">
        <f aca="false">+IF($D$103&gt;=641,641,"")</f>
        <v/>
      </c>
      <c r="XU129" s="11" t="str">
        <f aca="false">+IF($D$103&gt;=642,642,"")</f>
        <v/>
      </c>
      <c r="XV129" s="11" t="str">
        <f aca="false">+IF($D$103&gt;=643,643,"")</f>
        <v/>
      </c>
      <c r="XW129" s="11" t="str">
        <f aca="false">+IF($D$103&gt;=644,644,"")</f>
        <v/>
      </c>
      <c r="XX129" s="11" t="str">
        <f aca="false">+IF($D$103&gt;=645,645,"")</f>
        <v/>
      </c>
      <c r="XY129" s="11" t="str">
        <f aca="false">+IF($D$103&gt;=646,646,"")</f>
        <v/>
      </c>
      <c r="XZ129" s="11" t="str">
        <f aca="false">+IF($D$103&gt;=647,647,"")</f>
        <v/>
      </c>
      <c r="YA129" s="11" t="str">
        <f aca="false">+IF($D$103&gt;=648,648,"")</f>
        <v/>
      </c>
      <c r="YB129" s="11" t="str">
        <f aca="false">+IF($D$103&gt;=649,649,"")</f>
        <v/>
      </c>
      <c r="YC129" s="11" t="str">
        <f aca="false">+IF($D$103&gt;=650,650,"")</f>
        <v/>
      </c>
      <c r="YD129" s="11" t="str">
        <f aca="false">+IF($D$103&gt;=651,651,"")</f>
        <v/>
      </c>
      <c r="YE129" s="11" t="str">
        <f aca="false">+IF($D$103&gt;=652,652,"")</f>
        <v/>
      </c>
      <c r="YF129" s="11" t="str">
        <f aca="false">+IF($D$103&gt;=653,653,"")</f>
        <v/>
      </c>
      <c r="YG129" s="11" t="str">
        <f aca="false">+IF($D$103&gt;=654,654,"")</f>
        <v/>
      </c>
      <c r="YH129" s="11" t="str">
        <f aca="false">+IF($D$103&gt;=655,655,"")</f>
        <v/>
      </c>
      <c r="YI129" s="11" t="str">
        <f aca="false">+IF($D$103&gt;=656,656,"")</f>
        <v/>
      </c>
      <c r="YJ129" s="11" t="str">
        <f aca="false">+IF($D$103&gt;=657,657,"")</f>
        <v/>
      </c>
      <c r="YK129" s="11" t="str">
        <f aca="false">+IF($D$103&gt;=658,658,"")</f>
        <v/>
      </c>
      <c r="YL129" s="11" t="str">
        <f aca="false">+IF($D$103&gt;=659,659,"")</f>
        <v/>
      </c>
      <c r="YM129" s="11" t="str">
        <f aca="false">+IF($D$103&gt;=660,660,"")</f>
        <v/>
      </c>
      <c r="YN129" s="11" t="str">
        <f aca="false">+IF($D$103&gt;=661,661,"")</f>
        <v/>
      </c>
      <c r="YO129" s="11" t="str">
        <f aca="false">+IF($D$103&gt;=662,662,"")</f>
        <v/>
      </c>
      <c r="YP129" s="11" t="str">
        <f aca="false">+IF($D$103&gt;=663,663,"")</f>
        <v/>
      </c>
      <c r="YQ129" s="11" t="str">
        <f aca="false">+IF($D$103&gt;=664,664,"")</f>
        <v/>
      </c>
      <c r="YR129" s="11" t="str">
        <f aca="false">+IF($D$103&gt;=665,665,"")</f>
        <v/>
      </c>
      <c r="YS129" s="11" t="str">
        <f aca="false">+IF($D$103&gt;=666,666,"")</f>
        <v/>
      </c>
      <c r="YT129" s="11" t="str">
        <f aca="false">+IF($D$103&gt;=667,667,"")</f>
        <v/>
      </c>
      <c r="YU129" s="11" t="str">
        <f aca="false">+IF($D$103&gt;=668,668,"")</f>
        <v/>
      </c>
      <c r="YV129" s="11" t="str">
        <f aca="false">+IF($D$103&gt;=669,669,"")</f>
        <v/>
      </c>
      <c r="YW129" s="11" t="str">
        <f aca="false">+IF($D$103&gt;=670,670,"")</f>
        <v/>
      </c>
      <c r="YX129" s="11" t="str">
        <f aca="false">+IF($D$103&gt;=671,671,"")</f>
        <v/>
      </c>
      <c r="YY129" s="11" t="str">
        <f aca="false">+IF($D$103&gt;=672,672,"")</f>
        <v/>
      </c>
      <c r="YZ129" s="11" t="str">
        <f aca="false">+IF($D$103&gt;=673,673,"")</f>
        <v/>
      </c>
      <c r="ZA129" s="11" t="str">
        <f aca="false">+IF($D$103&gt;=674,674,"")</f>
        <v/>
      </c>
      <c r="ZB129" s="11" t="str">
        <f aca="false">+IF($D$103&gt;=675,675,"")</f>
        <v/>
      </c>
      <c r="ZC129" s="11" t="str">
        <f aca="false">+IF($D$103&gt;=676,676,"")</f>
        <v/>
      </c>
      <c r="ZD129" s="11" t="str">
        <f aca="false">+IF($D$103&gt;=677,677,"")</f>
        <v/>
      </c>
      <c r="ZE129" s="11" t="str">
        <f aca="false">+IF($D$103&gt;=678,678,"")</f>
        <v/>
      </c>
      <c r="ZF129" s="11" t="str">
        <f aca="false">+IF($D$103&gt;=679,679,"")</f>
        <v/>
      </c>
      <c r="ZG129" s="11" t="str">
        <f aca="false">+IF($D$103&gt;=680,680,"")</f>
        <v/>
      </c>
      <c r="ZH129" s="11" t="str">
        <f aca="false">+IF($D$103&gt;=681,681,"")</f>
        <v/>
      </c>
      <c r="ZI129" s="11" t="str">
        <f aca="false">+IF($D$103&gt;=682,682,"")</f>
        <v/>
      </c>
      <c r="ZJ129" s="11" t="str">
        <f aca="false">+IF($D$103&gt;=683,683,"")</f>
        <v/>
      </c>
      <c r="ZK129" s="11" t="str">
        <f aca="false">+IF($D$103&gt;=684,684,"")</f>
        <v/>
      </c>
      <c r="ZL129" s="11" t="str">
        <f aca="false">+IF($D$103&gt;=685,685,"")</f>
        <v/>
      </c>
      <c r="ZM129" s="11" t="str">
        <f aca="false">+IF($D$103&gt;=686,686,"")</f>
        <v/>
      </c>
      <c r="ZN129" s="11" t="str">
        <f aca="false">+IF($D$103&gt;=687,687,"")</f>
        <v/>
      </c>
      <c r="ZO129" s="11" t="str">
        <f aca="false">+IF($D$103&gt;=688,688,"")</f>
        <v/>
      </c>
      <c r="ZP129" s="11" t="str">
        <f aca="false">+IF($D$103&gt;=689,689,"")</f>
        <v/>
      </c>
      <c r="ZQ129" s="11" t="str">
        <f aca="false">+IF($D$103&gt;=690,690,"")</f>
        <v/>
      </c>
      <c r="ZR129" s="11" t="str">
        <f aca="false">+IF($D$103&gt;=691,691,"")</f>
        <v/>
      </c>
      <c r="ZS129" s="11" t="str">
        <f aca="false">+IF($D$103&gt;=692,692,"")</f>
        <v/>
      </c>
      <c r="ZT129" s="11" t="str">
        <f aca="false">+IF($D$103&gt;=693,693,"")</f>
        <v/>
      </c>
      <c r="ZU129" s="11" t="str">
        <f aca="false">+IF($D$103&gt;=694,694,"")</f>
        <v/>
      </c>
      <c r="ZV129" s="11" t="str">
        <f aca="false">+IF($D$103&gt;=695,695,"")</f>
        <v/>
      </c>
      <c r="ZW129" s="11" t="str">
        <f aca="false">+IF($D$103&gt;=696,696,"")</f>
        <v/>
      </c>
      <c r="ZX129" s="11" t="str">
        <f aca="false">+IF($D$103&gt;=697,697,"")</f>
        <v/>
      </c>
      <c r="ZY129" s="11" t="str">
        <f aca="false">+IF($D$103&gt;=698,698,"")</f>
        <v/>
      </c>
      <c r="ZZ129" s="11" t="str">
        <f aca="false">+IF($D$103&gt;=699,699,"")</f>
        <v/>
      </c>
      <c r="AAA129" s="11" t="str">
        <f aca="false">+IF($D$103&gt;=700,700,"")</f>
        <v/>
      </c>
      <c r="AAB129" s="11" t="str">
        <f aca="false">+IF($D$103&gt;=701,701,"")</f>
        <v/>
      </c>
      <c r="AAC129" s="11" t="str">
        <f aca="false">+IF($D$103&gt;=702,702,"")</f>
        <v/>
      </c>
      <c r="AAD129" s="11" t="str">
        <f aca="false">+IF($D$103&gt;=703,703,"")</f>
        <v/>
      </c>
      <c r="AAE129" s="11" t="str">
        <f aca="false">+IF($D$103&gt;=704,704,"")</f>
        <v/>
      </c>
      <c r="AAF129" s="11" t="str">
        <f aca="false">+IF($D$103&gt;=705,705,"")</f>
        <v/>
      </c>
      <c r="AAG129" s="11" t="str">
        <f aca="false">+IF($D$103&gt;=706,706,"")</f>
        <v/>
      </c>
      <c r="AAH129" s="11" t="str">
        <f aca="false">+IF($D$103&gt;=707,707,"")</f>
        <v/>
      </c>
      <c r="AAI129" s="11" t="str">
        <f aca="false">+IF($D$103&gt;=708,708,"")</f>
        <v/>
      </c>
      <c r="AAJ129" s="11" t="str">
        <f aca="false">+IF($D$103&gt;=709,709,"")</f>
        <v/>
      </c>
      <c r="AAK129" s="11" t="str">
        <f aca="false">+IF($D$103&gt;=710,710,"")</f>
        <v/>
      </c>
      <c r="AAL129" s="11" t="str">
        <f aca="false">+IF($D$103&gt;=711,711,"")</f>
        <v/>
      </c>
      <c r="AAM129" s="11" t="str">
        <f aca="false">+IF($D$103&gt;=712,712,"")</f>
        <v/>
      </c>
      <c r="AAN129" s="11" t="str">
        <f aca="false">+IF($D$103&gt;=713,713,"")</f>
        <v/>
      </c>
      <c r="AAO129" s="11" t="str">
        <f aca="false">+IF($D$103&gt;=714,714,"")</f>
        <v/>
      </c>
      <c r="AAP129" s="11" t="str">
        <f aca="false">+IF($D$103&gt;=715,715,"")</f>
        <v/>
      </c>
      <c r="AAQ129" s="11" t="str">
        <f aca="false">+IF($D$103&gt;=716,716,"")</f>
        <v/>
      </c>
      <c r="AAR129" s="11" t="str">
        <f aca="false">+IF($D$103&gt;=717,717,"")</f>
        <v/>
      </c>
      <c r="AAS129" s="11" t="str">
        <f aca="false">+IF($D$103&gt;=718,718,"")</f>
        <v/>
      </c>
      <c r="AAT129" s="11" t="str">
        <f aca="false">+IF($D$103&gt;=719,719,"")</f>
        <v/>
      </c>
      <c r="AAU129" s="11" t="str">
        <f aca="false">+IF($D$103&gt;=720,720,"")</f>
        <v/>
      </c>
      <c r="AAV129" s="11" t="str">
        <f aca="false">+IF($D$103&gt;=721,721,"")</f>
        <v/>
      </c>
      <c r="AAW129" s="11" t="str">
        <f aca="false">+IF($D$103&gt;=722,722,"")</f>
        <v/>
      </c>
      <c r="AAX129" s="11" t="str">
        <f aca="false">+IF($D$103&gt;=723,723,"")</f>
        <v/>
      </c>
      <c r="AAY129" s="11" t="str">
        <f aca="false">+IF($D$103&gt;=724,724,"")</f>
        <v/>
      </c>
      <c r="AAZ129" s="11" t="str">
        <f aca="false">+IF($D$103&gt;=725,725,"")</f>
        <v/>
      </c>
      <c r="ABA129" s="11" t="str">
        <f aca="false">+IF($D$103&gt;=726,726,"")</f>
        <v/>
      </c>
      <c r="ABB129" s="11" t="str">
        <f aca="false">+IF($D$103&gt;=727,727,"")</f>
        <v/>
      </c>
      <c r="ABC129" s="11" t="str">
        <f aca="false">+IF($D$103&gt;=728,728,"")</f>
        <v/>
      </c>
      <c r="ABD129" s="11" t="str">
        <f aca="false">+IF($D$103&gt;=729,729,"")</f>
        <v/>
      </c>
      <c r="ABE129" s="11" t="str">
        <f aca="false">+IF($D$103&gt;=730,730,"")</f>
        <v/>
      </c>
      <c r="ABF129" s="11" t="str">
        <f aca="false">+IF($D$103&gt;=731,731,"")</f>
        <v/>
      </c>
      <c r="ABG129" s="11" t="str">
        <f aca="false">+IF($D$103&gt;=732,732,"")</f>
        <v/>
      </c>
      <c r="ABH129" s="11" t="str">
        <f aca="false">+IF($D$103&gt;=733,733,"")</f>
        <v/>
      </c>
      <c r="ABI129" s="11" t="str">
        <f aca="false">+IF($D$103&gt;=734,734,"")</f>
        <v/>
      </c>
      <c r="ABJ129" s="11" t="str">
        <f aca="false">+IF($D$103&gt;=735,735,"")</f>
        <v/>
      </c>
      <c r="ABK129" s="11" t="str">
        <f aca="false">+IF($D$103&gt;=736,736,"")</f>
        <v/>
      </c>
      <c r="ABL129" s="11" t="str">
        <f aca="false">+IF($D$103&gt;=737,737,"")</f>
        <v/>
      </c>
      <c r="ABM129" s="11" t="str">
        <f aca="false">+IF($D$103&gt;=738,738,"")</f>
        <v/>
      </c>
      <c r="ABN129" s="11" t="str">
        <f aca="false">+IF($D$103&gt;=739,739,"")</f>
        <v/>
      </c>
      <c r="ABO129" s="11" t="str">
        <f aca="false">+IF($D$103&gt;=740,740,"")</f>
        <v/>
      </c>
      <c r="ABP129" s="11" t="str">
        <f aca="false">+IF($D$103&gt;=741,741,"")</f>
        <v/>
      </c>
      <c r="ABQ129" s="11" t="str">
        <f aca="false">+IF($D$103&gt;=742,742,"")</f>
        <v/>
      </c>
      <c r="ABR129" s="11" t="str">
        <f aca="false">+IF($D$103&gt;=743,743,"")</f>
        <v/>
      </c>
      <c r="ABS129" s="11" t="str">
        <f aca="false">+IF($D$103&gt;=744,744,"")</f>
        <v/>
      </c>
      <c r="ABT129" s="11" t="str">
        <f aca="false">+IF($D$103&gt;=745,745,"")</f>
        <v/>
      </c>
      <c r="ABU129" s="11" t="str">
        <f aca="false">+IF($D$103&gt;=746,746,"")</f>
        <v/>
      </c>
      <c r="ABV129" s="11" t="str">
        <f aca="false">+IF($D$103&gt;=747,747,"")</f>
        <v/>
      </c>
      <c r="ABW129" s="11" t="str">
        <f aca="false">+IF($D$103&gt;=748,748,"")</f>
        <v/>
      </c>
      <c r="ABX129" s="11" t="str">
        <f aca="false">+IF($D$103&gt;=749,749,"")</f>
        <v/>
      </c>
      <c r="ABY129" s="11" t="str">
        <f aca="false">+IF($D$103&gt;=750,750,"")</f>
        <v/>
      </c>
      <c r="ABZ129" s="11" t="str">
        <f aca="false">+IF($D$103&gt;=751,751,"")</f>
        <v/>
      </c>
      <c r="ACA129" s="11" t="str">
        <f aca="false">+IF($D$103&gt;=752,752,"")</f>
        <v/>
      </c>
      <c r="ACB129" s="11" t="str">
        <f aca="false">+IF($D$103&gt;=753,753,"")</f>
        <v/>
      </c>
      <c r="ACC129" s="11" t="str">
        <f aca="false">+IF($D$103&gt;=754,754,"")</f>
        <v/>
      </c>
      <c r="ACD129" s="11" t="str">
        <f aca="false">+IF($D$103&gt;=755,755,"")</f>
        <v/>
      </c>
      <c r="ACE129" s="11" t="str">
        <f aca="false">+IF($D$103&gt;=756,756,"")</f>
        <v/>
      </c>
      <c r="ACF129" s="11" t="str">
        <f aca="false">+IF($D$103&gt;=757,757,"")</f>
        <v/>
      </c>
      <c r="ACG129" s="11" t="str">
        <f aca="false">+IF($D$103&gt;=758,758,"")</f>
        <v/>
      </c>
      <c r="ACH129" s="11" t="str">
        <f aca="false">+IF($D$103&gt;=759,759,"")</f>
        <v/>
      </c>
      <c r="ACI129" s="11" t="str">
        <f aca="false">+IF($D$103&gt;=760,760,"")</f>
        <v/>
      </c>
      <c r="ACJ129" s="11" t="str">
        <f aca="false">+IF($D$103&gt;=761,761,"")</f>
        <v/>
      </c>
      <c r="ACK129" s="11" t="str">
        <f aca="false">+IF($D$103&gt;=762,762,"")</f>
        <v/>
      </c>
      <c r="ACL129" s="11" t="str">
        <f aca="false">+IF($D$103&gt;=763,763,"")</f>
        <v/>
      </c>
      <c r="ACM129" s="11" t="str">
        <f aca="false">+IF($D$103&gt;=764,764,"")</f>
        <v/>
      </c>
      <c r="ACN129" s="11" t="str">
        <f aca="false">+IF($D$103&gt;=765,765,"")</f>
        <v/>
      </c>
      <c r="ACO129" s="11" t="str">
        <f aca="false">+IF($D$103&gt;=766,766,"")</f>
        <v/>
      </c>
      <c r="ACP129" s="11" t="str">
        <f aca="false">+IF($D$103&gt;=767,767,"")</f>
        <v/>
      </c>
      <c r="ACQ129" s="11" t="str">
        <f aca="false">+IF($D$103&gt;=768,768,"")</f>
        <v/>
      </c>
      <c r="ACR129" s="11" t="str">
        <f aca="false">+IF($D$103&gt;=769,769,"")</f>
        <v/>
      </c>
      <c r="ACS129" s="11" t="str">
        <f aca="false">+IF($D$103&gt;=770,770,"")</f>
        <v/>
      </c>
      <c r="ACT129" s="11" t="str">
        <f aca="false">+IF($D$103&gt;=771,771,"")</f>
        <v/>
      </c>
      <c r="ACU129" s="11" t="str">
        <f aca="false">+IF($D$103&gt;=772,772,"")</f>
        <v/>
      </c>
      <c r="ACV129" s="11" t="str">
        <f aca="false">+IF($D$103&gt;=773,773,"")</f>
        <v/>
      </c>
      <c r="ACW129" s="11" t="str">
        <f aca="false">+IF($D$103&gt;=774,774,"")</f>
        <v/>
      </c>
      <c r="ACX129" s="11" t="str">
        <f aca="false">+IF($D$103&gt;=775,775,"")</f>
        <v/>
      </c>
      <c r="ACY129" s="11" t="str">
        <f aca="false">+IF($D$103&gt;=776,776,"")</f>
        <v/>
      </c>
      <c r="ACZ129" s="11" t="str">
        <f aca="false">+IF($D$103&gt;=777,777,"")</f>
        <v/>
      </c>
      <c r="ADA129" s="11" t="str">
        <f aca="false">+IF($D$103&gt;=778,778,"")</f>
        <v/>
      </c>
      <c r="ADB129" s="11" t="str">
        <f aca="false">+IF($D$103&gt;=779,779,"")</f>
        <v/>
      </c>
      <c r="ADC129" s="11" t="str">
        <f aca="false">+IF($D$103&gt;=780,780,"")</f>
        <v/>
      </c>
      <c r="ADD129" s="11" t="str">
        <f aca="false">+IF($D$103&gt;=781,781,"")</f>
        <v/>
      </c>
      <c r="ADE129" s="11" t="str">
        <f aca="false">+IF($D$103&gt;=782,782,"")</f>
        <v/>
      </c>
      <c r="ADF129" s="11" t="str">
        <f aca="false">+IF($D$103&gt;=783,783,"")</f>
        <v/>
      </c>
      <c r="ADG129" s="11" t="str">
        <f aca="false">+IF($D$103&gt;=784,784,"")</f>
        <v/>
      </c>
      <c r="ADH129" s="11" t="str">
        <f aca="false">+IF($D$103&gt;=785,785,"")</f>
        <v/>
      </c>
      <c r="ADI129" s="11" t="str">
        <f aca="false">+IF($D$103&gt;=786,786,"")</f>
        <v/>
      </c>
      <c r="ADJ129" s="11" t="str">
        <f aca="false">+IF($D$103&gt;=787,787,"")</f>
        <v/>
      </c>
      <c r="ADK129" s="11" t="str">
        <f aca="false">+IF($D$103&gt;=788,788,"")</f>
        <v/>
      </c>
      <c r="ADL129" s="11" t="str">
        <f aca="false">+IF($D$103&gt;=789,789,"")</f>
        <v/>
      </c>
      <c r="ADM129" s="11" t="str">
        <f aca="false">+IF($D$103&gt;=790,790,"")</f>
        <v/>
      </c>
      <c r="ADN129" s="11" t="str">
        <f aca="false">+IF($D$103&gt;=791,791,"")</f>
        <v/>
      </c>
      <c r="ADO129" s="11" t="str">
        <f aca="false">+IF($D$103&gt;=792,792,"")</f>
        <v/>
      </c>
      <c r="ADP129" s="11" t="str">
        <f aca="false">+IF($D$103&gt;=793,793,"")</f>
        <v/>
      </c>
      <c r="ADQ129" s="11" t="str">
        <f aca="false">+IF($D$103&gt;=794,794,"")</f>
        <v/>
      </c>
      <c r="ADR129" s="11" t="str">
        <f aca="false">+IF($D$103&gt;=795,795,"")</f>
        <v/>
      </c>
      <c r="ADS129" s="11" t="str">
        <f aca="false">+IF($D$103&gt;=796,796,"")</f>
        <v/>
      </c>
      <c r="ADT129" s="11" t="str">
        <f aca="false">+IF($D$103&gt;=797,797,"")</f>
        <v/>
      </c>
      <c r="ADU129" s="11" t="str">
        <f aca="false">+IF($D$103&gt;=798,798,"")</f>
        <v/>
      </c>
      <c r="ADV129" s="11" t="str">
        <f aca="false">+IF($D$103&gt;=799,799,"")</f>
        <v/>
      </c>
      <c r="ADW129" s="11" t="str">
        <f aca="false">+IF($D$103&gt;=800,800,"")</f>
        <v/>
      </c>
      <c r="ADX129" s="11" t="str">
        <f aca="false">+IF($D$103&gt;=801,801,"")</f>
        <v/>
      </c>
      <c r="ADY129" s="11" t="str">
        <f aca="false">+IF($D$103&gt;=802,802,"")</f>
        <v/>
      </c>
      <c r="ADZ129" s="11" t="str">
        <f aca="false">+IF($D$103&gt;=803,803,"")</f>
        <v/>
      </c>
      <c r="AEA129" s="11" t="str">
        <f aca="false">+IF($D$103&gt;=804,804,"")</f>
        <v/>
      </c>
      <c r="AEB129" s="11" t="str">
        <f aca="false">+IF($D$103&gt;=805,805,"")</f>
        <v/>
      </c>
      <c r="AEC129" s="11" t="str">
        <f aca="false">+IF($D$103&gt;=806,806,"")</f>
        <v/>
      </c>
      <c r="AED129" s="11" t="str">
        <f aca="false">+IF($D$103&gt;=807,807,"")</f>
        <v/>
      </c>
      <c r="AEE129" s="11" t="str">
        <f aca="false">+IF($D$103&gt;=808,808,"")</f>
        <v/>
      </c>
      <c r="AEF129" s="11" t="str">
        <f aca="false">+IF($D$103&gt;=809,809,"")</f>
        <v/>
      </c>
      <c r="AEG129" s="11" t="str">
        <f aca="false">+IF($D$103&gt;=810,810,"")</f>
        <v/>
      </c>
      <c r="AEH129" s="11" t="str">
        <f aca="false">+IF($D$103&gt;=811,811,"")</f>
        <v/>
      </c>
      <c r="AEI129" s="11" t="str">
        <f aca="false">+IF($D$103&gt;=812,812,"")</f>
        <v/>
      </c>
      <c r="AEJ129" s="11" t="str">
        <f aca="false">+IF($D$103&gt;=813,813,"")</f>
        <v/>
      </c>
      <c r="AEK129" s="11" t="str">
        <f aca="false">+IF($D$103&gt;=814,814,"")</f>
        <v/>
      </c>
      <c r="AEL129" s="11" t="str">
        <f aca="false">+IF($D$103&gt;=815,815,"")</f>
        <v/>
      </c>
      <c r="AEM129" s="11" t="str">
        <f aca="false">+IF($D$103&gt;=816,816,"")</f>
        <v/>
      </c>
      <c r="AEN129" s="11" t="str">
        <f aca="false">+IF($D$103&gt;=817,817,"")</f>
        <v/>
      </c>
      <c r="AEO129" s="11" t="str">
        <f aca="false">+IF($D$103&gt;=818,818,"")</f>
        <v/>
      </c>
      <c r="AEP129" s="11" t="str">
        <f aca="false">+IF($D$103&gt;=819,819,"")</f>
        <v/>
      </c>
      <c r="AEQ129" s="11" t="str">
        <f aca="false">+IF($D$103&gt;=820,820,"")</f>
        <v/>
      </c>
      <c r="AER129" s="11" t="str">
        <f aca="false">+IF($D$103&gt;=821,821,"")</f>
        <v/>
      </c>
      <c r="AES129" s="11" t="str">
        <f aca="false">+IF($D$103&gt;=822,822,"")</f>
        <v/>
      </c>
      <c r="AET129" s="11" t="str">
        <f aca="false">+IF($D$103&gt;=823,823,"")</f>
        <v/>
      </c>
      <c r="AEU129" s="11" t="str">
        <f aca="false">+IF($D$103&gt;=824,824,"")</f>
        <v/>
      </c>
      <c r="AEV129" s="11" t="str">
        <f aca="false">+IF($D$103&gt;=825,825,"")</f>
        <v/>
      </c>
      <c r="AEW129" s="11" t="str">
        <f aca="false">+IF($D$103&gt;=826,826,"")</f>
        <v/>
      </c>
      <c r="AEX129" s="11" t="str">
        <f aca="false">+IF($D$103&gt;=827,827,"")</f>
        <v/>
      </c>
      <c r="AEY129" s="11" t="str">
        <f aca="false">+IF($D$103&gt;=828,828,"")</f>
        <v/>
      </c>
      <c r="AEZ129" s="11" t="str">
        <f aca="false">+IF($D$103&gt;=829,829,"")</f>
        <v/>
      </c>
      <c r="AFA129" s="11" t="str">
        <f aca="false">+IF($D$103&gt;=830,830,"")</f>
        <v/>
      </c>
      <c r="AFB129" s="11" t="str">
        <f aca="false">+IF($D$103&gt;=831,831,"")</f>
        <v/>
      </c>
      <c r="AFC129" s="11" t="str">
        <f aca="false">+IF($D$103&gt;=832,832,"")</f>
        <v/>
      </c>
      <c r="AFD129" s="11" t="str">
        <f aca="false">+IF($D$103&gt;=833,833,"")</f>
        <v/>
      </c>
      <c r="AFE129" s="11" t="str">
        <f aca="false">+IF($D$103&gt;=834,834,"")</f>
        <v/>
      </c>
      <c r="AFF129" s="11" t="str">
        <f aca="false">+IF($D$103&gt;=835,835,"")</f>
        <v/>
      </c>
      <c r="AFG129" s="11" t="str">
        <f aca="false">+IF($D$103&gt;=836,836,"")</f>
        <v/>
      </c>
      <c r="AFH129" s="11" t="str">
        <f aca="false">+IF($D$103&gt;=837,837,"")</f>
        <v/>
      </c>
      <c r="AFI129" s="11" t="str">
        <f aca="false">+IF($D$103&gt;=838,838,"")</f>
        <v/>
      </c>
      <c r="AFJ129" s="11" t="str">
        <f aca="false">+IF($D$103&gt;=839,839,"")</f>
        <v/>
      </c>
      <c r="AFK129" s="11" t="str">
        <f aca="false">+IF($D$103&gt;=840,840,"")</f>
        <v/>
      </c>
      <c r="AFL129" s="11" t="str">
        <f aca="false">+IF($D$103&gt;=841,841,"")</f>
        <v/>
      </c>
      <c r="AFM129" s="11" t="str">
        <f aca="false">+IF($D$103&gt;=842,842,"")</f>
        <v/>
      </c>
      <c r="AFN129" s="11" t="str">
        <f aca="false">+IF($D$103&gt;=843,843,"")</f>
        <v/>
      </c>
      <c r="AFO129" s="11" t="str">
        <f aca="false">+IF($D$103&gt;=844,844,"")</f>
        <v/>
      </c>
      <c r="AFP129" s="11" t="str">
        <f aca="false">+IF($D$103&gt;=845,845,"")</f>
        <v/>
      </c>
      <c r="AFQ129" s="11" t="str">
        <f aca="false">+IF($D$103&gt;=846,846,"")</f>
        <v/>
      </c>
      <c r="AFR129" s="11" t="str">
        <f aca="false">+IF($D$103&gt;=847,847,"")</f>
        <v/>
      </c>
      <c r="AFS129" s="11" t="str">
        <f aca="false">+IF($D$103&gt;=848,848,"")</f>
        <v/>
      </c>
      <c r="AFT129" s="11" t="str">
        <f aca="false">+IF($D$103&gt;=849,849,"")</f>
        <v/>
      </c>
      <c r="AFU129" s="11" t="str">
        <f aca="false">+IF($D$103&gt;=850,850,"")</f>
        <v/>
      </c>
      <c r="AFV129" s="11" t="str">
        <f aca="false">+IF($D$103&gt;=851,851,"")</f>
        <v/>
      </c>
      <c r="AFW129" s="11" t="str">
        <f aca="false">+IF($D$103&gt;=852,852,"")</f>
        <v/>
      </c>
      <c r="AFX129" s="11" t="str">
        <f aca="false">+IF($D$103&gt;=853,853,"")</f>
        <v/>
      </c>
      <c r="AFY129" s="11" t="str">
        <f aca="false">+IF($D$103&gt;=854,854,"")</f>
        <v/>
      </c>
      <c r="AFZ129" s="11" t="str">
        <f aca="false">+IF($D$103&gt;=855,855,"")</f>
        <v/>
      </c>
      <c r="AGA129" s="11" t="str">
        <f aca="false">+IF($D$103&gt;=856,856,"")</f>
        <v/>
      </c>
      <c r="AGB129" s="11" t="str">
        <f aca="false">+IF($D$103&gt;=857,857,"")</f>
        <v/>
      </c>
      <c r="AGC129" s="11" t="str">
        <f aca="false">+IF($D$103&gt;=858,858,"")</f>
        <v/>
      </c>
      <c r="AGD129" s="11" t="str">
        <f aca="false">+IF($D$103&gt;=859,859,"")</f>
        <v/>
      </c>
      <c r="AGE129" s="11" t="str">
        <f aca="false">+IF($D$103&gt;=860,860,"")</f>
        <v/>
      </c>
      <c r="AGF129" s="11" t="str">
        <f aca="false">+IF($D$103&gt;=861,861,"")</f>
        <v/>
      </c>
      <c r="AGG129" s="11" t="str">
        <f aca="false">+IF($D$103&gt;=862,862,"")</f>
        <v/>
      </c>
      <c r="AGH129" s="11" t="str">
        <f aca="false">+IF($D$103&gt;=863,863,"")</f>
        <v/>
      </c>
      <c r="AGI129" s="11" t="str">
        <f aca="false">+IF($D$103&gt;=864,864,"")</f>
        <v/>
      </c>
      <c r="AGJ129" s="11" t="str">
        <f aca="false">+IF($D$103&gt;=865,865,"")</f>
        <v/>
      </c>
      <c r="AGK129" s="11" t="str">
        <f aca="false">+IF($D$103&gt;=866,866,"")</f>
        <v/>
      </c>
      <c r="AGL129" s="11" t="str">
        <f aca="false">+IF($D$103&gt;=867,867,"")</f>
        <v/>
      </c>
      <c r="AGM129" s="11" t="str">
        <f aca="false">+IF($D$103&gt;=868,868,"")</f>
        <v/>
      </c>
      <c r="AGN129" s="11" t="str">
        <f aca="false">+IF($D$103&gt;=869,869,"")</f>
        <v/>
      </c>
      <c r="AGO129" s="11" t="str">
        <f aca="false">+IF($D$103&gt;=870,870,"")</f>
        <v/>
      </c>
      <c r="AGP129" s="11" t="str">
        <f aca="false">+IF($D$103&gt;=871,871,"")</f>
        <v/>
      </c>
      <c r="AGQ129" s="11" t="str">
        <f aca="false">+IF($D$103&gt;=872,872,"")</f>
        <v/>
      </c>
      <c r="AGR129" s="11" t="str">
        <f aca="false">+IF($D$103&gt;=873,873,"")</f>
        <v/>
      </c>
      <c r="AGS129" s="11" t="str">
        <f aca="false">+IF($D$103&gt;=874,874,"")</f>
        <v/>
      </c>
      <c r="AGT129" s="11" t="str">
        <f aca="false">+IF($D$103&gt;=875,875,"")</f>
        <v/>
      </c>
      <c r="AGU129" s="11" t="str">
        <f aca="false">+IF($D$103&gt;=876,876,"")</f>
        <v/>
      </c>
      <c r="AGV129" s="11" t="str">
        <f aca="false">+IF($D$103&gt;=877,877,"")</f>
        <v/>
      </c>
      <c r="AGW129" s="11" t="str">
        <f aca="false">+IF($D$103&gt;=878,878,"")</f>
        <v/>
      </c>
      <c r="AGX129" s="11" t="str">
        <f aca="false">+IF($D$103&gt;=879,879,"")</f>
        <v/>
      </c>
      <c r="AGY129" s="11" t="str">
        <f aca="false">+IF($D$103&gt;=880,880,"")</f>
        <v/>
      </c>
      <c r="AGZ129" s="11" t="str">
        <f aca="false">+IF($D$103&gt;=881,881,"")</f>
        <v/>
      </c>
      <c r="AHA129" s="11" t="str">
        <f aca="false">+IF($D$103&gt;=882,882,"")</f>
        <v/>
      </c>
      <c r="AHB129" s="11" t="str">
        <f aca="false">+IF($D$103&gt;=883,883,"")</f>
        <v/>
      </c>
      <c r="AHC129" s="11" t="str">
        <f aca="false">+IF($D$103&gt;=884,884,"")</f>
        <v/>
      </c>
      <c r="AHD129" s="11" t="str">
        <f aca="false">+IF($D$103&gt;=885,885,"")</f>
        <v/>
      </c>
      <c r="AHE129" s="11" t="str">
        <f aca="false">+IF($D$103&gt;=886,886,"")</f>
        <v/>
      </c>
      <c r="AHF129" s="11" t="str">
        <f aca="false">+IF($D$103&gt;=887,887,"")</f>
        <v/>
      </c>
      <c r="AHG129" s="11" t="str">
        <f aca="false">+IF($D$103&gt;=888,888,"")</f>
        <v/>
      </c>
      <c r="AHH129" s="11" t="str">
        <f aca="false">+IF($D$103&gt;=889,889,"")</f>
        <v/>
      </c>
      <c r="AHI129" s="11" t="str">
        <f aca="false">+IF($D$103&gt;=890,890,"")</f>
        <v/>
      </c>
      <c r="AHJ129" s="11" t="str">
        <f aca="false">+IF($D$103&gt;=891,891,"")</f>
        <v/>
      </c>
      <c r="AHK129" s="11" t="str">
        <f aca="false">+IF($D$103&gt;=892,892,"")</f>
        <v/>
      </c>
      <c r="AHL129" s="11" t="str">
        <f aca="false">+IF($D$103&gt;=893,893,"")</f>
        <v/>
      </c>
      <c r="AHM129" s="11" t="str">
        <f aca="false">+IF($D$103&gt;=894,894,"")</f>
        <v/>
      </c>
      <c r="AHN129" s="11" t="str">
        <f aca="false">+IF($D$103&gt;=895,895,"")</f>
        <v/>
      </c>
      <c r="AHO129" s="11" t="str">
        <f aca="false">+IF($D$103&gt;=896,896,"")</f>
        <v/>
      </c>
      <c r="AHP129" s="11" t="str">
        <f aca="false">+IF($D$103&gt;=897,897,"")</f>
        <v/>
      </c>
      <c r="AHQ129" s="11" t="str">
        <f aca="false">+IF($D$103&gt;=898,898,"")</f>
        <v/>
      </c>
      <c r="AHR129" s="11" t="str">
        <f aca="false">+IF($D$103&gt;=899,899,"")</f>
        <v/>
      </c>
      <c r="AHS129" s="11" t="str">
        <f aca="false">+IF($D$103&gt;=900,900,"")</f>
        <v/>
      </c>
      <c r="AHT129" s="11" t="str">
        <f aca="false">+IF($D$103&gt;=901,901,"")</f>
        <v/>
      </c>
      <c r="AHU129" s="11" t="str">
        <f aca="false">+IF($D$103&gt;=902,902,"")</f>
        <v/>
      </c>
      <c r="AHV129" s="11" t="str">
        <f aca="false">+IF($D$103&gt;=903,903,"")</f>
        <v/>
      </c>
      <c r="AHW129" s="11" t="str">
        <f aca="false">+IF($D$103&gt;=904,904,"")</f>
        <v/>
      </c>
      <c r="AHX129" s="11" t="str">
        <f aca="false">+IF($D$103&gt;=905,905,"")</f>
        <v/>
      </c>
      <c r="AHY129" s="11" t="str">
        <f aca="false">+IF($D$103&gt;=906,906,"")</f>
        <v/>
      </c>
      <c r="AHZ129" s="11" t="str">
        <f aca="false">+IF($D$103&gt;=907,907,"")</f>
        <v/>
      </c>
      <c r="AIA129" s="11" t="str">
        <f aca="false">+IF($D$103&gt;=908,908,"")</f>
        <v/>
      </c>
      <c r="AIB129" s="11" t="str">
        <f aca="false">+IF($D$103&gt;=909,909,"")</f>
        <v/>
      </c>
      <c r="AIC129" s="11" t="str">
        <f aca="false">+IF($D$103&gt;=910,910,"")</f>
        <v/>
      </c>
      <c r="AID129" s="11" t="str">
        <f aca="false">+IF($D$103&gt;=911,911,"")</f>
        <v/>
      </c>
      <c r="AIE129" s="11" t="str">
        <f aca="false">+IF($D$103&gt;=912,912,"")</f>
        <v/>
      </c>
      <c r="AIF129" s="11" t="str">
        <f aca="false">+IF($D$103&gt;=913,913,"")</f>
        <v/>
      </c>
      <c r="AIG129" s="11" t="str">
        <f aca="false">+IF($D$103&gt;=914,914,"")</f>
        <v/>
      </c>
      <c r="AIH129" s="11" t="str">
        <f aca="false">+IF($D$103&gt;=915,915,"")</f>
        <v/>
      </c>
      <c r="AII129" s="11" t="str">
        <f aca="false">+IF($D$103&gt;=916,916,"")</f>
        <v/>
      </c>
      <c r="AIJ129" s="11" t="str">
        <f aca="false">+IF($D$103&gt;=917,917,"")</f>
        <v/>
      </c>
      <c r="AIK129" s="11" t="str">
        <f aca="false">+IF($D$103&gt;=918,918,"")</f>
        <v/>
      </c>
      <c r="AIL129" s="11" t="str">
        <f aca="false">+IF($D$103&gt;=919,919,"")</f>
        <v/>
      </c>
      <c r="AIM129" s="11" t="str">
        <f aca="false">+IF($D$103&gt;=920,920,"")</f>
        <v/>
      </c>
      <c r="AIN129" s="11" t="str">
        <f aca="false">+IF($D$103&gt;=921,921,"")</f>
        <v/>
      </c>
      <c r="AIO129" s="11" t="str">
        <f aca="false">+IF($D$103&gt;=922,922,"")</f>
        <v/>
      </c>
      <c r="AIP129" s="11" t="str">
        <f aca="false">+IF($D$103&gt;=923,923,"")</f>
        <v/>
      </c>
      <c r="AIQ129" s="11" t="str">
        <f aca="false">+IF($D$103&gt;=924,924,"")</f>
        <v/>
      </c>
      <c r="AIR129" s="11" t="str">
        <f aca="false">+IF($D$103&gt;=925,925,"")</f>
        <v/>
      </c>
      <c r="AIS129" s="11" t="str">
        <f aca="false">+IF($D$103&gt;=926,926,"")</f>
        <v/>
      </c>
      <c r="AIT129" s="11" t="str">
        <f aca="false">+IF($D$103&gt;=927,927,"")</f>
        <v/>
      </c>
      <c r="AIU129" s="11" t="str">
        <f aca="false">+IF($D$103&gt;=928,928,"")</f>
        <v/>
      </c>
      <c r="AIV129" s="11" t="str">
        <f aca="false">+IF($D$103&gt;=929,929,"")</f>
        <v/>
      </c>
      <c r="AIW129" s="11" t="str">
        <f aca="false">+IF($D$103&gt;=930,930,"")</f>
        <v/>
      </c>
      <c r="AIX129" s="11" t="str">
        <f aca="false">+IF($D$103&gt;=931,931,"")</f>
        <v/>
      </c>
      <c r="AIY129" s="11" t="str">
        <f aca="false">+IF($D$103&gt;=932,932,"")</f>
        <v/>
      </c>
      <c r="AIZ129" s="11" t="str">
        <f aca="false">+IF($D$103&gt;=933,933,"")</f>
        <v/>
      </c>
      <c r="AJA129" s="11" t="str">
        <f aca="false">+IF($D$103&gt;=934,934,"")</f>
        <v/>
      </c>
      <c r="AJB129" s="11" t="str">
        <f aca="false">+IF($D$103&gt;=935,935,"")</f>
        <v/>
      </c>
      <c r="AJC129" s="11" t="str">
        <f aca="false">+IF($D$103&gt;=936,936,"")</f>
        <v/>
      </c>
      <c r="AJD129" s="11" t="str">
        <f aca="false">+IF($D$103&gt;=937,937,"")</f>
        <v/>
      </c>
      <c r="AJE129" s="11" t="str">
        <f aca="false">+IF($D$103&gt;=938,938,"")</f>
        <v/>
      </c>
      <c r="AJF129" s="11" t="str">
        <f aca="false">+IF($D$103&gt;=939,939,"")</f>
        <v/>
      </c>
      <c r="AJG129" s="11" t="str">
        <f aca="false">+IF($D$103&gt;=940,940,"")</f>
        <v/>
      </c>
      <c r="AJH129" s="11" t="str">
        <f aca="false">+IF($D$103&gt;=941,941,"")</f>
        <v/>
      </c>
      <c r="AJI129" s="11" t="str">
        <f aca="false">+IF($D$103&gt;=942,942,"")</f>
        <v/>
      </c>
      <c r="AJJ129" s="11" t="str">
        <f aca="false">+IF($D$103&gt;=943,943,"")</f>
        <v/>
      </c>
      <c r="AJK129" s="11" t="str">
        <f aca="false">+IF($D$103&gt;=944,944,"")</f>
        <v/>
      </c>
      <c r="AJL129" s="11" t="str">
        <f aca="false">+IF($D$103&gt;=945,945,"")</f>
        <v/>
      </c>
      <c r="AJM129" s="11" t="str">
        <f aca="false">+IF($D$103&gt;=946,946,"")</f>
        <v/>
      </c>
      <c r="AJN129" s="11" t="str">
        <f aca="false">+IF($D$103&gt;=947,947,"")</f>
        <v/>
      </c>
      <c r="AJO129" s="11" t="str">
        <f aca="false">+IF($D$103&gt;=948,948,"")</f>
        <v/>
      </c>
      <c r="AJP129" s="11" t="str">
        <f aca="false">+IF($D$103&gt;=949,949,"")</f>
        <v/>
      </c>
      <c r="AJQ129" s="11" t="str">
        <f aca="false">+IF($D$103&gt;=950,950,"")</f>
        <v/>
      </c>
      <c r="AJR129" s="11" t="str">
        <f aca="false">+IF($D$103&gt;=951,951,"")</f>
        <v/>
      </c>
      <c r="AJS129" s="11" t="str">
        <f aca="false">+IF($D$103&gt;=952,952,"")</f>
        <v/>
      </c>
      <c r="AJT129" s="11" t="str">
        <f aca="false">+IF($D$103&gt;=953,953,"")</f>
        <v/>
      </c>
      <c r="AJU129" s="11" t="str">
        <f aca="false">+IF($D$103&gt;=954,954,"")</f>
        <v/>
      </c>
      <c r="AJV129" s="11" t="str">
        <f aca="false">+IF($D$103&gt;=955,955,"")</f>
        <v/>
      </c>
      <c r="AJW129" s="11" t="str">
        <f aca="false">+IF($D$103&gt;=956,956,"")</f>
        <v/>
      </c>
      <c r="AJX129" s="11" t="str">
        <f aca="false">+IF($D$103&gt;=957,957,"")</f>
        <v/>
      </c>
      <c r="AJY129" s="11" t="str">
        <f aca="false">+IF($D$103&gt;=958,958,"")</f>
        <v/>
      </c>
      <c r="AJZ129" s="11" t="str">
        <f aca="false">+IF($D$103&gt;=959,959,"")</f>
        <v/>
      </c>
      <c r="AKA129" s="11" t="str">
        <f aca="false">+IF($D$103&gt;=960,960,"")</f>
        <v/>
      </c>
      <c r="AKB129" s="11" t="str">
        <f aca="false">+IF($D$103&gt;=961,961,"")</f>
        <v/>
      </c>
      <c r="AKC129" s="11" t="str">
        <f aca="false">+IF($D$103&gt;=962,962,"")</f>
        <v/>
      </c>
      <c r="AKD129" s="11" t="str">
        <f aca="false">+IF($D$103&gt;=963,963,"")</f>
        <v/>
      </c>
      <c r="AKE129" s="11" t="str">
        <f aca="false">+IF($D$103&gt;=964,964,"")</f>
        <v/>
      </c>
      <c r="AKF129" s="11" t="str">
        <f aca="false">+IF($D$103&gt;=965,965,"")</f>
        <v/>
      </c>
      <c r="AKG129" s="11" t="str">
        <f aca="false">+IF($D$103&gt;=966,966,"")</f>
        <v/>
      </c>
      <c r="AKH129" s="11" t="str">
        <f aca="false">+IF($D$103&gt;=967,967,"")</f>
        <v/>
      </c>
      <c r="AKI129" s="11" t="str">
        <f aca="false">+IF($D$103&gt;=968,968,"")</f>
        <v/>
      </c>
      <c r="AKJ129" s="11" t="str">
        <f aca="false">+IF($D$103&gt;=969,969,"")</f>
        <v/>
      </c>
      <c r="AKK129" s="11" t="str">
        <f aca="false">+IF($D$103&gt;=970,970,"")</f>
        <v/>
      </c>
      <c r="AKL129" s="11" t="str">
        <f aca="false">+IF($D$103&gt;=971,971,"")</f>
        <v/>
      </c>
      <c r="AKM129" s="11" t="str">
        <f aca="false">+IF($D$103&gt;=972,972,"")</f>
        <v/>
      </c>
      <c r="AKN129" s="11" t="str">
        <f aca="false">+IF($D$103&gt;=973,973,"")</f>
        <v/>
      </c>
      <c r="AKO129" s="11" t="str">
        <f aca="false">+IF($D$103&gt;=974,974,"")</f>
        <v/>
      </c>
      <c r="AKP129" s="11" t="str">
        <f aca="false">+IF($D$103&gt;=975,975,"")</f>
        <v/>
      </c>
      <c r="AKQ129" s="11" t="str">
        <f aca="false">+IF($D$103&gt;=976,976,"")</f>
        <v/>
      </c>
      <c r="AKR129" s="11" t="str">
        <f aca="false">+IF($D$103&gt;=977,977,"")</f>
        <v/>
      </c>
      <c r="AKS129" s="11" t="str">
        <f aca="false">+IF($D$103&gt;=978,978,"")</f>
        <v/>
      </c>
      <c r="AKT129" s="11" t="str">
        <f aca="false">+IF($D$103&gt;=979,979,"")</f>
        <v/>
      </c>
      <c r="AKU129" s="11" t="str">
        <f aca="false">+IF($D$103&gt;=980,980,"")</f>
        <v/>
      </c>
      <c r="AKV129" s="11" t="str">
        <f aca="false">+IF($D$103&gt;=981,981,"")</f>
        <v/>
      </c>
      <c r="AKW129" s="11" t="str">
        <f aca="false">+IF($D$103&gt;=982,982,"")</f>
        <v/>
      </c>
      <c r="AKX129" s="11" t="str">
        <f aca="false">+IF($D$103&gt;=983,983,"")</f>
        <v/>
      </c>
      <c r="AKY129" s="11" t="str">
        <f aca="false">+IF($D$103&gt;=984,984,"")</f>
        <v/>
      </c>
      <c r="AKZ129" s="11" t="str">
        <f aca="false">+IF($D$103&gt;=985,985,"")</f>
        <v/>
      </c>
      <c r="ALA129" s="11" t="str">
        <f aca="false">+IF($D$103&gt;=986,986,"")</f>
        <v/>
      </c>
      <c r="ALB129" s="11" t="str">
        <f aca="false">+IF($D$103&gt;=987,987,"")</f>
        <v/>
      </c>
      <c r="ALC129" s="11" t="str">
        <f aca="false">+IF($D$103&gt;=988,988,"")</f>
        <v/>
      </c>
      <c r="ALD129" s="11" t="str">
        <f aca="false">+IF($D$103&gt;=989,989,"")</f>
        <v/>
      </c>
      <c r="ALE129" s="11" t="str">
        <f aca="false">+IF($D$103&gt;=990,990,"")</f>
        <v/>
      </c>
      <c r="ALF129" s="11" t="str">
        <f aca="false">+IF($D$103&gt;=991,991,"")</f>
        <v/>
      </c>
      <c r="ALG129" s="11" t="str">
        <f aca="false">+IF($D$103&gt;=992,992,"")</f>
        <v/>
      </c>
      <c r="ALH129" s="11" t="str">
        <f aca="false">+IF($D$103&gt;=993,993,"")</f>
        <v/>
      </c>
      <c r="ALI129" s="11" t="str">
        <f aca="false">+IF($D$103&gt;=994,994,"")</f>
        <v/>
      </c>
      <c r="ALJ129" s="11" t="str">
        <f aca="false">+IF($D$103&gt;=995,995,"")</f>
        <v/>
      </c>
      <c r="ALK129" s="11" t="str">
        <f aca="false">+IF($D$103&gt;=996,996,"")</f>
        <v/>
      </c>
      <c r="ALL129" s="11" t="str">
        <f aca="false">+IF($D$103&gt;=997,997,"")</f>
        <v/>
      </c>
      <c r="ALM129" s="11" t="str">
        <f aca="false">+IF($D$103&gt;=998,998,"")</f>
        <v/>
      </c>
      <c r="ALN129" s="11" t="str">
        <f aca="false">+IF($D$103&gt;=999,999,"")</f>
        <v/>
      </c>
      <c r="ALO129" s="11" t="str">
        <f aca="false">+IF($D$103&gt;=1000,1000,"")</f>
        <v/>
      </c>
      <c r="ALP129" s="11" t="str">
        <f aca="false">+IF($D$103&gt;=1001,1001,"")</f>
        <v/>
      </c>
      <c r="ALQ129" s="11" t="str">
        <f aca="false">+IF($D$103&gt;=1002,1002,"")</f>
        <v/>
      </c>
      <c r="ALR129" s="11" t="str">
        <f aca="false">+IF($D$103&gt;=1003,1003,"")</f>
        <v/>
      </c>
      <c r="ALS129" s="11" t="str">
        <f aca="false">+IF($D$103&gt;=1004,1004,"")</f>
        <v/>
      </c>
      <c r="ALT129" s="11" t="str">
        <f aca="false">+IF($D$103&gt;=1005,1005,"")</f>
        <v/>
      </c>
      <c r="ALU129" s="11" t="str">
        <f aca="false">+IF($D$103&gt;=1006,1006,"")</f>
        <v/>
      </c>
      <c r="ALV129" s="11" t="str">
        <f aca="false">+IF($D$103&gt;=1007,1007,"")</f>
        <v/>
      </c>
      <c r="ALW129" s="11" t="str">
        <f aca="false">+IF($D$103&gt;=1008,1008,"")</f>
        <v/>
      </c>
      <c r="ALX129" s="11" t="str">
        <f aca="false">+IF($D$103&gt;=1009,1009,"")</f>
        <v/>
      </c>
      <c r="ALY129" s="11" t="str">
        <f aca="false">+IF($D$103&gt;=1010,1010,"")</f>
        <v/>
      </c>
      <c r="ALZ129" s="11" t="str">
        <f aca="false">+IF($D$103&gt;=1011,1011,"")</f>
        <v/>
      </c>
      <c r="AMA129" s="11" t="str">
        <f aca="false">+IF($D$103&gt;=1012,1012,"")</f>
        <v/>
      </c>
      <c r="AMB129" s="11" t="str">
        <f aca="false">+IF($D$103&gt;=1013,1013,"")</f>
        <v/>
      </c>
      <c r="AMC129" s="11" t="str">
        <f aca="false">+IF($D$103&gt;=1014,1014,"")</f>
        <v/>
      </c>
      <c r="AMD129" s="11" t="str">
        <f aca="false">+IF($D$103&gt;=1015,1015,"")</f>
        <v/>
      </c>
      <c r="AME129" s="11" t="str">
        <f aca="false">+IF($D$103&gt;=1016,1016,"")</f>
        <v/>
      </c>
      <c r="AMF129" s="11" t="str">
        <f aca="false">+IF($D$103&gt;=1017,1017,"")</f>
        <v/>
      </c>
      <c r="AMG129" s="11" t="str">
        <f aca="false">+IF($D$103&gt;=1018,1018,"")</f>
        <v/>
      </c>
      <c r="AMH129" s="11" t="str">
        <f aca="false">+IF($D$103&gt;=1019,1019,"")</f>
        <v/>
      </c>
      <c r="AMI129" s="11" t="str">
        <f aca="false">+IF($D$103&gt;=1020,1020,"")</f>
        <v/>
      </c>
      <c r="AMJ129" s="11" t="str">
        <f aca="false">+IF($D$103&gt;=1021,1021,"")</f>
        <v/>
      </c>
    </row>
    <row r="130" s="23" customFormat="true" ht="20.15" hidden="false" customHeight="true" outlineLevel="0" collapsed="false">
      <c r="A130" s="1"/>
      <c r="B130" s="1"/>
      <c r="C130" s="1"/>
    </row>
    <row r="131" s="25" customFormat="true" ht="20.15" hidden="false" customHeight="true" outlineLevel="0" collapsed="false">
      <c r="A131" s="4" t="s">
        <v>4</v>
      </c>
      <c r="B131" s="4"/>
      <c r="C131" s="1" t="s">
        <v>5</v>
      </c>
      <c r="D131" s="12"/>
      <c r="E131" s="12"/>
      <c r="F131" s="12"/>
    </row>
    <row r="132" s="25" customFormat="true" ht="20.15" hidden="false" customHeight="true" outlineLevel="0" collapsed="false">
      <c r="A132" s="4" t="s">
        <v>6</v>
      </c>
      <c r="B132" s="4"/>
      <c r="C132" s="1" t="s">
        <v>7</v>
      </c>
      <c r="D132" s="12"/>
      <c r="E132" s="12"/>
      <c r="F132" s="12"/>
    </row>
    <row r="133" s="25" customFormat="true" ht="20.15" hidden="false" customHeight="true" outlineLevel="0" collapsed="false">
      <c r="A133" s="4" t="s">
        <v>57</v>
      </c>
      <c r="B133" s="4"/>
      <c r="C133" s="1" t="s">
        <v>9</v>
      </c>
      <c r="D133" s="12"/>
      <c r="E133" s="12"/>
      <c r="F133" s="12"/>
    </row>
    <row r="134" s="23" customFormat="true" ht="20.15" hidden="false" customHeight="true" outlineLevel="0" collapsed="false">
      <c r="A134" s="1"/>
      <c r="B134" s="1"/>
      <c r="C134" s="1"/>
    </row>
    <row r="135" s="25" customFormat="true" ht="20.15" hidden="false" customHeight="true" outlineLevel="0" collapsed="false">
      <c r="A135" s="4" t="s">
        <v>58</v>
      </c>
      <c r="B135" s="4"/>
      <c r="C135" s="1" t="s">
        <v>34</v>
      </c>
    </row>
    <row r="136" s="25" customFormat="true" ht="20.15" hidden="false" customHeight="true" outlineLevel="0" collapsed="false">
      <c r="A136" s="4" t="s">
        <v>59</v>
      </c>
      <c r="B136" s="4"/>
      <c r="C136" s="1" t="s">
        <v>34</v>
      </c>
    </row>
    <row r="137" s="25" customFormat="true" ht="20.15" hidden="false" customHeight="true" outlineLevel="0" collapsed="false">
      <c r="A137" s="4" t="s">
        <v>60</v>
      </c>
      <c r="B137" s="4"/>
      <c r="C137" s="1" t="s">
        <v>34</v>
      </c>
    </row>
    <row r="138" s="6" customFormat="true" ht="25.55" hidden="false" customHeight="true" outlineLevel="0" collapsed="false"/>
    <row r="139" s="6" customFormat="true" ht="25.55" hidden="false" customHeight="true" outlineLevel="0" collapsed="false">
      <c r="A139" s="7" t="s">
        <v>12</v>
      </c>
      <c r="B139" s="7"/>
      <c r="C139" s="7"/>
      <c r="D139" s="7"/>
      <c r="E139" s="7"/>
      <c r="F139" s="7"/>
      <c r="G139" s="7"/>
    </row>
    <row r="140" s="6" customFormat="true" ht="20.15" hidden="false" customHeight="true" outlineLevel="0" collapsed="false"/>
    <row r="141" s="25" customFormat="true" ht="20.15" hidden="false" customHeight="true" outlineLevel="0" collapsed="false">
      <c r="A141" s="4" t="s">
        <v>13</v>
      </c>
      <c r="B141" s="4"/>
      <c r="C141" s="1" t="s">
        <v>14</v>
      </c>
    </row>
    <row r="142" s="25" customFormat="true" ht="20.15" hidden="false" customHeight="true" outlineLevel="0" collapsed="false">
      <c r="A142" s="4" t="s">
        <v>15</v>
      </c>
      <c r="B142" s="4"/>
      <c r="C142" s="1" t="s">
        <v>14</v>
      </c>
    </row>
    <row r="143" s="25" customFormat="true" ht="20.15" hidden="false" customHeight="true" outlineLevel="0" collapsed="false">
      <c r="A143" s="4" t="s">
        <v>16</v>
      </c>
      <c r="B143" s="4"/>
      <c r="C143" s="1" t="s">
        <v>14</v>
      </c>
    </row>
    <row r="144" s="23" customFormat="true" ht="20.15" hidden="false" customHeight="true" outlineLevel="0" collapsed="false">
      <c r="A144" s="1"/>
      <c r="B144" s="1"/>
      <c r="C144" s="1"/>
    </row>
    <row r="145" s="25" customFormat="true" ht="20.15" hidden="false" customHeight="true" outlineLevel="0" collapsed="false">
      <c r="A145" s="10" t="s">
        <v>61</v>
      </c>
      <c r="B145" s="10"/>
      <c r="C145" s="1" t="s">
        <v>18</v>
      </c>
      <c r="D145" s="26"/>
      <c r="E145" s="26"/>
      <c r="F145" s="26"/>
    </row>
  </sheetData>
  <mergeCells count="92">
    <mergeCell ref="B1:T1"/>
    <mergeCell ref="A3:B3"/>
    <mergeCell ref="F3:P3"/>
    <mergeCell ref="A7:B7"/>
    <mergeCell ref="A9:B9"/>
    <mergeCell ref="A10:B10"/>
    <mergeCell ref="A11:B11"/>
    <mergeCell ref="A13:B13"/>
    <mergeCell ref="A15:G15"/>
    <mergeCell ref="A17:B17"/>
    <mergeCell ref="A18:B18"/>
    <mergeCell ref="A19:B19"/>
    <mergeCell ref="A21:B21"/>
    <mergeCell ref="A22:B22"/>
    <mergeCell ref="A26:B26"/>
    <mergeCell ref="F26:P26"/>
    <mergeCell ref="A27:B27"/>
    <mergeCell ref="A28:B28"/>
    <mergeCell ref="A30:B30"/>
    <mergeCell ref="A32:B32"/>
    <mergeCell ref="A33:B33"/>
    <mergeCell ref="A34:B34"/>
    <mergeCell ref="A36:B36"/>
    <mergeCell ref="A37:B37"/>
    <mergeCell ref="A38:B38"/>
    <mergeCell ref="A40:G40"/>
    <mergeCell ref="A42:B42"/>
    <mergeCell ref="A43:B43"/>
    <mergeCell ref="A44:B44"/>
    <mergeCell ref="A46:B46"/>
    <mergeCell ref="A47:B47"/>
    <mergeCell ref="A51:B51"/>
    <mergeCell ref="F51:P51"/>
    <mergeCell ref="A55:B55"/>
    <mergeCell ref="A57:B57"/>
    <mergeCell ref="A58:B58"/>
    <mergeCell ref="A59:B59"/>
    <mergeCell ref="A61:B61"/>
    <mergeCell ref="A62:B62"/>
    <mergeCell ref="A63:B63"/>
    <mergeCell ref="A65:G65"/>
    <mergeCell ref="A67:B67"/>
    <mergeCell ref="A68:B68"/>
    <mergeCell ref="A69:B69"/>
    <mergeCell ref="A71:B71"/>
    <mergeCell ref="A75:B75"/>
    <mergeCell ref="F75:S75"/>
    <mergeCell ref="A76:B76"/>
    <mergeCell ref="A77:B77"/>
    <mergeCell ref="A80:B80"/>
    <mergeCell ref="A82:B82"/>
    <mergeCell ref="A83:B83"/>
    <mergeCell ref="A84:B84"/>
    <mergeCell ref="A86:B86"/>
    <mergeCell ref="A87:B87"/>
    <mergeCell ref="A88:B88"/>
    <mergeCell ref="A89:B89"/>
    <mergeCell ref="A90:B90"/>
    <mergeCell ref="A92:G92"/>
    <mergeCell ref="A94:B94"/>
    <mergeCell ref="A95:B95"/>
    <mergeCell ref="A96:B96"/>
    <mergeCell ref="A98:B98"/>
    <mergeCell ref="A99:B99"/>
    <mergeCell ref="A103:B103"/>
    <mergeCell ref="F103:P103"/>
    <mergeCell ref="A107:B107"/>
    <mergeCell ref="A109:B109"/>
    <mergeCell ref="A110:B110"/>
    <mergeCell ref="A111:B111"/>
    <mergeCell ref="A113:B113"/>
    <mergeCell ref="A114:B114"/>
    <mergeCell ref="A116:G116"/>
    <mergeCell ref="A118:B118"/>
    <mergeCell ref="A119:B119"/>
    <mergeCell ref="A120:B120"/>
    <mergeCell ref="A122:B122"/>
    <mergeCell ref="A123:B123"/>
    <mergeCell ref="A127:B127"/>
    <mergeCell ref="F127:P127"/>
    <mergeCell ref="A129:B129"/>
    <mergeCell ref="A131:B131"/>
    <mergeCell ref="A132:B132"/>
    <mergeCell ref="A133:B133"/>
    <mergeCell ref="A135:B135"/>
    <mergeCell ref="A136:B136"/>
    <mergeCell ref="A137:B137"/>
    <mergeCell ref="A139:G139"/>
    <mergeCell ref="A141:B141"/>
    <mergeCell ref="A142:B142"/>
    <mergeCell ref="A143:B143"/>
    <mergeCell ref="A145:B1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2021-01-26T12:13:48Z</dcterms:modified>
  <cp:revision>548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