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GNETIC" sheetId="1" state="visible" r:id="rId2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<sst xmlns="http://schemas.openxmlformats.org/spreadsheetml/2006/main" count="44" uniqueCount="27">
  <si>
    <t xml:space="preserve">INPUT FILE OF CAE v2.0</t>
  </si>
  <si>
    <t xml:space="preserve">No. Of filaments</t>
  </si>
  <si>
    <t xml:space="preserve">1. FILAMENTS</t>
  </si>
  <si>
    <t xml:space="preserve">Filament No.</t>
  </si>
  <si>
    <t xml:space="preserve">co-ordinates  </t>
  </si>
  <si>
    <t xml:space="preserve">X (m)</t>
  </si>
  <si>
    <t xml:space="preserve">of</t>
  </si>
  <si>
    <t xml:space="preserve">Y (m)</t>
  </si>
  <si>
    <t xml:space="preserve">centre</t>
  </si>
  <si>
    <t xml:space="preserve">Z (m)</t>
  </si>
  <si>
    <t xml:space="preserve">length of filament</t>
  </si>
  <si>
    <t xml:space="preserve">(m)</t>
  </si>
  <si>
    <t xml:space="preserve">Euler transformation angles</t>
  </si>
  <si>
    <t xml:space="preserve">rotation about x-axis</t>
  </si>
  <si>
    <t xml:space="preserve">( deg )</t>
  </si>
  <si>
    <t xml:space="preserve">rotation about y-axis</t>
  </si>
  <si>
    <t xml:space="preserve">rotation about z-axis</t>
  </si>
  <si>
    <t xml:space="preserve">Charge density</t>
  </si>
  <si>
    <t xml:space="preserve">( C/m )</t>
  </si>
  <si>
    <t xml:space="preserve">on Filament</t>
  </si>
  <si>
    <t xml:space="preserve">No.  Of  slabs</t>
  </si>
  <si>
    <t xml:space="preserve">2. TORUS</t>
  </si>
  <si>
    <t xml:space="preserve">Torus No.</t>
  </si>
  <si>
    <t xml:space="preserve">Major Radius</t>
  </si>
  <si>
    <t xml:space="preserve">Minor Radius</t>
  </si>
  <si>
    <t xml:space="preserve">Current density in slab</t>
  </si>
  <si>
    <t xml:space="preserve">( Amp/m2 )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</si>
</sst>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36"/>
      <color rgb="FFFFC000"/>
      <name val="Times New Roman"/>
      <family val="1"/>
      <charset val="1"/>
    </font>
    <font>
      <b val="true"/>
      <sz val="36"/>
      <color rgb="FFFFFFFF"/>
      <name val="Times New Roman"/>
      <family val="1"/>
      <charset val="1"/>
    </font>
    <font>
      <b val="true"/>
      <sz val="12"/>
      <name val="Calibri"/>
      <family val="2"/>
      <charset val="1"/>
    </font>
    <font>
      <b val="true"/>
      <sz val="28"/>
      <name val="Times New Roman"/>
      <family val="1"/>
      <charset val="1"/>
    </font>
    <font>
      <b val="true"/>
      <sz val="12"/>
      <color rgb="FF1F497D"/>
      <name val="Calibri"/>
      <family val="2"/>
      <charset val="1"/>
    </font>
    <font>
      <b val="true"/>
      <sz val="14"/>
      <color rgb="FF7030A0"/>
      <name val="Calibri"/>
      <family val="2"/>
      <charset val="1"/>
    </font>
    <font>
      <b val="true"/>
      <sz val="24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00B0F0"/>
        <bgColor rgb="FF33CCCC"/>
      </patternFill>
    </fill>
    <fill>
      <patternFill patternType="solid">
        <fgColor rgb="FFBCFAC3"/>
        <bgColor rgb="FFCCFFFF"/>
      </patternFill>
    </fill>
    <fill>
      <patternFill patternType="solid">
        <fgColor rgb="FFC6D9F1"/>
        <bgColor rgb="FFC0C0C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BCFAC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8" colorId="64" zoomScale="90" zoomScaleNormal="90" zoomScalePageLayoutView="100" workbookViewId="0">
      <selection pane="topLeft" activeCell="A131" activeCellId="0" sqref="A131"/>
    </sheetView>
  </sheetViews>
  <sheetFormatPr defaultRowHeight="13.8" zeroHeight="false" outlineLevelRow="0" outlineLevelCol="0"/>
  <cols>
    <col collapsed="false" customWidth="true" hidden="false" outlineLevel="0" max="1" min="1" style="1" width="16.33"/>
    <col collapsed="false" customWidth="true" hidden="false" outlineLevel="0" max="2" min="2" style="1" width="13.89"/>
    <col collapsed="false" customWidth="true" hidden="false" outlineLevel="0" max="3" min="3" style="1" width="13.23"/>
    <col collapsed="false" customWidth="true" hidden="false" outlineLevel="0" max="1025" min="4" style="1" width="8.52"/>
  </cols>
  <sheetData>
    <row r="1" s="5" customFormat="true" ht="43.2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</row>
    <row r="2" customFormat="false" ht="20.1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4"/>
      <c r="T2" s="4"/>
      <c r="U2" s="4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7.05" hidden="false" customHeight="true" outlineLevel="0" collapsed="false">
      <c r="A3" s="6" t="s">
        <v>1</v>
      </c>
      <c r="B3" s="6"/>
      <c r="C3" s="0"/>
      <c r="D3" s="7" t="n">
        <v>0</v>
      </c>
      <c r="E3" s="0"/>
      <c r="F3" s="8" t="s">
        <v>2</v>
      </c>
      <c r="G3" s="8"/>
      <c r="H3" s="8"/>
      <c r="I3" s="8"/>
      <c r="J3" s="8"/>
      <c r="K3" s="8"/>
      <c r="L3" s="8"/>
      <c r="M3" s="8"/>
      <c r="N3" s="8"/>
      <c r="O3" s="8"/>
      <c r="P3" s="8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0.15" hidden="false" customHeight="tru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0.15" hidden="false" customHeight="tru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0.15" hidden="false" customHeight="tru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9" customFormat="true" ht="20.15" hidden="false" customHeight="true" outlineLevel="0" collapsed="false">
      <c r="A7" s="9" t="s">
        <v>3</v>
      </c>
      <c r="C7" s="0"/>
      <c r="D7" s="10" t="str">
        <f aca="false">+IF($D$3&gt;=1,1,"")</f>
        <v/>
      </c>
      <c r="E7" s="10" t="str">
        <f aca="false">+IF($D$3&gt;=2,2,"")</f>
        <v/>
      </c>
      <c r="F7" s="10" t="str">
        <f aca="false">+IF($D$3&gt;=3,3,"")</f>
        <v/>
      </c>
      <c r="G7" s="10" t="str">
        <f aca="false">+IF($D$3&gt;=4,4,"")</f>
        <v/>
      </c>
      <c r="H7" s="10" t="str">
        <f aca="false">+IF($D$3&gt;=5,5,"")</f>
        <v/>
      </c>
      <c r="I7" s="10" t="str">
        <f aca="false">+IF($D$3&gt;=6,6,"")</f>
        <v/>
      </c>
      <c r="J7" s="10" t="str">
        <f aca="false">+IF($D$3&gt;=7,7,"")</f>
        <v/>
      </c>
      <c r="K7" s="10" t="str">
        <f aca="false">+IF($D$3&gt;=8,8,"")</f>
        <v/>
      </c>
      <c r="L7" s="10" t="str">
        <f aca="false">+IF($D$3&gt;=9,9,"")</f>
        <v/>
      </c>
      <c r="M7" s="10" t="str">
        <f aca="false">+IF($D$3&gt;=10,10,"")</f>
        <v/>
      </c>
      <c r="N7" s="10" t="str">
        <f aca="false">+IF($D$3&gt;=11,11,"")</f>
        <v/>
      </c>
      <c r="O7" s="10" t="str">
        <f aca="false">+IF($D$3&gt;=12,12,"")</f>
        <v/>
      </c>
      <c r="P7" s="10" t="str">
        <f aca="false">+IF($D$3&gt;=13,13,"")</f>
        <v/>
      </c>
      <c r="Q7" s="10" t="str">
        <f aca="false">+IF($D$3&gt;=14,14,"")</f>
        <v/>
      </c>
      <c r="R7" s="10" t="str">
        <f aca="false">+IF($D$3&gt;=15,15,"")</f>
        <v/>
      </c>
      <c r="S7" s="10" t="str">
        <f aca="false">+IF($D$3&gt;=16,16,"")</f>
        <v/>
      </c>
      <c r="T7" s="10" t="str">
        <f aca="false">+IF($D$3&gt;=17,17,"")</f>
        <v/>
      </c>
      <c r="U7" s="10" t="str">
        <f aca="false">+IF($D$3&gt;=18,18,"")</f>
        <v/>
      </c>
      <c r="V7" s="10" t="str">
        <f aca="false">+IF($D$3&gt;=19,19,"")</f>
        <v/>
      </c>
      <c r="W7" s="10" t="str">
        <f aca="false">+IF($D$3&gt;=20,20,"")</f>
        <v/>
      </c>
      <c r="X7" s="10" t="str">
        <f aca="false">+IF($D$3&gt;=21,21,"")</f>
        <v/>
      </c>
      <c r="Y7" s="10" t="str">
        <f aca="false">+IF($D$3&gt;=22,22,"")</f>
        <v/>
      </c>
      <c r="Z7" s="10" t="str">
        <f aca="false">+IF($D$3&gt;=23,23,"")</f>
        <v/>
      </c>
      <c r="AA7" s="10" t="str">
        <f aca="false">+IF($D$3&gt;=24,24,"")</f>
        <v/>
      </c>
      <c r="AB7" s="10" t="str">
        <f aca="false">+IF($D$3&gt;=25,25,"")</f>
        <v/>
      </c>
      <c r="AC7" s="10" t="str">
        <f aca="false">+IF($D$3&gt;=26,26,"")</f>
        <v/>
      </c>
      <c r="AD7" s="10" t="str">
        <f aca="false">+IF($D$3&gt;=27,27,"")</f>
        <v/>
      </c>
      <c r="AE7" s="10" t="str">
        <f aca="false">+IF($D$3&gt;=28,28,"")</f>
        <v/>
      </c>
      <c r="AF7" s="10" t="str">
        <f aca="false">+IF($D$3&gt;=29,29,"")</f>
        <v/>
      </c>
      <c r="AG7" s="10" t="str">
        <f aca="false">+IF($D$3&gt;=30,30,"")</f>
        <v/>
      </c>
      <c r="AH7" s="10" t="str">
        <f aca="false">+IF($D$3&gt;=31,31,"")</f>
        <v/>
      </c>
      <c r="AI7" s="10" t="str">
        <f aca="false">+IF($D$3&gt;=32,32,"")</f>
        <v/>
      </c>
      <c r="AJ7" s="10" t="str">
        <f aca="false">+IF($D$3&gt;=33,33,"")</f>
        <v/>
      </c>
      <c r="AK7" s="10" t="str">
        <f aca="false">+IF($D$3&gt;=34,34,"")</f>
        <v/>
      </c>
      <c r="AL7" s="10" t="str">
        <f aca="false">+IF($D$3&gt;=35,35,"")</f>
        <v/>
      </c>
      <c r="AM7" s="10" t="str">
        <f aca="false">+IF($D$3&gt;=36,36,"")</f>
        <v/>
      </c>
      <c r="AN7" s="10" t="str">
        <f aca="false">+IF($D$3&gt;=37,37,"")</f>
        <v/>
      </c>
      <c r="AO7" s="10" t="str">
        <f aca="false">+IF($D$3&gt;=38,38,"")</f>
        <v/>
      </c>
      <c r="AP7" s="10" t="str">
        <f aca="false">+IF($D$3&gt;=39,39,"")</f>
        <v/>
      </c>
      <c r="AQ7" s="10" t="str">
        <f aca="false">+IF($D$3&gt;=40,40,"")</f>
        <v/>
      </c>
      <c r="AR7" s="10" t="str">
        <f aca="false">+IF($D$3&gt;=41,41,"")</f>
        <v/>
      </c>
      <c r="AS7" s="10" t="str">
        <f aca="false">+IF($D$3&gt;=42,42,"")</f>
        <v/>
      </c>
      <c r="AT7" s="10" t="str">
        <f aca="false">+IF($D$3&gt;=43,43,"")</f>
        <v/>
      </c>
      <c r="AU7" s="10" t="str">
        <f aca="false">+IF($D$3&gt;=44,44,"")</f>
        <v/>
      </c>
      <c r="AV7" s="10" t="str">
        <f aca="false">+IF($D$3&gt;=45,45,"")</f>
        <v/>
      </c>
      <c r="AW7" s="10" t="str">
        <f aca="false">+IF($D$3&gt;=46,46,"")</f>
        <v/>
      </c>
      <c r="AX7" s="10" t="str">
        <f aca="false">+IF($D$3&gt;=47,47,"")</f>
        <v/>
      </c>
      <c r="AY7" s="10" t="str">
        <f aca="false">+IF($D$3&gt;=48,48,"")</f>
        <v/>
      </c>
      <c r="AZ7" s="10" t="str">
        <f aca="false">+IF($D$3&gt;=49,49,"")</f>
        <v/>
      </c>
      <c r="BA7" s="10" t="str">
        <f aca="false">+IF($D$3&gt;=50,50,"")</f>
        <v/>
      </c>
      <c r="BB7" s="10" t="str">
        <f aca="false">+IF($D$3&gt;=51,51,"")</f>
        <v/>
      </c>
      <c r="BC7" s="10" t="str">
        <f aca="false">+IF($D$3&gt;=52,52,"")</f>
        <v/>
      </c>
      <c r="BD7" s="10" t="str">
        <f aca="false">+IF($D$3&gt;=53,53,"")</f>
        <v/>
      </c>
      <c r="BE7" s="10" t="str">
        <f aca="false">+IF($D$3&gt;=54,54,"")</f>
        <v/>
      </c>
      <c r="BF7" s="10" t="str">
        <f aca="false">+IF($D$3&gt;=55,55,"")</f>
        <v/>
      </c>
      <c r="BG7" s="10" t="str">
        <f aca="false">+IF($D$3&gt;=56,56,"")</f>
        <v/>
      </c>
      <c r="BH7" s="10" t="str">
        <f aca="false">+IF($D$3&gt;=57,57,"")</f>
        <v/>
      </c>
      <c r="BI7" s="10" t="str">
        <f aca="false">+IF($D$3&gt;=58,58,"")</f>
        <v/>
      </c>
      <c r="BJ7" s="10" t="str">
        <f aca="false">+IF($D$3&gt;=59,59,"")</f>
        <v/>
      </c>
      <c r="BK7" s="10" t="str">
        <f aca="false">+IF($D$3&gt;=60,60,"")</f>
        <v/>
      </c>
      <c r="BL7" s="10" t="str">
        <f aca="false">+IF($D$3&gt;=61,61,"")</f>
        <v/>
      </c>
      <c r="BM7" s="10" t="str">
        <f aca="false">+IF($D$3&gt;=62,62,"")</f>
        <v/>
      </c>
      <c r="BN7" s="10" t="str">
        <f aca="false">+IF($D$3&gt;=63,63,"")</f>
        <v/>
      </c>
      <c r="BO7" s="10" t="str">
        <f aca="false">+IF($D$3&gt;=64,64,"")</f>
        <v/>
      </c>
      <c r="BP7" s="10" t="str">
        <f aca="false">+IF($D$3&gt;=65,65,"")</f>
        <v/>
      </c>
      <c r="BQ7" s="10" t="str">
        <f aca="false">+IF($D$3&gt;=66,66,"")</f>
        <v/>
      </c>
      <c r="BR7" s="10" t="str">
        <f aca="false">+IF($D$3&gt;=67,67,"")</f>
        <v/>
      </c>
      <c r="BS7" s="10" t="str">
        <f aca="false">+IF($D$3&gt;=68,68,"")</f>
        <v/>
      </c>
      <c r="BT7" s="10" t="str">
        <f aca="false">+IF($D$3&gt;=69,69,"")</f>
        <v/>
      </c>
      <c r="BU7" s="10" t="str">
        <f aca="false">+IF($D$3&gt;=70,70,"")</f>
        <v/>
      </c>
      <c r="BV7" s="10" t="str">
        <f aca="false">+IF($D$3&gt;=71,71,"")</f>
        <v/>
      </c>
      <c r="BW7" s="10" t="str">
        <f aca="false">+IF($D$3&gt;=72,72,"")</f>
        <v/>
      </c>
      <c r="BX7" s="10" t="str">
        <f aca="false">+IF($D$3&gt;=73,73,"")</f>
        <v/>
      </c>
      <c r="BY7" s="10" t="str">
        <f aca="false">+IF($D$3&gt;=74,74,"")</f>
        <v/>
      </c>
      <c r="BZ7" s="10" t="str">
        <f aca="false">+IF($D$3&gt;=75,75,"")</f>
        <v/>
      </c>
      <c r="CA7" s="10" t="str">
        <f aca="false">+IF($D$3&gt;=76,76,"")</f>
        <v/>
      </c>
      <c r="CB7" s="10" t="str">
        <f aca="false">+IF($D$3&gt;=77,77,"")</f>
        <v/>
      </c>
      <c r="CC7" s="10" t="str">
        <f aca="false">+IF($D$3&gt;=78,78,"")</f>
        <v/>
      </c>
      <c r="CD7" s="10" t="str">
        <f aca="false">+IF($D$3&gt;=79,79,"")</f>
        <v/>
      </c>
      <c r="CE7" s="10" t="str">
        <f aca="false">+IF($D$3&gt;=80,80,"")</f>
        <v/>
      </c>
      <c r="CF7" s="10" t="str">
        <f aca="false">+IF($D$3&gt;=81,81,"")</f>
        <v/>
      </c>
      <c r="CG7" s="10" t="str">
        <f aca="false">+IF($D$3&gt;=82,82,"")</f>
        <v/>
      </c>
      <c r="CH7" s="10" t="str">
        <f aca="false">+IF($D$3&gt;=83,83,"")</f>
        <v/>
      </c>
      <c r="CI7" s="10" t="str">
        <f aca="false">+IF($D$3&gt;=84,84,"")</f>
        <v/>
      </c>
      <c r="CJ7" s="10" t="str">
        <f aca="false">+IF($D$3&gt;=85,85,"")</f>
        <v/>
      </c>
      <c r="CK7" s="10" t="str">
        <f aca="false">+IF($D$3&gt;=86,86,"")</f>
        <v/>
      </c>
      <c r="CL7" s="10" t="str">
        <f aca="false">+IF($D$3&gt;=87,87,"")</f>
        <v/>
      </c>
      <c r="CM7" s="10" t="str">
        <f aca="false">+IF($D$3&gt;=88,88,"")</f>
        <v/>
      </c>
      <c r="CN7" s="10" t="str">
        <f aca="false">+IF($D$3&gt;=89,89,"")</f>
        <v/>
      </c>
      <c r="CO7" s="10" t="str">
        <f aca="false">+IF($D$3&gt;=90,90,"")</f>
        <v/>
      </c>
      <c r="CP7" s="10" t="str">
        <f aca="false">+IF($D$3&gt;=91,91,"")</f>
        <v/>
      </c>
      <c r="CQ7" s="10" t="str">
        <f aca="false">+IF($D$3&gt;=92,92,"")</f>
        <v/>
      </c>
      <c r="CR7" s="10" t="str">
        <f aca="false">+IF($D$3&gt;=93,93,"")</f>
        <v/>
      </c>
      <c r="CS7" s="10" t="str">
        <f aca="false">+IF($D$3&gt;=94,94,"")</f>
        <v/>
      </c>
      <c r="CT7" s="10" t="str">
        <f aca="false">+IF($D$3&gt;=95,95,"")</f>
        <v/>
      </c>
      <c r="CU7" s="10" t="str">
        <f aca="false">+IF($D$3&gt;=96,96,"")</f>
        <v/>
      </c>
      <c r="CV7" s="10" t="str">
        <f aca="false">+IF($D$3&gt;=97,97,"")</f>
        <v/>
      </c>
      <c r="CW7" s="10" t="str">
        <f aca="false">+IF($D$3&gt;=98,98,"")</f>
        <v/>
      </c>
      <c r="CX7" s="10" t="str">
        <f aca="false">+IF($D$3&gt;=99,99,"")</f>
        <v/>
      </c>
      <c r="CY7" s="10" t="str">
        <f aca="false">+IF($D$3&gt;=100,100,"")</f>
        <v/>
      </c>
      <c r="CZ7" s="10" t="str">
        <f aca="false">+IF($D$3&gt;=101,101,"")</f>
        <v/>
      </c>
      <c r="DA7" s="10" t="str">
        <f aca="false">+IF($D$3&gt;=102,102,"")</f>
        <v/>
      </c>
      <c r="DB7" s="10" t="str">
        <f aca="false">+IF($D$3&gt;=103,103,"")</f>
        <v/>
      </c>
      <c r="DC7" s="10" t="str">
        <f aca="false">+IF($D$3&gt;=104,104,"")</f>
        <v/>
      </c>
      <c r="DD7" s="10" t="str">
        <f aca="false">+IF($D$3&gt;=105,105,"")</f>
        <v/>
      </c>
      <c r="DE7" s="10" t="str">
        <f aca="false">+IF($D$3&gt;=106,106,"")</f>
        <v/>
      </c>
      <c r="DF7" s="10" t="str">
        <f aca="false">+IF($D$3&gt;=107,107,"")</f>
        <v/>
      </c>
      <c r="DG7" s="10" t="str">
        <f aca="false">+IF($D$3&gt;=108,108,"")</f>
        <v/>
      </c>
      <c r="DH7" s="10" t="str">
        <f aca="false">+IF($D$3&gt;=109,109,"")</f>
        <v/>
      </c>
      <c r="DI7" s="10" t="str">
        <f aca="false">+IF($D$3&gt;=110,110,"")</f>
        <v/>
      </c>
      <c r="DJ7" s="10" t="str">
        <f aca="false">+IF($D$3&gt;=111,111,"")</f>
        <v/>
      </c>
      <c r="DK7" s="10" t="str">
        <f aca="false">+IF($D$3&gt;=112,112,"")</f>
        <v/>
      </c>
      <c r="DL7" s="10" t="str">
        <f aca="false">+IF($D$3&gt;=113,113,"")</f>
        <v/>
      </c>
      <c r="DM7" s="10" t="str">
        <f aca="false">+IF($D$3&gt;=114,114,"")</f>
        <v/>
      </c>
      <c r="DN7" s="10" t="str">
        <f aca="false">+IF($D$3&gt;=115,115,"")</f>
        <v/>
      </c>
      <c r="DO7" s="10" t="str">
        <f aca="false">+IF($D$3&gt;=116,116,"")</f>
        <v/>
      </c>
      <c r="DP7" s="10" t="str">
        <f aca="false">+IF($D$3&gt;=117,117,"")</f>
        <v/>
      </c>
      <c r="DQ7" s="10" t="str">
        <f aca="false">+IF($D$3&gt;=118,118,"")</f>
        <v/>
      </c>
      <c r="DR7" s="10" t="str">
        <f aca="false">+IF($D$3&gt;=119,119,"")</f>
        <v/>
      </c>
      <c r="DS7" s="10" t="str">
        <f aca="false">+IF($D$3&gt;=120,120,"")</f>
        <v/>
      </c>
      <c r="DT7" s="10" t="str">
        <f aca="false">+IF($D$3&gt;=121,121,"")</f>
        <v/>
      </c>
      <c r="DU7" s="10" t="str">
        <f aca="false">+IF($D$3&gt;=122,122,"")</f>
        <v/>
      </c>
      <c r="DV7" s="10" t="str">
        <f aca="false">+IF($D$3&gt;=123,123,"")</f>
        <v/>
      </c>
      <c r="DW7" s="10" t="str">
        <f aca="false">+IF($D$3&gt;=124,124,"")</f>
        <v/>
      </c>
      <c r="DX7" s="10" t="str">
        <f aca="false">+IF($D$3&gt;=125,125,"")</f>
        <v/>
      </c>
      <c r="DY7" s="10" t="str">
        <f aca="false">+IF($D$3&gt;=126,126,"")</f>
        <v/>
      </c>
      <c r="DZ7" s="10" t="str">
        <f aca="false">+IF($D$3&gt;=127,127,"")</f>
        <v/>
      </c>
      <c r="EA7" s="10" t="str">
        <f aca="false">+IF($D$3&gt;=128,128,"")</f>
        <v/>
      </c>
      <c r="EB7" s="10" t="str">
        <f aca="false">+IF($D$3&gt;=129,129,"")</f>
        <v/>
      </c>
      <c r="EC7" s="10" t="str">
        <f aca="false">+IF($D$3&gt;=130,130,"")</f>
        <v/>
      </c>
      <c r="ED7" s="10" t="str">
        <f aca="false">+IF($D$3&gt;=131,131,"")</f>
        <v/>
      </c>
      <c r="EE7" s="10" t="str">
        <f aca="false">+IF($D$3&gt;=132,132,"")</f>
        <v/>
      </c>
      <c r="EF7" s="10" t="str">
        <f aca="false">+IF($D$3&gt;=133,133,"")</f>
        <v/>
      </c>
      <c r="EG7" s="10" t="str">
        <f aca="false">+IF($D$3&gt;=134,134,"")</f>
        <v/>
      </c>
      <c r="EH7" s="10" t="str">
        <f aca="false">+IF($D$3&gt;=135,135,"")</f>
        <v/>
      </c>
      <c r="EI7" s="10" t="str">
        <f aca="false">+IF($D$3&gt;=136,136,"")</f>
        <v/>
      </c>
      <c r="EJ7" s="10" t="str">
        <f aca="false">+IF($D$3&gt;=137,137,"")</f>
        <v/>
      </c>
      <c r="EK7" s="10" t="str">
        <f aca="false">+IF($D$3&gt;=138,138,"")</f>
        <v/>
      </c>
      <c r="EL7" s="10" t="str">
        <f aca="false">+IF($D$3&gt;=139,139,"")</f>
        <v/>
      </c>
      <c r="EM7" s="10" t="str">
        <f aca="false">+IF($D$3&gt;=140,140,"")</f>
        <v/>
      </c>
      <c r="EN7" s="10" t="str">
        <f aca="false">+IF($D$3&gt;=141,141,"")</f>
        <v/>
      </c>
      <c r="EO7" s="10" t="str">
        <f aca="false">+IF($D$3&gt;=142,142,"")</f>
        <v/>
      </c>
      <c r="EP7" s="10" t="str">
        <f aca="false">+IF($D$3&gt;=143,143,"")</f>
        <v/>
      </c>
      <c r="EQ7" s="10" t="str">
        <f aca="false">+IF($D$3&gt;=144,144,"")</f>
        <v/>
      </c>
      <c r="ER7" s="10" t="str">
        <f aca="false">+IF($D$3&gt;=145,145,"")</f>
        <v/>
      </c>
      <c r="ES7" s="10" t="str">
        <f aca="false">+IF($D$3&gt;=146,146,"")</f>
        <v/>
      </c>
      <c r="ET7" s="10" t="str">
        <f aca="false">+IF($D$3&gt;=147,147,"")</f>
        <v/>
      </c>
      <c r="EU7" s="10" t="str">
        <f aca="false">+IF($D$3&gt;=148,148,"")</f>
        <v/>
      </c>
      <c r="EV7" s="10" t="str">
        <f aca="false">+IF($D$3&gt;=149,149,"")</f>
        <v/>
      </c>
      <c r="EW7" s="10" t="str">
        <f aca="false">+IF($D$3&gt;=150,150,"")</f>
        <v/>
      </c>
      <c r="EX7" s="10" t="str">
        <f aca="false">+IF($D$3&gt;=151,151,"")</f>
        <v/>
      </c>
      <c r="EY7" s="10" t="str">
        <f aca="false">+IF($D$3&gt;=152,152,"")</f>
        <v/>
      </c>
      <c r="EZ7" s="10" t="str">
        <f aca="false">+IF($D$3&gt;=153,153,"")</f>
        <v/>
      </c>
      <c r="FA7" s="10" t="str">
        <f aca="false">+IF($D$3&gt;=154,154,"")</f>
        <v/>
      </c>
      <c r="FB7" s="10" t="str">
        <f aca="false">+IF($D$3&gt;=155,155,"")</f>
        <v/>
      </c>
      <c r="FC7" s="10" t="str">
        <f aca="false">+IF($D$3&gt;=156,156,"")</f>
        <v/>
      </c>
      <c r="FD7" s="10" t="str">
        <f aca="false">+IF($D$3&gt;=157,157,"")</f>
        <v/>
      </c>
      <c r="FE7" s="10" t="str">
        <f aca="false">+IF($D$3&gt;=158,158,"")</f>
        <v/>
      </c>
      <c r="FF7" s="10" t="str">
        <f aca="false">+IF($D$3&gt;=159,159,"")</f>
        <v/>
      </c>
      <c r="FG7" s="10" t="str">
        <f aca="false">+IF($D$3&gt;=160,160,"")</f>
        <v/>
      </c>
      <c r="FH7" s="10" t="str">
        <f aca="false">+IF($D$3&gt;=161,161,"")</f>
        <v/>
      </c>
      <c r="FI7" s="10" t="str">
        <f aca="false">+IF($D$3&gt;=162,162,"")</f>
        <v/>
      </c>
      <c r="FJ7" s="10" t="str">
        <f aca="false">+IF($D$3&gt;=163,163,"")</f>
        <v/>
      </c>
      <c r="FK7" s="10" t="str">
        <f aca="false">+IF($D$3&gt;=164,164,"")</f>
        <v/>
      </c>
      <c r="FL7" s="10" t="str">
        <f aca="false">+IF($D$3&gt;=165,165,"")</f>
        <v/>
      </c>
      <c r="FM7" s="10" t="str">
        <f aca="false">+IF($D$3&gt;=166,166,"")</f>
        <v/>
      </c>
      <c r="FN7" s="10" t="str">
        <f aca="false">+IF($D$3&gt;=167,167,"")</f>
        <v/>
      </c>
      <c r="FO7" s="10" t="str">
        <f aca="false">+IF($D$3&gt;=168,168,"")</f>
        <v/>
      </c>
      <c r="FP7" s="10" t="str">
        <f aca="false">+IF($D$3&gt;=169,169,"")</f>
        <v/>
      </c>
      <c r="FQ7" s="10" t="str">
        <f aca="false">+IF($D$3&gt;=170,170,"")</f>
        <v/>
      </c>
      <c r="FR7" s="10" t="str">
        <f aca="false">+IF($D$3&gt;=171,171,"")</f>
        <v/>
      </c>
      <c r="FS7" s="10" t="str">
        <f aca="false">+IF($D$3&gt;=172,172,"")</f>
        <v/>
      </c>
      <c r="FT7" s="10" t="str">
        <f aca="false">+IF($D$3&gt;=173,173,"")</f>
        <v/>
      </c>
      <c r="FU7" s="10" t="str">
        <f aca="false">+IF($D$3&gt;=174,174,"")</f>
        <v/>
      </c>
      <c r="FV7" s="10" t="str">
        <f aca="false">+IF($D$3&gt;=175,175,"")</f>
        <v/>
      </c>
      <c r="FW7" s="10" t="str">
        <f aca="false">+IF($D$3&gt;=176,176,"")</f>
        <v/>
      </c>
      <c r="FX7" s="10" t="str">
        <f aca="false">+IF($D$3&gt;=177,177,"")</f>
        <v/>
      </c>
      <c r="FY7" s="10" t="str">
        <f aca="false">+IF($D$3&gt;=178,178,"")</f>
        <v/>
      </c>
      <c r="FZ7" s="10" t="str">
        <f aca="false">+IF($D$3&gt;=179,179,"")</f>
        <v/>
      </c>
      <c r="GA7" s="10" t="str">
        <f aca="false">+IF($D$3&gt;=180,180,"")</f>
        <v/>
      </c>
      <c r="GB7" s="10" t="str">
        <f aca="false">+IF($D$3&gt;=181,181,"")</f>
        <v/>
      </c>
      <c r="GC7" s="10" t="str">
        <f aca="false">+IF($D$3&gt;=182,182,"")</f>
        <v/>
      </c>
      <c r="GD7" s="10" t="str">
        <f aca="false">+IF($D$3&gt;=183,183,"")</f>
        <v/>
      </c>
      <c r="GE7" s="10" t="str">
        <f aca="false">+IF($D$3&gt;=184,184,"")</f>
        <v/>
      </c>
      <c r="GF7" s="10" t="str">
        <f aca="false">+IF($D$3&gt;=185,185,"")</f>
        <v/>
      </c>
      <c r="GG7" s="10" t="str">
        <f aca="false">+IF($D$3&gt;=186,186,"")</f>
        <v/>
      </c>
      <c r="GH7" s="10" t="str">
        <f aca="false">+IF($D$3&gt;=187,187,"")</f>
        <v/>
      </c>
      <c r="GI7" s="10" t="str">
        <f aca="false">+IF($D$3&gt;=188,188,"")</f>
        <v/>
      </c>
      <c r="GJ7" s="10" t="str">
        <f aca="false">+IF($D$3&gt;=189,189,"")</f>
        <v/>
      </c>
      <c r="GK7" s="10" t="str">
        <f aca="false">+IF($D$3&gt;=190,190,"")</f>
        <v/>
      </c>
      <c r="GL7" s="10" t="str">
        <f aca="false">+IF($D$3&gt;=191,191,"")</f>
        <v/>
      </c>
      <c r="GM7" s="10" t="str">
        <f aca="false">+IF($D$3&gt;=192,192,"")</f>
        <v/>
      </c>
      <c r="GN7" s="10" t="str">
        <f aca="false">+IF($D$3&gt;=193,193,"")</f>
        <v/>
      </c>
      <c r="GO7" s="10" t="str">
        <f aca="false">+IF($D$3&gt;=194,194,"")</f>
        <v/>
      </c>
      <c r="GP7" s="10" t="str">
        <f aca="false">+IF($D$3&gt;=195,195,"")</f>
        <v/>
      </c>
      <c r="GQ7" s="10" t="str">
        <f aca="false">+IF($D$3&gt;=196,196,"")</f>
        <v/>
      </c>
      <c r="GR7" s="10" t="str">
        <f aca="false">+IF($D$3&gt;=197,197,"")</f>
        <v/>
      </c>
      <c r="GS7" s="10" t="str">
        <f aca="false">+IF($D$3&gt;=198,198,"")</f>
        <v/>
      </c>
      <c r="GT7" s="10" t="str">
        <f aca="false">+IF($D$3&gt;=199,199,"")</f>
        <v/>
      </c>
      <c r="GU7" s="10" t="str">
        <f aca="false">+IF($D$3&gt;=200,200,"")</f>
        <v/>
      </c>
      <c r="GV7" s="10" t="str">
        <f aca="false">+IF($D$3&gt;=201,201,"")</f>
        <v/>
      </c>
      <c r="GW7" s="10" t="str">
        <f aca="false">+IF($D$3&gt;=202,202,"")</f>
        <v/>
      </c>
      <c r="GX7" s="10" t="str">
        <f aca="false">+IF($D$3&gt;=203,203,"")</f>
        <v/>
      </c>
      <c r="GY7" s="10" t="str">
        <f aca="false">+IF($D$3&gt;=204,204,"")</f>
        <v/>
      </c>
      <c r="GZ7" s="10" t="str">
        <f aca="false">+IF($D$3&gt;=205,205,"")</f>
        <v/>
      </c>
      <c r="HA7" s="10" t="str">
        <f aca="false">+IF($D$3&gt;=206,206,"")</f>
        <v/>
      </c>
      <c r="HB7" s="10" t="str">
        <f aca="false">+IF($D$3&gt;=207,207,"")</f>
        <v/>
      </c>
      <c r="HC7" s="10" t="str">
        <f aca="false">+IF($D$3&gt;=208,208,"")</f>
        <v/>
      </c>
      <c r="HD7" s="10" t="str">
        <f aca="false">+IF($D$3&gt;=209,209,"")</f>
        <v/>
      </c>
      <c r="HE7" s="10" t="str">
        <f aca="false">+IF($D$3&gt;=210,210,"")</f>
        <v/>
      </c>
      <c r="HF7" s="10" t="str">
        <f aca="false">+IF($D$3&gt;=211,211,"")</f>
        <v/>
      </c>
      <c r="HG7" s="10" t="str">
        <f aca="false">+IF($D$3&gt;=212,212,"")</f>
        <v/>
      </c>
      <c r="HH7" s="10" t="str">
        <f aca="false">+IF($D$3&gt;=213,213,"")</f>
        <v/>
      </c>
      <c r="HI7" s="10" t="str">
        <f aca="false">+IF($D$3&gt;=214,214,"")</f>
        <v/>
      </c>
      <c r="HJ7" s="10" t="str">
        <f aca="false">+IF($D$3&gt;=215,215,"")</f>
        <v/>
      </c>
      <c r="HK7" s="10" t="str">
        <f aca="false">+IF($D$3&gt;=216,216,"")</f>
        <v/>
      </c>
      <c r="HL7" s="10" t="str">
        <f aca="false">+IF($D$3&gt;=217,217,"")</f>
        <v/>
      </c>
      <c r="HM7" s="10" t="str">
        <f aca="false">+IF($D$3&gt;=218,218,"")</f>
        <v/>
      </c>
      <c r="HN7" s="10" t="str">
        <f aca="false">+IF($D$3&gt;=219,219,"")</f>
        <v/>
      </c>
      <c r="HO7" s="10" t="str">
        <f aca="false">+IF($D$3&gt;=220,220,"")</f>
        <v/>
      </c>
      <c r="HP7" s="10" t="str">
        <f aca="false">+IF($D$3&gt;=221,221,"")</f>
        <v/>
      </c>
      <c r="HQ7" s="10" t="str">
        <f aca="false">+IF($D$3&gt;=222,222,"")</f>
        <v/>
      </c>
      <c r="HR7" s="10" t="str">
        <f aca="false">+IF($D$3&gt;=223,223,"")</f>
        <v/>
      </c>
      <c r="HS7" s="10" t="str">
        <f aca="false">+IF($D$3&gt;=224,224,"")</f>
        <v/>
      </c>
      <c r="HT7" s="10" t="str">
        <f aca="false">+IF($D$3&gt;=225,225,"")</f>
        <v/>
      </c>
      <c r="HU7" s="10" t="str">
        <f aca="false">+IF($D$3&gt;=226,226,"")</f>
        <v/>
      </c>
      <c r="HV7" s="10" t="str">
        <f aca="false">+IF($D$3&gt;=227,227,"")</f>
        <v/>
      </c>
      <c r="HW7" s="10" t="str">
        <f aca="false">+IF($D$3&gt;=228,228,"")</f>
        <v/>
      </c>
      <c r="HX7" s="10" t="str">
        <f aca="false">+IF($D$3&gt;=229,229,"")</f>
        <v/>
      </c>
      <c r="HY7" s="10" t="str">
        <f aca="false">+IF($D$3&gt;=230,230,"")</f>
        <v/>
      </c>
      <c r="HZ7" s="10" t="str">
        <f aca="false">+IF($D$3&gt;=231,231,"")</f>
        <v/>
      </c>
      <c r="IA7" s="10" t="str">
        <f aca="false">+IF($D$3&gt;=232,232,"")</f>
        <v/>
      </c>
      <c r="IB7" s="10" t="str">
        <f aca="false">+IF($D$3&gt;=233,233,"")</f>
        <v/>
      </c>
      <c r="IC7" s="10" t="str">
        <f aca="false">+IF($D$3&gt;=234,234,"")</f>
        <v/>
      </c>
      <c r="ID7" s="10" t="str">
        <f aca="false">+IF($D$3&gt;=235,235,"")</f>
        <v/>
      </c>
      <c r="IE7" s="10" t="str">
        <f aca="false">+IF($D$3&gt;=236,236,"")</f>
        <v/>
      </c>
      <c r="IF7" s="10" t="str">
        <f aca="false">+IF($D$3&gt;=237,237,"")</f>
        <v/>
      </c>
      <c r="IG7" s="10" t="str">
        <f aca="false">+IF($D$3&gt;=238,238,"")</f>
        <v/>
      </c>
      <c r="IH7" s="10" t="str">
        <f aca="false">+IF($D$3&gt;=239,239,"")</f>
        <v/>
      </c>
      <c r="II7" s="10" t="str">
        <f aca="false">+IF($D$3&gt;=240,240,"")</f>
        <v/>
      </c>
      <c r="IJ7" s="10" t="str">
        <f aca="false">+IF($D$3&gt;=241,241,"")</f>
        <v/>
      </c>
      <c r="IK7" s="10" t="str">
        <f aca="false">+IF($D$3&gt;=242,242,"")</f>
        <v/>
      </c>
      <c r="IL7" s="10" t="str">
        <f aca="false">+IF($D$3&gt;=243,243,"")</f>
        <v/>
      </c>
      <c r="IM7" s="10" t="str">
        <f aca="false">+IF($D$3&gt;=244,244,"")</f>
        <v/>
      </c>
      <c r="IN7" s="10" t="str">
        <f aca="false">+IF($D$3&gt;=245,245,"")</f>
        <v/>
      </c>
      <c r="IO7" s="10" t="str">
        <f aca="false">+IF($D$3&gt;=246,246,"")</f>
        <v/>
      </c>
      <c r="IP7" s="10" t="str">
        <f aca="false">+IF($D$3&gt;=247,247,"")</f>
        <v/>
      </c>
      <c r="IQ7" s="10" t="str">
        <f aca="false">+IF($D$3&gt;=248,248,"")</f>
        <v/>
      </c>
      <c r="IR7" s="10" t="str">
        <f aca="false">+IF($D$3&gt;=249,249,"")</f>
        <v/>
      </c>
      <c r="IS7" s="10" t="str">
        <f aca="false">+IF($D$3&gt;=250,250,"")</f>
        <v/>
      </c>
      <c r="IT7" s="10" t="str">
        <f aca="false">+IF($D$3&gt;=251,251,"")</f>
        <v/>
      </c>
      <c r="IU7" s="10" t="str">
        <f aca="false">+IF($D$3&gt;=252,252,"")</f>
        <v/>
      </c>
      <c r="IV7" s="10" t="str">
        <f aca="false">+IF($D$3&gt;=253,253,"")</f>
        <v/>
      </c>
      <c r="IW7" s="10" t="str">
        <f aca="false">+IF($D$3&gt;=254,254,"")</f>
        <v/>
      </c>
      <c r="IX7" s="10" t="str">
        <f aca="false">+IF($D$3&gt;=255,255,"")</f>
        <v/>
      </c>
      <c r="IY7" s="10" t="str">
        <f aca="false">+IF($D$3&gt;=256,256,"")</f>
        <v/>
      </c>
      <c r="IZ7" s="10" t="str">
        <f aca="false">+IF($D$3&gt;=257,257,"")</f>
        <v/>
      </c>
      <c r="JA7" s="10" t="str">
        <f aca="false">+IF($D$3&gt;=258,258,"")</f>
        <v/>
      </c>
      <c r="JB7" s="10" t="str">
        <f aca="false">+IF($D$3&gt;=259,259,"")</f>
        <v/>
      </c>
      <c r="JC7" s="10" t="str">
        <f aca="false">+IF($D$3&gt;=260,260,"")</f>
        <v/>
      </c>
      <c r="JD7" s="10" t="str">
        <f aca="false">+IF($D$3&gt;=261,261,"")</f>
        <v/>
      </c>
      <c r="JE7" s="10" t="str">
        <f aca="false">+IF($D$3&gt;=262,262,"")</f>
        <v/>
      </c>
      <c r="JF7" s="10" t="str">
        <f aca="false">+IF($D$3&gt;=263,263,"")</f>
        <v/>
      </c>
      <c r="JG7" s="10" t="str">
        <f aca="false">+IF($D$3&gt;=264,264,"")</f>
        <v/>
      </c>
      <c r="JH7" s="10" t="str">
        <f aca="false">+IF($D$3&gt;=265,265,"")</f>
        <v/>
      </c>
      <c r="JI7" s="10" t="str">
        <f aca="false">+IF($D$3&gt;=266,266,"")</f>
        <v/>
      </c>
      <c r="JJ7" s="10" t="str">
        <f aca="false">+IF($D$3&gt;=267,267,"")</f>
        <v/>
      </c>
      <c r="JK7" s="10" t="str">
        <f aca="false">+IF($D$3&gt;=268,268,"")</f>
        <v/>
      </c>
      <c r="JL7" s="10" t="str">
        <f aca="false">+IF($D$3&gt;=269,269,"")</f>
        <v/>
      </c>
      <c r="JM7" s="10" t="str">
        <f aca="false">+IF($D$3&gt;=270,270,"")</f>
        <v/>
      </c>
      <c r="JN7" s="10" t="str">
        <f aca="false">+IF($D$3&gt;=271,271,"")</f>
        <v/>
      </c>
      <c r="JO7" s="10" t="str">
        <f aca="false">+IF($D$3&gt;=272,272,"")</f>
        <v/>
      </c>
      <c r="JP7" s="10" t="str">
        <f aca="false">+IF($D$3&gt;=273,273,"")</f>
        <v/>
      </c>
      <c r="JQ7" s="10" t="str">
        <f aca="false">+IF($D$3&gt;=274,274,"")</f>
        <v/>
      </c>
      <c r="JR7" s="10" t="str">
        <f aca="false">+IF($D$3&gt;=275,275,"")</f>
        <v/>
      </c>
      <c r="JS7" s="10" t="str">
        <f aca="false">+IF($D$3&gt;=276,276,"")</f>
        <v/>
      </c>
      <c r="JT7" s="10" t="str">
        <f aca="false">+IF($D$3&gt;=277,277,"")</f>
        <v/>
      </c>
      <c r="JU7" s="10" t="str">
        <f aca="false">+IF($D$3&gt;=278,278,"")</f>
        <v/>
      </c>
      <c r="JV7" s="10" t="str">
        <f aca="false">+IF($D$3&gt;=279,279,"")</f>
        <v/>
      </c>
      <c r="JW7" s="10" t="str">
        <f aca="false">+IF($D$3&gt;=280,280,"")</f>
        <v/>
      </c>
      <c r="JX7" s="10" t="str">
        <f aca="false">+IF($D$3&gt;=281,281,"")</f>
        <v/>
      </c>
      <c r="JY7" s="10" t="str">
        <f aca="false">+IF($D$3&gt;=282,282,"")</f>
        <v/>
      </c>
      <c r="JZ7" s="10" t="str">
        <f aca="false">+IF($D$3&gt;=283,283,"")</f>
        <v/>
      </c>
      <c r="KA7" s="10" t="str">
        <f aca="false">+IF($D$3&gt;=284,284,"")</f>
        <v/>
      </c>
      <c r="KB7" s="10" t="str">
        <f aca="false">+IF($D$3&gt;=285,285,"")</f>
        <v/>
      </c>
      <c r="KC7" s="10" t="str">
        <f aca="false">+IF($D$3&gt;=286,286,"")</f>
        <v/>
      </c>
      <c r="KD7" s="10" t="str">
        <f aca="false">+IF($D$3&gt;=287,287,"")</f>
        <v/>
      </c>
      <c r="KE7" s="10" t="str">
        <f aca="false">+IF($D$3&gt;=288,288,"")</f>
        <v/>
      </c>
      <c r="KF7" s="10" t="str">
        <f aca="false">+IF($D$3&gt;=289,289,"")</f>
        <v/>
      </c>
      <c r="KG7" s="10" t="str">
        <f aca="false">+IF($D$3&gt;=290,290,"")</f>
        <v/>
      </c>
      <c r="KH7" s="10" t="str">
        <f aca="false">+IF($D$3&gt;=291,291,"")</f>
        <v/>
      </c>
      <c r="KI7" s="10" t="str">
        <f aca="false">+IF($D$3&gt;=292,292,"")</f>
        <v/>
      </c>
      <c r="KJ7" s="10" t="str">
        <f aca="false">+IF($D$3&gt;=293,293,"")</f>
        <v/>
      </c>
      <c r="KK7" s="10" t="str">
        <f aca="false">+IF($D$3&gt;=294,294,"")</f>
        <v/>
      </c>
      <c r="KL7" s="10" t="str">
        <f aca="false">+IF($D$3&gt;=295,295,"")</f>
        <v/>
      </c>
      <c r="KM7" s="10" t="str">
        <f aca="false">+IF($D$3&gt;=296,296,"")</f>
        <v/>
      </c>
      <c r="KN7" s="10" t="str">
        <f aca="false">+IF($D$3&gt;=297,297,"")</f>
        <v/>
      </c>
      <c r="KO7" s="10" t="str">
        <f aca="false">+IF($D$3&gt;=298,298,"")</f>
        <v/>
      </c>
      <c r="KP7" s="10" t="str">
        <f aca="false">+IF($D$3&gt;=299,299,"")</f>
        <v/>
      </c>
      <c r="KQ7" s="10" t="str">
        <f aca="false">+IF($D$3&gt;=300,300,"")</f>
        <v/>
      </c>
      <c r="KR7" s="10" t="str">
        <f aca="false">+IF($D$3&gt;=301,301,"")</f>
        <v/>
      </c>
      <c r="KS7" s="10" t="str">
        <f aca="false">+IF($D$3&gt;=302,302,"")</f>
        <v/>
      </c>
      <c r="KT7" s="10" t="str">
        <f aca="false">+IF($D$3&gt;=303,303,"")</f>
        <v/>
      </c>
      <c r="KU7" s="10" t="str">
        <f aca="false">+IF($D$3&gt;=304,304,"")</f>
        <v/>
      </c>
      <c r="KV7" s="10" t="str">
        <f aca="false">+IF($D$3&gt;=305,305,"")</f>
        <v/>
      </c>
      <c r="KW7" s="10" t="str">
        <f aca="false">+IF($D$3&gt;=306,306,"")</f>
        <v/>
      </c>
      <c r="KX7" s="10" t="str">
        <f aca="false">+IF($D$3&gt;=307,307,"")</f>
        <v/>
      </c>
      <c r="KY7" s="10" t="str">
        <f aca="false">+IF($D$3&gt;=308,308,"")</f>
        <v/>
      </c>
      <c r="KZ7" s="10" t="str">
        <f aca="false">+IF($D$3&gt;=309,309,"")</f>
        <v/>
      </c>
      <c r="LA7" s="10" t="str">
        <f aca="false">+IF($D$3&gt;=310,310,"")</f>
        <v/>
      </c>
      <c r="LB7" s="10" t="str">
        <f aca="false">+IF($D$3&gt;=311,311,"")</f>
        <v/>
      </c>
      <c r="LC7" s="10" t="str">
        <f aca="false">+IF($D$3&gt;=312,312,"")</f>
        <v/>
      </c>
      <c r="LD7" s="10" t="str">
        <f aca="false">+IF($D$3&gt;=313,313,"")</f>
        <v/>
      </c>
      <c r="LE7" s="10" t="str">
        <f aca="false">+IF($D$3&gt;=314,314,"")</f>
        <v/>
      </c>
      <c r="LF7" s="10" t="str">
        <f aca="false">+IF($D$3&gt;=315,315,"")</f>
        <v/>
      </c>
      <c r="LG7" s="10" t="str">
        <f aca="false">+IF($D$3&gt;=316,316,"")</f>
        <v/>
      </c>
      <c r="LH7" s="10" t="str">
        <f aca="false">+IF($D$3&gt;=317,317,"")</f>
        <v/>
      </c>
      <c r="LI7" s="10" t="str">
        <f aca="false">+IF($D$3&gt;=318,318,"")</f>
        <v/>
      </c>
      <c r="LJ7" s="10" t="str">
        <f aca="false">+IF($D$3&gt;=319,319,"")</f>
        <v/>
      </c>
      <c r="LK7" s="10" t="str">
        <f aca="false">+IF($D$3&gt;=320,320,"")</f>
        <v/>
      </c>
      <c r="LL7" s="10" t="str">
        <f aca="false">+IF($D$3&gt;=321,321,"")</f>
        <v/>
      </c>
      <c r="LM7" s="10" t="str">
        <f aca="false">+IF($D$3&gt;=322,322,"")</f>
        <v/>
      </c>
      <c r="LN7" s="10" t="str">
        <f aca="false">+IF($D$3&gt;=323,323,"")</f>
        <v/>
      </c>
      <c r="LO7" s="10" t="str">
        <f aca="false">+IF($D$3&gt;=324,324,"")</f>
        <v/>
      </c>
      <c r="LP7" s="10" t="str">
        <f aca="false">+IF($D$3&gt;=325,325,"")</f>
        <v/>
      </c>
      <c r="LQ7" s="10" t="str">
        <f aca="false">+IF($D$3&gt;=326,326,"")</f>
        <v/>
      </c>
      <c r="LR7" s="10" t="str">
        <f aca="false">+IF($D$3&gt;=327,327,"")</f>
        <v/>
      </c>
      <c r="LS7" s="10" t="str">
        <f aca="false">+IF($D$3&gt;=328,328,"")</f>
        <v/>
      </c>
      <c r="LT7" s="10" t="str">
        <f aca="false">+IF($D$3&gt;=329,329,"")</f>
        <v/>
      </c>
      <c r="LU7" s="10" t="str">
        <f aca="false">+IF($D$3&gt;=330,330,"")</f>
        <v/>
      </c>
      <c r="LV7" s="10" t="str">
        <f aca="false">+IF($D$3&gt;=331,331,"")</f>
        <v/>
      </c>
      <c r="LW7" s="10" t="str">
        <f aca="false">+IF($D$3&gt;=332,332,"")</f>
        <v/>
      </c>
      <c r="LX7" s="10" t="str">
        <f aca="false">+IF($D$3&gt;=333,333,"")</f>
        <v/>
      </c>
      <c r="LY7" s="10" t="str">
        <f aca="false">+IF($D$3&gt;=334,334,"")</f>
        <v/>
      </c>
      <c r="LZ7" s="10" t="str">
        <f aca="false">+IF($D$3&gt;=335,335,"")</f>
        <v/>
      </c>
      <c r="MA7" s="10" t="str">
        <f aca="false">+IF($D$3&gt;=336,336,"")</f>
        <v/>
      </c>
      <c r="MB7" s="10" t="str">
        <f aca="false">+IF($D$3&gt;=337,337,"")</f>
        <v/>
      </c>
      <c r="MC7" s="10" t="str">
        <f aca="false">+IF($D$3&gt;=338,338,"")</f>
        <v/>
      </c>
      <c r="MD7" s="10" t="str">
        <f aca="false">+IF($D$3&gt;=339,339,"")</f>
        <v/>
      </c>
      <c r="ME7" s="10" t="str">
        <f aca="false">+IF($D$3&gt;=340,340,"")</f>
        <v/>
      </c>
      <c r="MF7" s="10" t="str">
        <f aca="false">+IF($D$3&gt;=341,341,"")</f>
        <v/>
      </c>
      <c r="MG7" s="10" t="str">
        <f aca="false">+IF($D$3&gt;=342,342,"")</f>
        <v/>
      </c>
      <c r="MH7" s="10" t="str">
        <f aca="false">+IF($D$3&gt;=343,343,"")</f>
        <v/>
      </c>
      <c r="MI7" s="10" t="str">
        <f aca="false">+IF($D$3&gt;=344,344,"")</f>
        <v/>
      </c>
      <c r="MJ7" s="10" t="str">
        <f aca="false">+IF($D$3&gt;=345,345,"")</f>
        <v/>
      </c>
      <c r="MK7" s="10" t="str">
        <f aca="false">+IF($D$3&gt;=346,346,"")</f>
        <v/>
      </c>
      <c r="ML7" s="10" t="str">
        <f aca="false">+IF($D$3&gt;=347,347,"")</f>
        <v/>
      </c>
      <c r="MM7" s="10" t="str">
        <f aca="false">+IF($D$3&gt;=348,348,"")</f>
        <v/>
      </c>
      <c r="MN7" s="10" t="str">
        <f aca="false">+IF($D$3&gt;=349,349,"")</f>
        <v/>
      </c>
      <c r="MO7" s="10" t="str">
        <f aca="false">+IF($D$3&gt;=350,350,"")</f>
        <v/>
      </c>
      <c r="MP7" s="10" t="str">
        <f aca="false">+IF($D$3&gt;=351,351,"")</f>
        <v/>
      </c>
      <c r="MQ7" s="10" t="str">
        <f aca="false">+IF($D$3&gt;=352,352,"")</f>
        <v/>
      </c>
      <c r="MR7" s="10" t="str">
        <f aca="false">+IF($D$3&gt;=353,353,"")</f>
        <v/>
      </c>
      <c r="MS7" s="10" t="str">
        <f aca="false">+IF($D$3&gt;=354,354,"")</f>
        <v/>
      </c>
      <c r="MT7" s="10" t="str">
        <f aca="false">+IF($D$3&gt;=355,355,"")</f>
        <v/>
      </c>
      <c r="MU7" s="10" t="str">
        <f aca="false">+IF($D$3&gt;=356,356,"")</f>
        <v/>
      </c>
      <c r="MV7" s="10" t="str">
        <f aca="false">+IF($D$3&gt;=357,357,"")</f>
        <v/>
      </c>
      <c r="MW7" s="10" t="str">
        <f aca="false">+IF($D$3&gt;=358,358,"")</f>
        <v/>
      </c>
      <c r="MX7" s="10" t="str">
        <f aca="false">+IF($D$3&gt;=359,359,"")</f>
        <v/>
      </c>
      <c r="MY7" s="10" t="str">
        <f aca="false">+IF($D$3&gt;=360,360,"")</f>
        <v/>
      </c>
      <c r="MZ7" s="10" t="str">
        <f aca="false">+IF($D$3&gt;=361,361,"")</f>
        <v/>
      </c>
      <c r="NA7" s="10" t="str">
        <f aca="false">+IF($D$3&gt;=362,362,"")</f>
        <v/>
      </c>
      <c r="NB7" s="10" t="str">
        <f aca="false">+IF($D$3&gt;=363,363,"")</f>
        <v/>
      </c>
      <c r="NC7" s="10" t="str">
        <f aca="false">+IF($D$3&gt;=364,364,"")</f>
        <v/>
      </c>
      <c r="ND7" s="10" t="str">
        <f aca="false">+IF($D$3&gt;=365,365,"")</f>
        <v/>
      </c>
      <c r="NE7" s="10" t="str">
        <f aca="false">+IF($D$3&gt;=366,366,"")</f>
        <v/>
      </c>
      <c r="NF7" s="10" t="str">
        <f aca="false">+IF($D$3&gt;=367,367,"")</f>
        <v/>
      </c>
      <c r="NG7" s="10" t="str">
        <f aca="false">+IF($D$3&gt;=368,368,"")</f>
        <v/>
      </c>
      <c r="NH7" s="10" t="str">
        <f aca="false">+IF($D$3&gt;=369,369,"")</f>
        <v/>
      </c>
      <c r="NI7" s="10" t="str">
        <f aca="false">+IF($D$3&gt;=370,370,"")</f>
        <v/>
      </c>
      <c r="NJ7" s="10" t="str">
        <f aca="false">+IF($D$3&gt;=371,371,"")</f>
        <v/>
      </c>
      <c r="NK7" s="10" t="str">
        <f aca="false">+IF($D$3&gt;=372,372,"")</f>
        <v/>
      </c>
      <c r="NL7" s="10" t="str">
        <f aca="false">+IF($D$3&gt;=373,373,"")</f>
        <v/>
      </c>
      <c r="NM7" s="10" t="str">
        <f aca="false">+IF($D$3&gt;=374,374,"")</f>
        <v/>
      </c>
      <c r="NN7" s="10" t="str">
        <f aca="false">+IF($D$3&gt;=375,375,"")</f>
        <v/>
      </c>
      <c r="NO7" s="10" t="str">
        <f aca="false">+IF($D$3&gt;=376,376,"")</f>
        <v/>
      </c>
      <c r="NP7" s="10" t="str">
        <f aca="false">+IF($D$3&gt;=377,377,"")</f>
        <v/>
      </c>
      <c r="NQ7" s="10" t="str">
        <f aca="false">+IF($D$3&gt;=378,378,"")</f>
        <v/>
      </c>
      <c r="NR7" s="10" t="str">
        <f aca="false">+IF($D$3&gt;=379,379,"")</f>
        <v/>
      </c>
      <c r="NS7" s="10" t="str">
        <f aca="false">+IF($D$3&gt;=380,380,"")</f>
        <v/>
      </c>
      <c r="NT7" s="10" t="str">
        <f aca="false">+IF($D$3&gt;=381,381,"")</f>
        <v/>
      </c>
      <c r="NU7" s="10" t="str">
        <f aca="false">+IF($D$3&gt;=382,382,"")</f>
        <v/>
      </c>
      <c r="NV7" s="10" t="str">
        <f aca="false">+IF($D$3&gt;=383,383,"")</f>
        <v/>
      </c>
      <c r="NW7" s="10" t="str">
        <f aca="false">+IF($D$3&gt;=384,384,"")</f>
        <v/>
      </c>
      <c r="NX7" s="10" t="str">
        <f aca="false">+IF($D$3&gt;=385,385,"")</f>
        <v/>
      </c>
      <c r="NY7" s="10" t="str">
        <f aca="false">+IF($D$3&gt;=386,386,"")</f>
        <v/>
      </c>
      <c r="NZ7" s="10" t="str">
        <f aca="false">+IF($D$3&gt;=387,387,"")</f>
        <v/>
      </c>
      <c r="OA7" s="10" t="str">
        <f aca="false">+IF($D$3&gt;=388,388,"")</f>
        <v/>
      </c>
      <c r="OB7" s="10" t="str">
        <f aca="false">+IF($D$3&gt;=389,389,"")</f>
        <v/>
      </c>
      <c r="OC7" s="10" t="str">
        <f aca="false">+IF($D$3&gt;=390,390,"")</f>
        <v/>
      </c>
      <c r="OD7" s="10" t="str">
        <f aca="false">+IF($D$3&gt;=391,391,"")</f>
        <v/>
      </c>
      <c r="OE7" s="10" t="str">
        <f aca="false">+IF($D$3&gt;=392,392,"")</f>
        <v/>
      </c>
      <c r="OF7" s="10" t="str">
        <f aca="false">+IF($D$3&gt;=393,393,"")</f>
        <v/>
      </c>
      <c r="OG7" s="10" t="str">
        <f aca="false">+IF($D$3&gt;=394,394,"")</f>
        <v/>
      </c>
      <c r="OH7" s="10" t="str">
        <f aca="false">+IF($D$3&gt;=395,395,"")</f>
        <v/>
      </c>
      <c r="OI7" s="10" t="str">
        <f aca="false">+IF($D$3&gt;=396,396,"")</f>
        <v/>
      </c>
      <c r="OJ7" s="10" t="str">
        <f aca="false">+IF($D$3&gt;=397,397,"")</f>
        <v/>
      </c>
      <c r="OK7" s="10" t="str">
        <f aca="false">+IF($D$3&gt;=398,398,"")</f>
        <v/>
      </c>
      <c r="OL7" s="10" t="str">
        <f aca="false">+IF($D$3&gt;=399,399,"")</f>
        <v/>
      </c>
      <c r="OM7" s="10" t="str">
        <f aca="false">+IF($D$3&gt;=400,400,"")</f>
        <v/>
      </c>
      <c r="ON7" s="10" t="str">
        <f aca="false">+IF($D$3&gt;=401,401,"")</f>
        <v/>
      </c>
      <c r="OO7" s="10" t="str">
        <f aca="false">+IF($D$3&gt;=402,402,"")</f>
        <v/>
      </c>
      <c r="OP7" s="10" t="str">
        <f aca="false">+IF($D$3&gt;=403,403,"")</f>
        <v/>
      </c>
      <c r="OQ7" s="10" t="str">
        <f aca="false">+IF($D$3&gt;=404,404,"")</f>
        <v/>
      </c>
      <c r="OR7" s="10" t="str">
        <f aca="false">+IF($D$3&gt;=405,405,"")</f>
        <v/>
      </c>
      <c r="OS7" s="10" t="str">
        <f aca="false">+IF($D$3&gt;=406,406,"")</f>
        <v/>
      </c>
      <c r="OT7" s="10" t="str">
        <f aca="false">+IF($D$3&gt;=407,407,"")</f>
        <v/>
      </c>
      <c r="OU7" s="10" t="str">
        <f aca="false">+IF($D$3&gt;=408,408,"")</f>
        <v/>
      </c>
      <c r="OV7" s="10" t="str">
        <f aca="false">+IF($D$3&gt;=409,409,"")</f>
        <v/>
      </c>
      <c r="OW7" s="10" t="str">
        <f aca="false">+IF($D$3&gt;=410,410,"")</f>
        <v/>
      </c>
      <c r="OX7" s="10" t="str">
        <f aca="false">+IF($D$3&gt;=411,411,"")</f>
        <v/>
      </c>
      <c r="OY7" s="10" t="str">
        <f aca="false">+IF($D$3&gt;=412,412,"")</f>
        <v/>
      </c>
      <c r="OZ7" s="10" t="str">
        <f aca="false">+IF($D$3&gt;=413,413,"")</f>
        <v/>
      </c>
      <c r="PA7" s="10" t="str">
        <f aca="false">+IF($D$3&gt;=414,414,"")</f>
        <v/>
      </c>
      <c r="PB7" s="10" t="str">
        <f aca="false">+IF($D$3&gt;=415,415,"")</f>
        <v/>
      </c>
      <c r="PC7" s="10" t="str">
        <f aca="false">+IF($D$3&gt;=416,416,"")</f>
        <v/>
      </c>
      <c r="PD7" s="10" t="str">
        <f aca="false">+IF($D$3&gt;=417,417,"")</f>
        <v/>
      </c>
      <c r="PE7" s="10" t="str">
        <f aca="false">+IF($D$3&gt;=418,418,"")</f>
        <v/>
      </c>
      <c r="PF7" s="10" t="str">
        <f aca="false">+IF($D$3&gt;=419,419,"")</f>
        <v/>
      </c>
      <c r="PG7" s="10" t="str">
        <f aca="false">+IF($D$3&gt;=420,420,"")</f>
        <v/>
      </c>
      <c r="PH7" s="10" t="str">
        <f aca="false">+IF($D$3&gt;=421,421,"")</f>
        <v/>
      </c>
      <c r="PI7" s="10" t="str">
        <f aca="false">+IF($D$3&gt;=422,422,"")</f>
        <v/>
      </c>
      <c r="PJ7" s="10" t="str">
        <f aca="false">+IF($D$3&gt;=423,423,"")</f>
        <v/>
      </c>
      <c r="PK7" s="10" t="str">
        <f aca="false">+IF($D$3&gt;=424,424,"")</f>
        <v/>
      </c>
      <c r="PL7" s="10" t="str">
        <f aca="false">+IF($D$3&gt;=425,425,"")</f>
        <v/>
      </c>
      <c r="PM7" s="10" t="str">
        <f aca="false">+IF($D$3&gt;=426,426,"")</f>
        <v/>
      </c>
      <c r="PN7" s="10" t="str">
        <f aca="false">+IF($D$3&gt;=427,427,"")</f>
        <v/>
      </c>
      <c r="PO7" s="10" t="str">
        <f aca="false">+IF($D$3&gt;=428,428,"")</f>
        <v/>
      </c>
      <c r="PP7" s="10" t="str">
        <f aca="false">+IF($D$3&gt;=429,429,"")</f>
        <v/>
      </c>
      <c r="PQ7" s="10" t="str">
        <f aca="false">+IF($D$3&gt;=430,430,"")</f>
        <v/>
      </c>
      <c r="PR7" s="10" t="str">
        <f aca="false">+IF($D$3&gt;=431,431,"")</f>
        <v/>
      </c>
      <c r="PS7" s="10" t="str">
        <f aca="false">+IF($D$3&gt;=432,432,"")</f>
        <v/>
      </c>
      <c r="PT7" s="10" t="str">
        <f aca="false">+IF($D$3&gt;=433,433,"")</f>
        <v/>
      </c>
      <c r="PU7" s="10" t="str">
        <f aca="false">+IF($D$3&gt;=434,434,"")</f>
        <v/>
      </c>
      <c r="PV7" s="10" t="str">
        <f aca="false">+IF($D$3&gt;=435,435,"")</f>
        <v/>
      </c>
      <c r="PW7" s="10" t="str">
        <f aca="false">+IF($D$3&gt;=436,436,"")</f>
        <v/>
      </c>
      <c r="PX7" s="10" t="str">
        <f aca="false">+IF($D$3&gt;=437,437,"")</f>
        <v/>
      </c>
      <c r="PY7" s="10" t="str">
        <f aca="false">+IF($D$3&gt;=438,438,"")</f>
        <v/>
      </c>
      <c r="PZ7" s="10" t="str">
        <f aca="false">+IF($D$3&gt;=439,439,"")</f>
        <v/>
      </c>
      <c r="QA7" s="10" t="str">
        <f aca="false">+IF($D$3&gt;=440,440,"")</f>
        <v/>
      </c>
      <c r="QB7" s="10" t="str">
        <f aca="false">+IF($D$3&gt;=441,441,"")</f>
        <v/>
      </c>
      <c r="QC7" s="10" t="str">
        <f aca="false">+IF($D$3&gt;=442,442,"")</f>
        <v/>
      </c>
      <c r="QD7" s="10" t="str">
        <f aca="false">+IF($D$3&gt;=443,443,"")</f>
        <v/>
      </c>
      <c r="QE7" s="10" t="str">
        <f aca="false">+IF($D$3&gt;=444,444,"")</f>
        <v/>
      </c>
      <c r="QF7" s="10" t="str">
        <f aca="false">+IF($D$3&gt;=445,445,"")</f>
        <v/>
      </c>
      <c r="QG7" s="10" t="str">
        <f aca="false">+IF($D$3&gt;=446,446,"")</f>
        <v/>
      </c>
      <c r="QH7" s="10" t="str">
        <f aca="false">+IF($D$3&gt;=447,447,"")</f>
        <v/>
      </c>
      <c r="QI7" s="10" t="str">
        <f aca="false">+IF($D$3&gt;=448,448,"")</f>
        <v/>
      </c>
      <c r="QJ7" s="10" t="str">
        <f aca="false">+IF($D$3&gt;=449,449,"")</f>
        <v/>
      </c>
      <c r="QK7" s="10" t="str">
        <f aca="false">+IF($D$3&gt;=450,450,"")</f>
        <v/>
      </c>
      <c r="QL7" s="10" t="str">
        <f aca="false">+IF($D$3&gt;=451,451,"")</f>
        <v/>
      </c>
      <c r="QM7" s="10" t="str">
        <f aca="false">+IF($D$3&gt;=452,452,"")</f>
        <v/>
      </c>
      <c r="QN7" s="10" t="str">
        <f aca="false">+IF($D$3&gt;=453,453,"")</f>
        <v/>
      </c>
      <c r="QO7" s="10" t="str">
        <f aca="false">+IF($D$3&gt;=454,454,"")</f>
        <v/>
      </c>
      <c r="QP7" s="10" t="str">
        <f aca="false">+IF($D$3&gt;=455,455,"")</f>
        <v/>
      </c>
      <c r="QQ7" s="10" t="str">
        <f aca="false">+IF($D$3&gt;=456,456,"")</f>
        <v/>
      </c>
      <c r="QR7" s="10" t="str">
        <f aca="false">+IF($D$3&gt;=457,457,"")</f>
        <v/>
      </c>
      <c r="QS7" s="10" t="str">
        <f aca="false">+IF($D$3&gt;=458,458,"")</f>
        <v/>
      </c>
      <c r="QT7" s="10" t="str">
        <f aca="false">+IF($D$3&gt;=459,459,"")</f>
        <v/>
      </c>
      <c r="QU7" s="10" t="str">
        <f aca="false">+IF($D$3&gt;=460,460,"")</f>
        <v/>
      </c>
      <c r="QV7" s="10" t="str">
        <f aca="false">+IF($D$3&gt;=461,461,"")</f>
        <v/>
      </c>
      <c r="QW7" s="10" t="str">
        <f aca="false">+IF($D$3&gt;=462,462,"")</f>
        <v/>
      </c>
      <c r="QX7" s="10" t="str">
        <f aca="false">+IF($D$3&gt;=463,463,"")</f>
        <v/>
      </c>
      <c r="QY7" s="10" t="str">
        <f aca="false">+IF($D$3&gt;=464,464,"")</f>
        <v/>
      </c>
      <c r="QZ7" s="10" t="str">
        <f aca="false">+IF($D$3&gt;=465,465,"")</f>
        <v/>
      </c>
      <c r="RA7" s="10" t="str">
        <f aca="false">+IF($D$3&gt;=466,466,"")</f>
        <v/>
      </c>
      <c r="RB7" s="10" t="str">
        <f aca="false">+IF($D$3&gt;=467,467,"")</f>
        <v/>
      </c>
      <c r="RC7" s="10" t="str">
        <f aca="false">+IF($D$3&gt;=468,468,"")</f>
        <v/>
      </c>
      <c r="RD7" s="10" t="str">
        <f aca="false">+IF($D$3&gt;=469,469,"")</f>
        <v/>
      </c>
      <c r="RE7" s="10" t="str">
        <f aca="false">+IF($D$3&gt;=470,470,"")</f>
        <v/>
      </c>
      <c r="RF7" s="10" t="str">
        <f aca="false">+IF($D$3&gt;=471,471,"")</f>
        <v/>
      </c>
      <c r="RG7" s="10" t="str">
        <f aca="false">+IF($D$3&gt;=472,472,"")</f>
        <v/>
      </c>
      <c r="RH7" s="10" t="str">
        <f aca="false">+IF($D$3&gt;=473,473,"")</f>
        <v/>
      </c>
      <c r="RI7" s="10" t="str">
        <f aca="false">+IF($D$3&gt;=474,474,"")</f>
        <v/>
      </c>
      <c r="RJ7" s="10" t="str">
        <f aca="false">+IF($D$3&gt;=475,475,"")</f>
        <v/>
      </c>
      <c r="RK7" s="10" t="str">
        <f aca="false">+IF($D$3&gt;=476,476,"")</f>
        <v/>
      </c>
      <c r="RL7" s="10" t="str">
        <f aca="false">+IF($D$3&gt;=477,477,"")</f>
        <v/>
      </c>
      <c r="RM7" s="10" t="str">
        <f aca="false">+IF($D$3&gt;=478,478,"")</f>
        <v/>
      </c>
      <c r="RN7" s="10" t="str">
        <f aca="false">+IF($D$3&gt;=479,479,"")</f>
        <v/>
      </c>
      <c r="RO7" s="10" t="str">
        <f aca="false">+IF($D$3&gt;=480,480,"")</f>
        <v/>
      </c>
      <c r="RP7" s="10" t="str">
        <f aca="false">+IF($D$3&gt;=481,481,"")</f>
        <v/>
      </c>
      <c r="RQ7" s="10" t="str">
        <f aca="false">+IF($D$3&gt;=482,482,"")</f>
        <v/>
      </c>
      <c r="RR7" s="10" t="str">
        <f aca="false">+IF($D$3&gt;=483,483,"")</f>
        <v/>
      </c>
      <c r="RS7" s="10" t="str">
        <f aca="false">+IF($D$3&gt;=484,484,"")</f>
        <v/>
      </c>
      <c r="RT7" s="10" t="str">
        <f aca="false">+IF($D$3&gt;=485,485,"")</f>
        <v/>
      </c>
      <c r="RU7" s="10" t="str">
        <f aca="false">+IF($D$3&gt;=486,486,"")</f>
        <v/>
      </c>
      <c r="RV7" s="10" t="str">
        <f aca="false">+IF($D$3&gt;=487,487,"")</f>
        <v/>
      </c>
      <c r="RW7" s="10" t="str">
        <f aca="false">+IF($D$3&gt;=488,488,"")</f>
        <v/>
      </c>
      <c r="RX7" s="10" t="str">
        <f aca="false">+IF($D$3&gt;=489,489,"")</f>
        <v/>
      </c>
      <c r="RY7" s="10" t="str">
        <f aca="false">+IF($D$3&gt;=490,490,"")</f>
        <v/>
      </c>
      <c r="RZ7" s="10" t="str">
        <f aca="false">+IF($D$3&gt;=491,491,"")</f>
        <v/>
      </c>
      <c r="SA7" s="10" t="str">
        <f aca="false">+IF($D$3&gt;=492,492,"")</f>
        <v/>
      </c>
      <c r="SB7" s="10" t="str">
        <f aca="false">+IF($D$3&gt;=493,493,"")</f>
        <v/>
      </c>
      <c r="SC7" s="10" t="str">
        <f aca="false">+IF($D$3&gt;=494,494,"")</f>
        <v/>
      </c>
      <c r="SD7" s="10" t="str">
        <f aca="false">+IF($D$3&gt;=495,495,"")</f>
        <v/>
      </c>
      <c r="SE7" s="10" t="str">
        <f aca="false">+IF($D$3&gt;=496,496,"")</f>
        <v/>
      </c>
      <c r="SF7" s="10" t="str">
        <f aca="false">+IF($D$3&gt;=497,497,"")</f>
        <v/>
      </c>
      <c r="SG7" s="10" t="str">
        <f aca="false">+IF($D$3&gt;=498,498,"")</f>
        <v/>
      </c>
      <c r="SH7" s="10" t="str">
        <f aca="false">+IF($D$3&gt;=499,499,"")</f>
        <v/>
      </c>
      <c r="SI7" s="10" t="str">
        <f aca="false">+IF($D$3&gt;=500,500,"")</f>
        <v/>
      </c>
      <c r="SJ7" s="10" t="str">
        <f aca="false">+IF($D$3&gt;=501,501,"")</f>
        <v/>
      </c>
      <c r="SK7" s="10" t="str">
        <f aca="false">+IF($D$3&gt;=502,502,"")</f>
        <v/>
      </c>
      <c r="SL7" s="10" t="str">
        <f aca="false">+IF($D$3&gt;=503,503,"")</f>
        <v/>
      </c>
      <c r="SM7" s="10" t="str">
        <f aca="false">+IF($D$3&gt;=504,504,"")</f>
        <v/>
      </c>
      <c r="SN7" s="10" t="str">
        <f aca="false">+IF($D$3&gt;=505,505,"")</f>
        <v/>
      </c>
      <c r="SO7" s="10" t="str">
        <f aca="false">+IF($D$3&gt;=506,506,"")</f>
        <v/>
      </c>
      <c r="SP7" s="10" t="str">
        <f aca="false">+IF($D$3&gt;=507,507,"")</f>
        <v/>
      </c>
      <c r="SQ7" s="10" t="str">
        <f aca="false">+IF($D$3&gt;=508,508,"")</f>
        <v/>
      </c>
      <c r="SR7" s="10" t="str">
        <f aca="false">+IF($D$3&gt;=509,509,"")</f>
        <v/>
      </c>
      <c r="SS7" s="10" t="str">
        <f aca="false">+IF($D$3&gt;=510,510,"")</f>
        <v/>
      </c>
      <c r="ST7" s="10" t="str">
        <f aca="false">+IF($D$3&gt;=511,511,"")</f>
        <v/>
      </c>
      <c r="SU7" s="10" t="str">
        <f aca="false">+IF($D$3&gt;=512,512,"")</f>
        <v/>
      </c>
      <c r="SV7" s="10" t="str">
        <f aca="false">+IF($D$3&gt;=513,513,"")</f>
        <v/>
      </c>
      <c r="SW7" s="10" t="str">
        <f aca="false">+IF($D$3&gt;=514,514,"")</f>
        <v/>
      </c>
      <c r="SX7" s="10" t="str">
        <f aca="false">+IF($D$3&gt;=515,515,"")</f>
        <v/>
      </c>
      <c r="SY7" s="10" t="str">
        <f aca="false">+IF($D$3&gt;=516,516,"")</f>
        <v/>
      </c>
      <c r="SZ7" s="10" t="str">
        <f aca="false">+IF($D$3&gt;=517,517,"")</f>
        <v/>
      </c>
      <c r="TA7" s="10" t="str">
        <f aca="false">+IF($D$3&gt;=518,518,"")</f>
        <v/>
      </c>
      <c r="TB7" s="10" t="str">
        <f aca="false">+IF($D$3&gt;=519,519,"")</f>
        <v/>
      </c>
      <c r="TC7" s="10" t="str">
        <f aca="false">+IF($D$3&gt;=520,520,"")</f>
        <v/>
      </c>
      <c r="TD7" s="10" t="str">
        <f aca="false">+IF($D$3&gt;=521,521,"")</f>
        <v/>
      </c>
      <c r="TE7" s="10" t="str">
        <f aca="false">+IF($D$3&gt;=522,522,"")</f>
        <v/>
      </c>
      <c r="TF7" s="10" t="str">
        <f aca="false">+IF($D$3&gt;=523,523,"")</f>
        <v/>
      </c>
      <c r="TG7" s="10" t="str">
        <f aca="false">+IF($D$3&gt;=524,524,"")</f>
        <v/>
      </c>
      <c r="TH7" s="10" t="str">
        <f aca="false">+IF($D$3&gt;=525,525,"")</f>
        <v/>
      </c>
      <c r="TI7" s="10" t="str">
        <f aca="false">+IF($D$3&gt;=526,526,"")</f>
        <v/>
      </c>
      <c r="TJ7" s="10" t="str">
        <f aca="false">+IF($D$3&gt;=527,527,"")</f>
        <v/>
      </c>
      <c r="TK7" s="10" t="str">
        <f aca="false">+IF($D$3&gt;=528,528,"")</f>
        <v/>
      </c>
      <c r="TL7" s="10" t="str">
        <f aca="false">+IF($D$3&gt;=529,529,"")</f>
        <v/>
      </c>
      <c r="TM7" s="10" t="str">
        <f aca="false">+IF($D$3&gt;=530,530,"")</f>
        <v/>
      </c>
      <c r="TN7" s="10" t="str">
        <f aca="false">+IF($D$3&gt;=531,531,"")</f>
        <v/>
      </c>
      <c r="TO7" s="10" t="str">
        <f aca="false">+IF($D$3&gt;=532,532,"")</f>
        <v/>
      </c>
      <c r="TP7" s="10" t="str">
        <f aca="false">+IF($D$3&gt;=533,533,"")</f>
        <v/>
      </c>
      <c r="TQ7" s="10" t="str">
        <f aca="false">+IF($D$3&gt;=534,534,"")</f>
        <v/>
      </c>
      <c r="TR7" s="10" t="str">
        <f aca="false">+IF($D$3&gt;=535,535,"")</f>
        <v/>
      </c>
      <c r="TS7" s="10" t="str">
        <f aca="false">+IF($D$3&gt;=536,536,"")</f>
        <v/>
      </c>
      <c r="TT7" s="10" t="str">
        <f aca="false">+IF($D$3&gt;=537,537,"")</f>
        <v/>
      </c>
      <c r="TU7" s="10" t="str">
        <f aca="false">+IF($D$3&gt;=538,538,"")</f>
        <v/>
      </c>
      <c r="TV7" s="10" t="str">
        <f aca="false">+IF($D$3&gt;=539,539,"")</f>
        <v/>
      </c>
      <c r="TW7" s="10" t="str">
        <f aca="false">+IF($D$3&gt;=540,540,"")</f>
        <v/>
      </c>
      <c r="TX7" s="10" t="str">
        <f aca="false">+IF($D$3&gt;=541,541,"")</f>
        <v/>
      </c>
      <c r="TY7" s="10" t="str">
        <f aca="false">+IF($D$3&gt;=542,542,"")</f>
        <v/>
      </c>
      <c r="TZ7" s="10" t="str">
        <f aca="false">+IF($D$3&gt;=543,543,"")</f>
        <v/>
      </c>
      <c r="UA7" s="10" t="str">
        <f aca="false">+IF($D$3&gt;=544,544,"")</f>
        <v/>
      </c>
      <c r="UB7" s="10" t="str">
        <f aca="false">+IF($D$3&gt;=545,545,"")</f>
        <v/>
      </c>
      <c r="UC7" s="10" t="str">
        <f aca="false">+IF($D$3&gt;=546,546,"")</f>
        <v/>
      </c>
      <c r="UD7" s="10" t="str">
        <f aca="false">+IF($D$3&gt;=547,547,"")</f>
        <v/>
      </c>
      <c r="UE7" s="10" t="str">
        <f aca="false">+IF($D$3&gt;=548,548,"")</f>
        <v/>
      </c>
      <c r="UF7" s="10" t="str">
        <f aca="false">+IF($D$3&gt;=549,549,"")</f>
        <v/>
      </c>
      <c r="UG7" s="10" t="str">
        <f aca="false">+IF($D$3&gt;=550,550,"")</f>
        <v/>
      </c>
      <c r="UH7" s="10" t="str">
        <f aca="false">+IF($D$3&gt;=551,551,"")</f>
        <v/>
      </c>
      <c r="UI7" s="10" t="str">
        <f aca="false">+IF($D$3&gt;=552,552,"")</f>
        <v/>
      </c>
      <c r="UJ7" s="10" t="str">
        <f aca="false">+IF($D$3&gt;=553,553,"")</f>
        <v/>
      </c>
      <c r="UK7" s="10" t="str">
        <f aca="false">+IF($D$3&gt;=554,554,"")</f>
        <v/>
      </c>
      <c r="UL7" s="10" t="str">
        <f aca="false">+IF($D$3&gt;=555,555,"")</f>
        <v/>
      </c>
      <c r="UM7" s="10" t="str">
        <f aca="false">+IF($D$3&gt;=556,556,"")</f>
        <v/>
      </c>
      <c r="UN7" s="10" t="str">
        <f aca="false">+IF($D$3&gt;=557,557,"")</f>
        <v/>
      </c>
      <c r="UO7" s="10" t="str">
        <f aca="false">+IF($D$3&gt;=558,558,"")</f>
        <v/>
      </c>
      <c r="UP7" s="10" t="str">
        <f aca="false">+IF($D$3&gt;=559,559,"")</f>
        <v/>
      </c>
      <c r="UQ7" s="10" t="str">
        <f aca="false">+IF($D$3&gt;=560,560,"")</f>
        <v/>
      </c>
      <c r="UR7" s="10" t="str">
        <f aca="false">+IF($D$3&gt;=561,561,"")</f>
        <v/>
      </c>
      <c r="US7" s="10" t="str">
        <f aca="false">+IF($D$3&gt;=562,562,"")</f>
        <v/>
      </c>
      <c r="UT7" s="10" t="str">
        <f aca="false">+IF($D$3&gt;=563,563,"")</f>
        <v/>
      </c>
      <c r="UU7" s="10" t="str">
        <f aca="false">+IF($D$3&gt;=564,564,"")</f>
        <v/>
      </c>
      <c r="UV7" s="10" t="str">
        <f aca="false">+IF($D$3&gt;=565,565,"")</f>
        <v/>
      </c>
      <c r="UW7" s="10" t="str">
        <f aca="false">+IF($D$3&gt;=566,566,"")</f>
        <v/>
      </c>
      <c r="UX7" s="10" t="str">
        <f aca="false">+IF($D$3&gt;=567,567,"")</f>
        <v/>
      </c>
      <c r="UY7" s="10" t="str">
        <f aca="false">+IF($D$3&gt;=568,568,"")</f>
        <v/>
      </c>
      <c r="UZ7" s="10" t="str">
        <f aca="false">+IF($D$3&gt;=569,569,"")</f>
        <v/>
      </c>
      <c r="VA7" s="10" t="str">
        <f aca="false">+IF($D$3&gt;=570,570,"")</f>
        <v/>
      </c>
      <c r="VB7" s="10" t="str">
        <f aca="false">+IF($D$3&gt;=571,571,"")</f>
        <v/>
      </c>
      <c r="VC7" s="10" t="str">
        <f aca="false">+IF($D$3&gt;=572,572,"")</f>
        <v/>
      </c>
      <c r="VD7" s="10" t="str">
        <f aca="false">+IF($D$3&gt;=573,573,"")</f>
        <v/>
      </c>
      <c r="VE7" s="10" t="str">
        <f aca="false">+IF($D$3&gt;=574,574,"")</f>
        <v/>
      </c>
      <c r="VF7" s="10" t="str">
        <f aca="false">+IF($D$3&gt;=575,575,"")</f>
        <v/>
      </c>
      <c r="VG7" s="10" t="str">
        <f aca="false">+IF($D$3&gt;=576,576,"")</f>
        <v/>
      </c>
      <c r="VH7" s="10" t="str">
        <f aca="false">+IF($D$3&gt;=577,577,"")</f>
        <v/>
      </c>
      <c r="VI7" s="10" t="str">
        <f aca="false">+IF($D$3&gt;=578,578,"")</f>
        <v/>
      </c>
      <c r="VJ7" s="10" t="str">
        <f aca="false">+IF($D$3&gt;=579,579,"")</f>
        <v/>
      </c>
      <c r="VK7" s="10" t="str">
        <f aca="false">+IF($D$3&gt;=580,580,"")</f>
        <v/>
      </c>
      <c r="VL7" s="10" t="str">
        <f aca="false">+IF($D$3&gt;=581,581,"")</f>
        <v/>
      </c>
      <c r="VM7" s="10" t="str">
        <f aca="false">+IF($D$3&gt;=582,582,"")</f>
        <v/>
      </c>
      <c r="VN7" s="10" t="str">
        <f aca="false">+IF($D$3&gt;=583,583,"")</f>
        <v/>
      </c>
      <c r="VO7" s="10" t="str">
        <f aca="false">+IF($D$3&gt;=584,584,"")</f>
        <v/>
      </c>
      <c r="VP7" s="10" t="str">
        <f aca="false">+IF($D$3&gt;=585,585,"")</f>
        <v/>
      </c>
      <c r="VQ7" s="10" t="str">
        <f aca="false">+IF($D$3&gt;=586,586,"")</f>
        <v/>
      </c>
      <c r="VR7" s="10" t="str">
        <f aca="false">+IF($D$3&gt;=587,587,"")</f>
        <v/>
      </c>
      <c r="VS7" s="10" t="str">
        <f aca="false">+IF($D$3&gt;=588,588,"")</f>
        <v/>
      </c>
      <c r="VT7" s="10" t="str">
        <f aca="false">+IF($D$3&gt;=589,589,"")</f>
        <v/>
      </c>
      <c r="VU7" s="10" t="str">
        <f aca="false">+IF($D$3&gt;=590,590,"")</f>
        <v/>
      </c>
      <c r="VV7" s="10" t="str">
        <f aca="false">+IF($D$3&gt;=591,591,"")</f>
        <v/>
      </c>
      <c r="VW7" s="10" t="str">
        <f aca="false">+IF($D$3&gt;=592,592,"")</f>
        <v/>
      </c>
      <c r="VX7" s="10" t="str">
        <f aca="false">+IF($D$3&gt;=593,593,"")</f>
        <v/>
      </c>
      <c r="VY7" s="10" t="str">
        <f aca="false">+IF($D$3&gt;=594,594,"")</f>
        <v/>
      </c>
      <c r="VZ7" s="10" t="str">
        <f aca="false">+IF($D$3&gt;=595,595,"")</f>
        <v/>
      </c>
      <c r="WA7" s="10" t="str">
        <f aca="false">+IF($D$3&gt;=596,596,"")</f>
        <v/>
      </c>
      <c r="WB7" s="10" t="str">
        <f aca="false">+IF($D$3&gt;=597,597,"")</f>
        <v/>
      </c>
      <c r="WC7" s="10" t="str">
        <f aca="false">+IF($D$3&gt;=598,598,"")</f>
        <v/>
      </c>
      <c r="WD7" s="10" t="str">
        <f aca="false">+IF($D$3&gt;=599,599,"")</f>
        <v/>
      </c>
      <c r="WE7" s="10" t="str">
        <f aca="false">+IF($D$3&gt;=600,600,"")</f>
        <v/>
      </c>
      <c r="WF7" s="10" t="str">
        <f aca="false">+IF($D$3&gt;=601,601,"")</f>
        <v/>
      </c>
      <c r="WG7" s="10" t="str">
        <f aca="false">+IF($D$3&gt;=602,602,"")</f>
        <v/>
      </c>
      <c r="WH7" s="10" t="str">
        <f aca="false">+IF($D$3&gt;=603,603,"")</f>
        <v/>
      </c>
      <c r="WI7" s="10" t="str">
        <f aca="false">+IF($D$3&gt;=604,604,"")</f>
        <v/>
      </c>
      <c r="WJ7" s="10" t="str">
        <f aca="false">+IF($D$3&gt;=605,605,"")</f>
        <v/>
      </c>
      <c r="WK7" s="10" t="str">
        <f aca="false">+IF($D$3&gt;=606,606,"")</f>
        <v/>
      </c>
      <c r="WL7" s="10" t="str">
        <f aca="false">+IF($D$3&gt;=607,607,"")</f>
        <v/>
      </c>
      <c r="WM7" s="10" t="str">
        <f aca="false">+IF($D$3&gt;=608,608,"")</f>
        <v/>
      </c>
      <c r="WN7" s="10" t="str">
        <f aca="false">+IF($D$3&gt;=609,609,"")</f>
        <v/>
      </c>
      <c r="WO7" s="10" t="str">
        <f aca="false">+IF($D$3&gt;=610,610,"")</f>
        <v/>
      </c>
      <c r="WP7" s="10" t="str">
        <f aca="false">+IF($D$3&gt;=611,611,"")</f>
        <v/>
      </c>
      <c r="WQ7" s="10" t="str">
        <f aca="false">+IF($D$3&gt;=612,612,"")</f>
        <v/>
      </c>
      <c r="WR7" s="10" t="str">
        <f aca="false">+IF($D$3&gt;=613,613,"")</f>
        <v/>
      </c>
      <c r="WS7" s="10" t="str">
        <f aca="false">+IF($D$3&gt;=614,614,"")</f>
        <v/>
      </c>
      <c r="WT7" s="10" t="str">
        <f aca="false">+IF($D$3&gt;=615,615,"")</f>
        <v/>
      </c>
      <c r="WU7" s="10" t="str">
        <f aca="false">+IF($D$3&gt;=616,616,"")</f>
        <v/>
      </c>
      <c r="WV7" s="10" t="str">
        <f aca="false">+IF($D$3&gt;=617,617,"")</f>
        <v/>
      </c>
      <c r="WW7" s="10" t="str">
        <f aca="false">+IF($D$3&gt;=618,618,"")</f>
        <v/>
      </c>
      <c r="WX7" s="10" t="str">
        <f aca="false">+IF($D$3&gt;=619,619,"")</f>
        <v/>
      </c>
      <c r="WY7" s="10" t="str">
        <f aca="false">+IF($D$3&gt;=620,620,"")</f>
        <v/>
      </c>
      <c r="WZ7" s="10" t="str">
        <f aca="false">+IF($D$3&gt;=621,621,"")</f>
        <v/>
      </c>
      <c r="XA7" s="10" t="str">
        <f aca="false">+IF($D$3&gt;=622,622,"")</f>
        <v/>
      </c>
      <c r="XB7" s="10" t="str">
        <f aca="false">+IF($D$3&gt;=623,623,"")</f>
        <v/>
      </c>
      <c r="XC7" s="10" t="str">
        <f aca="false">+IF($D$3&gt;=624,624,"")</f>
        <v/>
      </c>
      <c r="XD7" s="10" t="str">
        <f aca="false">+IF($D$3&gt;=625,625,"")</f>
        <v/>
      </c>
      <c r="XE7" s="10" t="str">
        <f aca="false">+IF($D$3&gt;=626,626,"")</f>
        <v/>
      </c>
      <c r="XF7" s="10" t="str">
        <f aca="false">+IF($D$3&gt;=627,627,"")</f>
        <v/>
      </c>
      <c r="XG7" s="10" t="str">
        <f aca="false">+IF($D$3&gt;=628,628,"")</f>
        <v/>
      </c>
      <c r="XH7" s="10" t="str">
        <f aca="false">+IF($D$3&gt;=629,629,"")</f>
        <v/>
      </c>
      <c r="XI7" s="10" t="str">
        <f aca="false">+IF($D$3&gt;=630,630,"")</f>
        <v/>
      </c>
      <c r="XJ7" s="10" t="str">
        <f aca="false">+IF($D$3&gt;=631,631,"")</f>
        <v/>
      </c>
      <c r="XK7" s="10" t="str">
        <f aca="false">+IF($D$3&gt;=632,632,"")</f>
        <v/>
      </c>
      <c r="XL7" s="10" t="str">
        <f aca="false">+IF($D$3&gt;=633,633,"")</f>
        <v/>
      </c>
      <c r="XM7" s="10" t="str">
        <f aca="false">+IF($D$3&gt;=634,634,"")</f>
        <v/>
      </c>
      <c r="XN7" s="10" t="str">
        <f aca="false">+IF($D$3&gt;=635,635,"")</f>
        <v/>
      </c>
      <c r="XO7" s="10" t="str">
        <f aca="false">+IF($D$3&gt;=636,636,"")</f>
        <v/>
      </c>
      <c r="XP7" s="10" t="str">
        <f aca="false">+IF($D$3&gt;=637,637,"")</f>
        <v/>
      </c>
      <c r="XQ7" s="10" t="str">
        <f aca="false">+IF($D$3&gt;=638,638,"")</f>
        <v/>
      </c>
      <c r="XR7" s="10" t="str">
        <f aca="false">+IF($D$3&gt;=639,639,"")</f>
        <v/>
      </c>
      <c r="XS7" s="10" t="str">
        <f aca="false">+IF($D$3&gt;=640,640,"")</f>
        <v/>
      </c>
      <c r="XT7" s="10" t="str">
        <f aca="false">+IF($D$3&gt;=641,641,"")</f>
        <v/>
      </c>
      <c r="XU7" s="10" t="str">
        <f aca="false">+IF($D$3&gt;=642,642,"")</f>
        <v/>
      </c>
      <c r="XV7" s="10" t="str">
        <f aca="false">+IF($D$3&gt;=643,643,"")</f>
        <v/>
      </c>
      <c r="XW7" s="10" t="str">
        <f aca="false">+IF($D$3&gt;=644,644,"")</f>
        <v/>
      </c>
      <c r="XX7" s="10" t="str">
        <f aca="false">+IF($D$3&gt;=645,645,"")</f>
        <v/>
      </c>
      <c r="XY7" s="10" t="str">
        <f aca="false">+IF($D$3&gt;=646,646,"")</f>
        <v/>
      </c>
      <c r="XZ7" s="10" t="str">
        <f aca="false">+IF($D$3&gt;=647,647,"")</f>
        <v/>
      </c>
      <c r="YA7" s="10" t="str">
        <f aca="false">+IF($D$3&gt;=648,648,"")</f>
        <v/>
      </c>
      <c r="YB7" s="10" t="str">
        <f aca="false">+IF($D$3&gt;=649,649,"")</f>
        <v/>
      </c>
      <c r="YC7" s="10" t="str">
        <f aca="false">+IF($D$3&gt;=650,650,"")</f>
        <v/>
      </c>
      <c r="YD7" s="10" t="str">
        <f aca="false">+IF($D$3&gt;=651,651,"")</f>
        <v/>
      </c>
      <c r="YE7" s="10" t="str">
        <f aca="false">+IF($D$3&gt;=652,652,"")</f>
        <v/>
      </c>
      <c r="YF7" s="10" t="str">
        <f aca="false">+IF($D$3&gt;=653,653,"")</f>
        <v/>
      </c>
      <c r="YG7" s="10" t="str">
        <f aca="false">+IF($D$3&gt;=654,654,"")</f>
        <v/>
      </c>
      <c r="YH7" s="10" t="str">
        <f aca="false">+IF($D$3&gt;=655,655,"")</f>
        <v/>
      </c>
      <c r="YI7" s="10" t="str">
        <f aca="false">+IF($D$3&gt;=656,656,"")</f>
        <v/>
      </c>
      <c r="YJ7" s="10" t="str">
        <f aca="false">+IF($D$3&gt;=657,657,"")</f>
        <v/>
      </c>
      <c r="YK7" s="10" t="str">
        <f aca="false">+IF($D$3&gt;=658,658,"")</f>
        <v/>
      </c>
      <c r="YL7" s="10" t="str">
        <f aca="false">+IF($D$3&gt;=659,659,"")</f>
        <v/>
      </c>
      <c r="YM7" s="10" t="str">
        <f aca="false">+IF($D$3&gt;=660,660,"")</f>
        <v/>
      </c>
      <c r="YN7" s="10" t="str">
        <f aca="false">+IF($D$3&gt;=661,661,"")</f>
        <v/>
      </c>
      <c r="YO7" s="10" t="str">
        <f aca="false">+IF($D$3&gt;=662,662,"")</f>
        <v/>
      </c>
      <c r="YP7" s="10" t="str">
        <f aca="false">+IF($D$3&gt;=663,663,"")</f>
        <v/>
      </c>
      <c r="YQ7" s="10" t="str">
        <f aca="false">+IF($D$3&gt;=664,664,"")</f>
        <v/>
      </c>
      <c r="YR7" s="10" t="str">
        <f aca="false">+IF($D$3&gt;=665,665,"")</f>
        <v/>
      </c>
      <c r="YS7" s="10" t="str">
        <f aca="false">+IF($D$3&gt;=666,666,"")</f>
        <v/>
      </c>
      <c r="YT7" s="10" t="str">
        <f aca="false">+IF($D$3&gt;=667,667,"")</f>
        <v/>
      </c>
      <c r="YU7" s="10" t="str">
        <f aca="false">+IF($D$3&gt;=668,668,"")</f>
        <v/>
      </c>
      <c r="YV7" s="10" t="str">
        <f aca="false">+IF($D$3&gt;=669,669,"")</f>
        <v/>
      </c>
      <c r="YW7" s="10" t="str">
        <f aca="false">+IF($D$3&gt;=670,670,"")</f>
        <v/>
      </c>
      <c r="YX7" s="10" t="str">
        <f aca="false">+IF($D$3&gt;=671,671,"")</f>
        <v/>
      </c>
      <c r="YY7" s="10" t="str">
        <f aca="false">+IF($D$3&gt;=672,672,"")</f>
        <v/>
      </c>
      <c r="YZ7" s="10" t="str">
        <f aca="false">+IF($D$3&gt;=673,673,"")</f>
        <v/>
      </c>
      <c r="ZA7" s="10" t="str">
        <f aca="false">+IF($D$3&gt;=674,674,"")</f>
        <v/>
      </c>
      <c r="ZB7" s="10" t="str">
        <f aca="false">+IF($D$3&gt;=675,675,"")</f>
        <v/>
      </c>
      <c r="ZC7" s="10" t="str">
        <f aca="false">+IF($D$3&gt;=676,676,"")</f>
        <v/>
      </c>
      <c r="ZD7" s="10" t="str">
        <f aca="false">+IF($D$3&gt;=677,677,"")</f>
        <v/>
      </c>
      <c r="ZE7" s="10" t="str">
        <f aca="false">+IF($D$3&gt;=678,678,"")</f>
        <v/>
      </c>
      <c r="ZF7" s="10" t="str">
        <f aca="false">+IF($D$3&gt;=679,679,"")</f>
        <v/>
      </c>
      <c r="ZG7" s="10" t="str">
        <f aca="false">+IF($D$3&gt;=680,680,"")</f>
        <v/>
      </c>
      <c r="ZH7" s="10" t="str">
        <f aca="false">+IF($D$3&gt;=681,681,"")</f>
        <v/>
      </c>
      <c r="ZI7" s="10" t="str">
        <f aca="false">+IF($D$3&gt;=682,682,"")</f>
        <v/>
      </c>
      <c r="ZJ7" s="10" t="str">
        <f aca="false">+IF($D$3&gt;=683,683,"")</f>
        <v/>
      </c>
      <c r="ZK7" s="10" t="str">
        <f aca="false">+IF($D$3&gt;=684,684,"")</f>
        <v/>
      </c>
      <c r="ZL7" s="10" t="str">
        <f aca="false">+IF($D$3&gt;=685,685,"")</f>
        <v/>
      </c>
      <c r="ZM7" s="10" t="str">
        <f aca="false">+IF($D$3&gt;=686,686,"")</f>
        <v/>
      </c>
      <c r="ZN7" s="10" t="str">
        <f aca="false">+IF($D$3&gt;=687,687,"")</f>
        <v/>
      </c>
      <c r="ZO7" s="10" t="str">
        <f aca="false">+IF($D$3&gt;=688,688,"")</f>
        <v/>
      </c>
      <c r="ZP7" s="10" t="str">
        <f aca="false">+IF($D$3&gt;=689,689,"")</f>
        <v/>
      </c>
      <c r="ZQ7" s="10" t="str">
        <f aca="false">+IF($D$3&gt;=690,690,"")</f>
        <v/>
      </c>
      <c r="ZR7" s="10" t="str">
        <f aca="false">+IF($D$3&gt;=691,691,"")</f>
        <v/>
      </c>
      <c r="ZS7" s="10" t="str">
        <f aca="false">+IF($D$3&gt;=692,692,"")</f>
        <v/>
      </c>
      <c r="ZT7" s="10" t="str">
        <f aca="false">+IF($D$3&gt;=693,693,"")</f>
        <v/>
      </c>
      <c r="ZU7" s="10" t="str">
        <f aca="false">+IF($D$3&gt;=694,694,"")</f>
        <v/>
      </c>
      <c r="ZV7" s="10" t="str">
        <f aca="false">+IF($D$3&gt;=695,695,"")</f>
        <v/>
      </c>
      <c r="ZW7" s="10" t="str">
        <f aca="false">+IF($D$3&gt;=696,696,"")</f>
        <v/>
      </c>
      <c r="ZX7" s="10" t="str">
        <f aca="false">+IF($D$3&gt;=697,697,"")</f>
        <v/>
      </c>
      <c r="ZY7" s="10" t="str">
        <f aca="false">+IF($D$3&gt;=698,698,"")</f>
        <v/>
      </c>
      <c r="ZZ7" s="10" t="str">
        <f aca="false">+IF($D$3&gt;=699,699,"")</f>
        <v/>
      </c>
      <c r="AAA7" s="10" t="str">
        <f aca="false">+IF($D$3&gt;=700,700,"")</f>
        <v/>
      </c>
      <c r="AAB7" s="10" t="str">
        <f aca="false">+IF($D$3&gt;=701,701,"")</f>
        <v/>
      </c>
      <c r="AAC7" s="10" t="str">
        <f aca="false">+IF($D$3&gt;=702,702,"")</f>
        <v/>
      </c>
      <c r="AAD7" s="10" t="str">
        <f aca="false">+IF($D$3&gt;=703,703,"")</f>
        <v/>
      </c>
      <c r="AAE7" s="10" t="str">
        <f aca="false">+IF($D$3&gt;=704,704,"")</f>
        <v/>
      </c>
      <c r="AAF7" s="10" t="str">
        <f aca="false">+IF($D$3&gt;=705,705,"")</f>
        <v/>
      </c>
      <c r="AAG7" s="10" t="str">
        <f aca="false">+IF($D$3&gt;=706,706,"")</f>
        <v/>
      </c>
      <c r="AAH7" s="10" t="str">
        <f aca="false">+IF($D$3&gt;=707,707,"")</f>
        <v/>
      </c>
      <c r="AAI7" s="10" t="str">
        <f aca="false">+IF($D$3&gt;=708,708,"")</f>
        <v/>
      </c>
      <c r="AAJ7" s="10" t="str">
        <f aca="false">+IF($D$3&gt;=709,709,"")</f>
        <v/>
      </c>
      <c r="AAK7" s="10" t="str">
        <f aca="false">+IF($D$3&gt;=710,710,"")</f>
        <v/>
      </c>
      <c r="AAL7" s="10" t="str">
        <f aca="false">+IF($D$3&gt;=711,711,"")</f>
        <v/>
      </c>
      <c r="AAM7" s="10" t="str">
        <f aca="false">+IF($D$3&gt;=712,712,"")</f>
        <v/>
      </c>
      <c r="AAN7" s="10" t="str">
        <f aca="false">+IF($D$3&gt;=713,713,"")</f>
        <v/>
      </c>
      <c r="AAO7" s="10" t="str">
        <f aca="false">+IF($D$3&gt;=714,714,"")</f>
        <v/>
      </c>
      <c r="AAP7" s="10" t="str">
        <f aca="false">+IF($D$3&gt;=715,715,"")</f>
        <v/>
      </c>
      <c r="AAQ7" s="10" t="str">
        <f aca="false">+IF($D$3&gt;=716,716,"")</f>
        <v/>
      </c>
      <c r="AAR7" s="10" t="str">
        <f aca="false">+IF($D$3&gt;=717,717,"")</f>
        <v/>
      </c>
      <c r="AAS7" s="10" t="str">
        <f aca="false">+IF($D$3&gt;=718,718,"")</f>
        <v/>
      </c>
      <c r="AAT7" s="10" t="str">
        <f aca="false">+IF($D$3&gt;=719,719,"")</f>
        <v/>
      </c>
      <c r="AAU7" s="10" t="str">
        <f aca="false">+IF($D$3&gt;=720,720,"")</f>
        <v/>
      </c>
      <c r="AAV7" s="10" t="str">
        <f aca="false">+IF($D$3&gt;=721,721,"")</f>
        <v/>
      </c>
      <c r="AAW7" s="10" t="str">
        <f aca="false">+IF($D$3&gt;=722,722,"")</f>
        <v/>
      </c>
      <c r="AAX7" s="10" t="str">
        <f aca="false">+IF($D$3&gt;=723,723,"")</f>
        <v/>
      </c>
      <c r="AAY7" s="10" t="str">
        <f aca="false">+IF($D$3&gt;=724,724,"")</f>
        <v/>
      </c>
      <c r="AAZ7" s="10" t="str">
        <f aca="false">+IF($D$3&gt;=725,725,"")</f>
        <v/>
      </c>
      <c r="ABA7" s="10" t="str">
        <f aca="false">+IF($D$3&gt;=726,726,"")</f>
        <v/>
      </c>
      <c r="ABB7" s="10" t="str">
        <f aca="false">+IF($D$3&gt;=727,727,"")</f>
        <v/>
      </c>
      <c r="ABC7" s="10" t="str">
        <f aca="false">+IF($D$3&gt;=728,728,"")</f>
        <v/>
      </c>
      <c r="ABD7" s="10" t="str">
        <f aca="false">+IF($D$3&gt;=729,729,"")</f>
        <v/>
      </c>
      <c r="ABE7" s="10" t="str">
        <f aca="false">+IF($D$3&gt;=730,730,"")</f>
        <v/>
      </c>
      <c r="ABF7" s="10" t="str">
        <f aca="false">+IF($D$3&gt;=731,731,"")</f>
        <v/>
      </c>
      <c r="ABG7" s="10" t="str">
        <f aca="false">+IF($D$3&gt;=732,732,"")</f>
        <v/>
      </c>
      <c r="ABH7" s="10" t="str">
        <f aca="false">+IF($D$3&gt;=733,733,"")</f>
        <v/>
      </c>
      <c r="ABI7" s="10" t="str">
        <f aca="false">+IF($D$3&gt;=734,734,"")</f>
        <v/>
      </c>
      <c r="ABJ7" s="10" t="str">
        <f aca="false">+IF($D$3&gt;=735,735,"")</f>
        <v/>
      </c>
      <c r="ABK7" s="10" t="str">
        <f aca="false">+IF($D$3&gt;=736,736,"")</f>
        <v/>
      </c>
      <c r="ABL7" s="10" t="str">
        <f aca="false">+IF($D$3&gt;=737,737,"")</f>
        <v/>
      </c>
      <c r="ABM7" s="10" t="str">
        <f aca="false">+IF($D$3&gt;=738,738,"")</f>
        <v/>
      </c>
      <c r="ABN7" s="10" t="str">
        <f aca="false">+IF($D$3&gt;=739,739,"")</f>
        <v/>
      </c>
      <c r="ABO7" s="10" t="str">
        <f aca="false">+IF($D$3&gt;=740,740,"")</f>
        <v/>
      </c>
      <c r="ABP7" s="10" t="str">
        <f aca="false">+IF($D$3&gt;=741,741,"")</f>
        <v/>
      </c>
      <c r="ABQ7" s="10" t="str">
        <f aca="false">+IF($D$3&gt;=742,742,"")</f>
        <v/>
      </c>
      <c r="ABR7" s="10" t="str">
        <f aca="false">+IF($D$3&gt;=743,743,"")</f>
        <v/>
      </c>
      <c r="ABS7" s="10" t="str">
        <f aca="false">+IF($D$3&gt;=744,744,"")</f>
        <v/>
      </c>
      <c r="ABT7" s="10" t="str">
        <f aca="false">+IF($D$3&gt;=745,745,"")</f>
        <v/>
      </c>
      <c r="ABU7" s="10" t="str">
        <f aca="false">+IF($D$3&gt;=746,746,"")</f>
        <v/>
      </c>
      <c r="ABV7" s="10" t="str">
        <f aca="false">+IF($D$3&gt;=747,747,"")</f>
        <v/>
      </c>
      <c r="ABW7" s="10" t="str">
        <f aca="false">+IF($D$3&gt;=748,748,"")</f>
        <v/>
      </c>
      <c r="ABX7" s="10" t="str">
        <f aca="false">+IF($D$3&gt;=749,749,"")</f>
        <v/>
      </c>
      <c r="ABY7" s="10" t="str">
        <f aca="false">+IF($D$3&gt;=750,750,"")</f>
        <v/>
      </c>
      <c r="ABZ7" s="10" t="str">
        <f aca="false">+IF($D$3&gt;=751,751,"")</f>
        <v/>
      </c>
      <c r="ACA7" s="10" t="str">
        <f aca="false">+IF($D$3&gt;=752,752,"")</f>
        <v/>
      </c>
      <c r="ACB7" s="10" t="str">
        <f aca="false">+IF($D$3&gt;=753,753,"")</f>
        <v/>
      </c>
      <c r="ACC7" s="10" t="str">
        <f aca="false">+IF($D$3&gt;=754,754,"")</f>
        <v/>
      </c>
      <c r="ACD7" s="10" t="str">
        <f aca="false">+IF($D$3&gt;=755,755,"")</f>
        <v/>
      </c>
      <c r="ACE7" s="10" t="str">
        <f aca="false">+IF($D$3&gt;=756,756,"")</f>
        <v/>
      </c>
      <c r="ACF7" s="10" t="str">
        <f aca="false">+IF($D$3&gt;=757,757,"")</f>
        <v/>
      </c>
      <c r="ACG7" s="10" t="str">
        <f aca="false">+IF($D$3&gt;=758,758,"")</f>
        <v/>
      </c>
      <c r="ACH7" s="10" t="str">
        <f aca="false">+IF($D$3&gt;=759,759,"")</f>
        <v/>
      </c>
      <c r="ACI7" s="10" t="str">
        <f aca="false">+IF($D$3&gt;=760,760,"")</f>
        <v/>
      </c>
      <c r="ACJ7" s="10" t="str">
        <f aca="false">+IF($D$3&gt;=761,761,"")</f>
        <v/>
      </c>
      <c r="ACK7" s="10" t="str">
        <f aca="false">+IF($D$3&gt;=762,762,"")</f>
        <v/>
      </c>
      <c r="ACL7" s="10" t="str">
        <f aca="false">+IF($D$3&gt;=763,763,"")</f>
        <v/>
      </c>
      <c r="ACM7" s="10" t="str">
        <f aca="false">+IF($D$3&gt;=764,764,"")</f>
        <v/>
      </c>
      <c r="ACN7" s="10" t="str">
        <f aca="false">+IF($D$3&gt;=765,765,"")</f>
        <v/>
      </c>
      <c r="ACO7" s="10" t="str">
        <f aca="false">+IF($D$3&gt;=766,766,"")</f>
        <v/>
      </c>
      <c r="ACP7" s="10" t="str">
        <f aca="false">+IF($D$3&gt;=767,767,"")</f>
        <v/>
      </c>
      <c r="ACQ7" s="10" t="str">
        <f aca="false">+IF($D$3&gt;=768,768,"")</f>
        <v/>
      </c>
      <c r="ACR7" s="10" t="str">
        <f aca="false">+IF($D$3&gt;=769,769,"")</f>
        <v/>
      </c>
      <c r="ACS7" s="10" t="str">
        <f aca="false">+IF($D$3&gt;=770,770,"")</f>
        <v/>
      </c>
      <c r="ACT7" s="10" t="str">
        <f aca="false">+IF($D$3&gt;=771,771,"")</f>
        <v/>
      </c>
      <c r="ACU7" s="10" t="str">
        <f aca="false">+IF($D$3&gt;=772,772,"")</f>
        <v/>
      </c>
      <c r="ACV7" s="10" t="str">
        <f aca="false">+IF($D$3&gt;=773,773,"")</f>
        <v/>
      </c>
      <c r="ACW7" s="10" t="str">
        <f aca="false">+IF($D$3&gt;=774,774,"")</f>
        <v/>
      </c>
      <c r="ACX7" s="10" t="str">
        <f aca="false">+IF($D$3&gt;=775,775,"")</f>
        <v/>
      </c>
      <c r="ACY7" s="10" t="str">
        <f aca="false">+IF($D$3&gt;=776,776,"")</f>
        <v/>
      </c>
      <c r="ACZ7" s="10" t="str">
        <f aca="false">+IF($D$3&gt;=777,777,"")</f>
        <v/>
      </c>
      <c r="ADA7" s="10" t="str">
        <f aca="false">+IF($D$3&gt;=778,778,"")</f>
        <v/>
      </c>
      <c r="ADB7" s="10" t="str">
        <f aca="false">+IF($D$3&gt;=779,779,"")</f>
        <v/>
      </c>
      <c r="ADC7" s="10" t="str">
        <f aca="false">+IF($D$3&gt;=780,780,"")</f>
        <v/>
      </c>
      <c r="ADD7" s="10" t="str">
        <f aca="false">+IF($D$3&gt;=781,781,"")</f>
        <v/>
      </c>
      <c r="ADE7" s="10" t="str">
        <f aca="false">+IF($D$3&gt;=782,782,"")</f>
        <v/>
      </c>
      <c r="ADF7" s="10" t="str">
        <f aca="false">+IF($D$3&gt;=783,783,"")</f>
        <v/>
      </c>
      <c r="ADG7" s="10" t="str">
        <f aca="false">+IF($D$3&gt;=784,784,"")</f>
        <v/>
      </c>
      <c r="ADH7" s="10" t="str">
        <f aca="false">+IF($D$3&gt;=785,785,"")</f>
        <v/>
      </c>
      <c r="ADI7" s="10" t="str">
        <f aca="false">+IF($D$3&gt;=786,786,"")</f>
        <v/>
      </c>
      <c r="ADJ7" s="10" t="str">
        <f aca="false">+IF($D$3&gt;=787,787,"")</f>
        <v/>
      </c>
      <c r="ADK7" s="10" t="str">
        <f aca="false">+IF($D$3&gt;=788,788,"")</f>
        <v/>
      </c>
      <c r="ADL7" s="10" t="str">
        <f aca="false">+IF($D$3&gt;=789,789,"")</f>
        <v/>
      </c>
      <c r="ADM7" s="10" t="str">
        <f aca="false">+IF($D$3&gt;=790,790,"")</f>
        <v/>
      </c>
      <c r="ADN7" s="10" t="str">
        <f aca="false">+IF($D$3&gt;=791,791,"")</f>
        <v/>
      </c>
      <c r="ADO7" s="10" t="str">
        <f aca="false">+IF($D$3&gt;=792,792,"")</f>
        <v/>
      </c>
      <c r="ADP7" s="10" t="str">
        <f aca="false">+IF($D$3&gt;=793,793,"")</f>
        <v/>
      </c>
      <c r="ADQ7" s="10" t="str">
        <f aca="false">+IF($D$3&gt;=794,794,"")</f>
        <v/>
      </c>
      <c r="ADR7" s="10" t="str">
        <f aca="false">+IF($D$3&gt;=795,795,"")</f>
        <v/>
      </c>
      <c r="ADS7" s="10" t="str">
        <f aca="false">+IF($D$3&gt;=796,796,"")</f>
        <v/>
      </c>
      <c r="ADT7" s="10" t="str">
        <f aca="false">+IF($D$3&gt;=797,797,"")</f>
        <v/>
      </c>
      <c r="ADU7" s="10" t="str">
        <f aca="false">+IF($D$3&gt;=798,798,"")</f>
        <v/>
      </c>
      <c r="ADV7" s="10" t="str">
        <f aca="false">+IF($D$3&gt;=799,799,"")</f>
        <v/>
      </c>
      <c r="ADW7" s="10" t="str">
        <f aca="false">+IF($D$3&gt;=800,800,"")</f>
        <v/>
      </c>
      <c r="ADX7" s="10" t="str">
        <f aca="false">+IF($D$3&gt;=801,801,"")</f>
        <v/>
      </c>
      <c r="ADY7" s="10" t="str">
        <f aca="false">+IF($D$3&gt;=802,802,"")</f>
        <v/>
      </c>
      <c r="ADZ7" s="10" t="str">
        <f aca="false">+IF($D$3&gt;=803,803,"")</f>
        <v/>
      </c>
      <c r="AEA7" s="10" t="str">
        <f aca="false">+IF($D$3&gt;=804,804,"")</f>
        <v/>
      </c>
      <c r="AEB7" s="10" t="str">
        <f aca="false">+IF($D$3&gt;=805,805,"")</f>
        <v/>
      </c>
      <c r="AEC7" s="10" t="str">
        <f aca="false">+IF($D$3&gt;=806,806,"")</f>
        <v/>
      </c>
      <c r="AED7" s="10" t="str">
        <f aca="false">+IF($D$3&gt;=807,807,"")</f>
        <v/>
      </c>
      <c r="AEE7" s="10" t="str">
        <f aca="false">+IF($D$3&gt;=808,808,"")</f>
        <v/>
      </c>
      <c r="AEF7" s="10" t="str">
        <f aca="false">+IF($D$3&gt;=809,809,"")</f>
        <v/>
      </c>
      <c r="AEG7" s="10" t="str">
        <f aca="false">+IF($D$3&gt;=810,810,"")</f>
        <v/>
      </c>
      <c r="AEH7" s="10" t="str">
        <f aca="false">+IF($D$3&gt;=811,811,"")</f>
        <v/>
      </c>
      <c r="AEI7" s="10" t="str">
        <f aca="false">+IF($D$3&gt;=812,812,"")</f>
        <v/>
      </c>
      <c r="AEJ7" s="10" t="str">
        <f aca="false">+IF($D$3&gt;=813,813,"")</f>
        <v/>
      </c>
      <c r="AEK7" s="10" t="str">
        <f aca="false">+IF($D$3&gt;=814,814,"")</f>
        <v/>
      </c>
      <c r="AEL7" s="10" t="str">
        <f aca="false">+IF($D$3&gt;=815,815,"")</f>
        <v/>
      </c>
      <c r="AEM7" s="10" t="str">
        <f aca="false">+IF($D$3&gt;=816,816,"")</f>
        <v/>
      </c>
      <c r="AEN7" s="10" t="str">
        <f aca="false">+IF($D$3&gt;=817,817,"")</f>
        <v/>
      </c>
      <c r="AEO7" s="10" t="str">
        <f aca="false">+IF($D$3&gt;=818,818,"")</f>
        <v/>
      </c>
      <c r="AEP7" s="10" t="str">
        <f aca="false">+IF($D$3&gt;=819,819,"")</f>
        <v/>
      </c>
      <c r="AEQ7" s="10" t="str">
        <f aca="false">+IF($D$3&gt;=820,820,"")</f>
        <v/>
      </c>
      <c r="AER7" s="10" t="str">
        <f aca="false">+IF($D$3&gt;=821,821,"")</f>
        <v/>
      </c>
      <c r="AES7" s="10" t="str">
        <f aca="false">+IF($D$3&gt;=822,822,"")</f>
        <v/>
      </c>
      <c r="AET7" s="10" t="str">
        <f aca="false">+IF($D$3&gt;=823,823,"")</f>
        <v/>
      </c>
      <c r="AEU7" s="10" t="str">
        <f aca="false">+IF($D$3&gt;=824,824,"")</f>
        <v/>
      </c>
      <c r="AEV7" s="10" t="str">
        <f aca="false">+IF($D$3&gt;=825,825,"")</f>
        <v/>
      </c>
      <c r="AEW7" s="10" t="str">
        <f aca="false">+IF($D$3&gt;=826,826,"")</f>
        <v/>
      </c>
      <c r="AEX7" s="10" t="str">
        <f aca="false">+IF($D$3&gt;=827,827,"")</f>
        <v/>
      </c>
      <c r="AEY7" s="10" t="str">
        <f aca="false">+IF($D$3&gt;=828,828,"")</f>
        <v/>
      </c>
      <c r="AEZ7" s="10" t="str">
        <f aca="false">+IF($D$3&gt;=829,829,"")</f>
        <v/>
      </c>
      <c r="AFA7" s="10" t="str">
        <f aca="false">+IF($D$3&gt;=830,830,"")</f>
        <v/>
      </c>
      <c r="AFB7" s="10" t="str">
        <f aca="false">+IF($D$3&gt;=831,831,"")</f>
        <v/>
      </c>
      <c r="AFC7" s="10" t="str">
        <f aca="false">+IF($D$3&gt;=832,832,"")</f>
        <v/>
      </c>
      <c r="AFD7" s="10" t="str">
        <f aca="false">+IF($D$3&gt;=833,833,"")</f>
        <v/>
      </c>
      <c r="AFE7" s="10" t="str">
        <f aca="false">+IF($D$3&gt;=834,834,"")</f>
        <v/>
      </c>
      <c r="AFF7" s="10" t="str">
        <f aca="false">+IF($D$3&gt;=835,835,"")</f>
        <v/>
      </c>
      <c r="AFG7" s="10" t="str">
        <f aca="false">+IF($D$3&gt;=836,836,"")</f>
        <v/>
      </c>
      <c r="AFH7" s="10" t="str">
        <f aca="false">+IF($D$3&gt;=837,837,"")</f>
        <v/>
      </c>
      <c r="AFI7" s="10" t="str">
        <f aca="false">+IF($D$3&gt;=838,838,"")</f>
        <v/>
      </c>
      <c r="AFJ7" s="10" t="str">
        <f aca="false">+IF($D$3&gt;=839,839,"")</f>
        <v/>
      </c>
      <c r="AFK7" s="10" t="str">
        <f aca="false">+IF($D$3&gt;=840,840,"")</f>
        <v/>
      </c>
      <c r="AFL7" s="10" t="str">
        <f aca="false">+IF($D$3&gt;=841,841,"")</f>
        <v/>
      </c>
      <c r="AFM7" s="10" t="str">
        <f aca="false">+IF($D$3&gt;=842,842,"")</f>
        <v/>
      </c>
      <c r="AFN7" s="10" t="str">
        <f aca="false">+IF($D$3&gt;=843,843,"")</f>
        <v/>
      </c>
      <c r="AFO7" s="10" t="str">
        <f aca="false">+IF($D$3&gt;=844,844,"")</f>
        <v/>
      </c>
      <c r="AFP7" s="10" t="str">
        <f aca="false">+IF($D$3&gt;=845,845,"")</f>
        <v/>
      </c>
      <c r="AFQ7" s="10" t="str">
        <f aca="false">+IF($D$3&gt;=846,846,"")</f>
        <v/>
      </c>
      <c r="AFR7" s="10" t="str">
        <f aca="false">+IF($D$3&gt;=847,847,"")</f>
        <v/>
      </c>
      <c r="AFS7" s="10" t="str">
        <f aca="false">+IF($D$3&gt;=848,848,"")</f>
        <v/>
      </c>
      <c r="AFT7" s="10" t="str">
        <f aca="false">+IF($D$3&gt;=849,849,"")</f>
        <v/>
      </c>
      <c r="AFU7" s="10" t="str">
        <f aca="false">+IF($D$3&gt;=850,850,"")</f>
        <v/>
      </c>
      <c r="AFV7" s="10" t="str">
        <f aca="false">+IF($D$3&gt;=851,851,"")</f>
        <v/>
      </c>
      <c r="AFW7" s="10" t="str">
        <f aca="false">+IF($D$3&gt;=852,852,"")</f>
        <v/>
      </c>
      <c r="AFX7" s="10" t="str">
        <f aca="false">+IF($D$3&gt;=853,853,"")</f>
        <v/>
      </c>
      <c r="AFY7" s="10" t="str">
        <f aca="false">+IF($D$3&gt;=854,854,"")</f>
        <v/>
      </c>
      <c r="AFZ7" s="10" t="str">
        <f aca="false">+IF($D$3&gt;=855,855,"")</f>
        <v/>
      </c>
      <c r="AGA7" s="10" t="str">
        <f aca="false">+IF($D$3&gt;=856,856,"")</f>
        <v/>
      </c>
      <c r="AGB7" s="10" t="str">
        <f aca="false">+IF($D$3&gt;=857,857,"")</f>
        <v/>
      </c>
      <c r="AGC7" s="10" t="str">
        <f aca="false">+IF($D$3&gt;=858,858,"")</f>
        <v/>
      </c>
      <c r="AGD7" s="10" t="str">
        <f aca="false">+IF($D$3&gt;=859,859,"")</f>
        <v/>
      </c>
      <c r="AGE7" s="10" t="str">
        <f aca="false">+IF($D$3&gt;=860,860,"")</f>
        <v/>
      </c>
      <c r="AGF7" s="10" t="str">
        <f aca="false">+IF($D$3&gt;=861,861,"")</f>
        <v/>
      </c>
      <c r="AGG7" s="10" t="str">
        <f aca="false">+IF($D$3&gt;=862,862,"")</f>
        <v/>
      </c>
      <c r="AGH7" s="10" t="str">
        <f aca="false">+IF($D$3&gt;=863,863,"")</f>
        <v/>
      </c>
      <c r="AGI7" s="10" t="str">
        <f aca="false">+IF($D$3&gt;=864,864,"")</f>
        <v/>
      </c>
      <c r="AGJ7" s="10" t="str">
        <f aca="false">+IF($D$3&gt;=865,865,"")</f>
        <v/>
      </c>
      <c r="AGK7" s="10" t="str">
        <f aca="false">+IF($D$3&gt;=866,866,"")</f>
        <v/>
      </c>
      <c r="AGL7" s="10" t="str">
        <f aca="false">+IF($D$3&gt;=867,867,"")</f>
        <v/>
      </c>
      <c r="AGM7" s="10" t="str">
        <f aca="false">+IF($D$3&gt;=868,868,"")</f>
        <v/>
      </c>
      <c r="AGN7" s="10" t="str">
        <f aca="false">+IF($D$3&gt;=869,869,"")</f>
        <v/>
      </c>
      <c r="AGO7" s="10" t="str">
        <f aca="false">+IF($D$3&gt;=870,870,"")</f>
        <v/>
      </c>
      <c r="AGP7" s="10" t="str">
        <f aca="false">+IF($D$3&gt;=871,871,"")</f>
        <v/>
      </c>
      <c r="AGQ7" s="10" t="str">
        <f aca="false">+IF($D$3&gt;=872,872,"")</f>
        <v/>
      </c>
      <c r="AGR7" s="10" t="str">
        <f aca="false">+IF($D$3&gt;=873,873,"")</f>
        <v/>
      </c>
      <c r="AGS7" s="10" t="str">
        <f aca="false">+IF($D$3&gt;=874,874,"")</f>
        <v/>
      </c>
      <c r="AGT7" s="10" t="str">
        <f aca="false">+IF($D$3&gt;=875,875,"")</f>
        <v/>
      </c>
      <c r="AGU7" s="10" t="str">
        <f aca="false">+IF($D$3&gt;=876,876,"")</f>
        <v/>
      </c>
      <c r="AGV7" s="10" t="str">
        <f aca="false">+IF($D$3&gt;=877,877,"")</f>
        <v/>
      </c>
      <c r="AGW7" s="10" t="str">
        <f aca="false">+IF($D$3&gt;=878,878,"")</f>
        <v/>
      </c>
      <c r="AGX7" s="10" t="str">
        <f aca="false">+IF($D$3&gt;=879,879,"")</f>
        <v/>
      </c>
      <c r="AGY7" s="10" t="str">
        <f aca="false">+IF($D$3&gt;=880,880,"")</f>
        <v/>
      </c>
      <c r="AGZ7" s="10" t="str">
        <f aca="false">+IF($D$3&gt;=881,881,"")</f>
        <v/>
      </c>
      <c r="AHA7" s="10" t="str">
        <f aca="false">+IF($D$3&gt;=882,882,"")</f>
        <v/>
      </c>
      <c r="AHB7" s="10" t="str">
        <f aca="false">+IF($D$3&gt;=883,883,"")</f>
        <v/>
      </c>
      <c r="AHC7" s="10" t="str">
        <f aca="false">+IF($D$3&gt;=884,884,"")</f>
        <v/>
      </c>
      <c r="AHD7" s="10" t="str">
        <f aca="false">+IF($D$3&gt;=885,885,"")</f>
        <v/>
      </c>
      <c r="AHE7" s="10" t="str">
        <f aca="false">+IF($D$3&gt;=886,886,"")</f>
        <v/>
      </c>
      <c r="AHF7" s="10" t="str">
        <f aca="false">+IF($D$3&gt;=887,887,"")</f>
        <v/>
      </c>
      <c r="AHG7" s="10" t="str">
        <f aca="false">+IF($D$3&gt;=888,888,"")</f>
        <v/>
      </c>
      <c r="AHH7" s="10" t="str">
        <f aca="false">+IF($D$3&gt;=889,889,"")</f>
        <v/>
      </c>
      <c r="AHI7" s="10" t="str">
        <f aca="false">+IF($D$3&gt;=890,890,"")</f>
        <v/>
      </c>
      <c r="AHJ7" s="10" t="str">
        <f aca="false">+IF($D$3&gt;=891,891,"")</f>
        <v/>
      </c>
      <c r="AHK7" s="10" t="str">
        <f aca="false">+IF($D$3&gt;=892,892,"")</f>
        <v/>
      </c>
      <c r="AHL7" s="10" t="str">
        <f aca="false">+IF($D$3&gt;=893,893,"")</f>
        <v/>
      </c>
      <c r="AHM7" s="10" t="str">
        <f aca="false">+IF($D$3&gt;=894,894,"")</f>
        <v/>
      </c>
      <c r="AHN7" s="10" t="str">
        <f aca="false">+IF($D$3&gt;=895,895,"")</f>
        <v/>
      </c>
      <c r="AHO7" s="10" t="str">
        <f aca="false">+IF($D$3&gt;=896,896,"")</f>
        <v/>
      </c>
      <c r="AHP7" s="10" t="str">
        <f aca="false">+IF($D$3&gt;=897,897,"")</f>
        <v/>
      </c>
      <c r="AHQ7" s="10" t="str">
        <f aca="false">+IF($D$3&gt;=898,898,"")</f>
        <v/>
      </c>
      <c r="AHR7" s="10" t="str">
        <f aca="false">+IF($D$3&gt;=899,899,"")</f>
        <v/>
      </c>
      <c r="AHS7" s="10" t="str">
        <f aca="false">+IF($D$3&gt;=900,900,"")</f>
        <v/>
      </c>
      <c r="AHT7" s="10" t="str">
        <f aca="false">+IF($D$3&gt;=901,901,"")</f>
        <v/>
      </c>
      <c r="AHU7" s="10" t="str">
        <f aca="false">+IF($D$3&gt;=902,902,"")</f>
        <v/>
      </c>
      <c r="AHV7" s="10" t="str">
        <f aca="false">+IF($D$3&gt;=903,903,"")</f>
        <v/>
      </c>
      <c r="AHW7" s="10" t="str">
        <f aca="false">+IF($D$3&gt;=904,904,"")</f>
        <v/>
      </c>
      <c r="AHX7" s="10" t="str">
        <f aca="false">+IF($D$3&gt;=905,905,"")</f>
        <v/>
      </c>
      <c r="AHY7" s="10" t="str">
        <f aca="false">+IF($D$3&gt;=906,906,"")</f>
        <v/>
      </c>
      <c r="AHZ7" s="10" t="str">
        <f aca="false">+IF($D$3&gt;=907,907,"")</f>
        <v/>
      </c>
      <c r="AIA7" s="10" t="str">
        <f aca="false">+IF($D$3&gt;=908,908,"")</f>
        <v/>
      </c>
      <c r="AIB7" s="10" t="str">
        <f aca="false">+IF($D$3&gt;=909,909,"")</f>
        <v/>
      </c>
      <c r="AIC7" s="10" t="str">
        <f aca="false">+IF($D$3&gt;=910,910,"")</f>
        <v/>
      </c>
      <c r="AID7" s="10" t="str">
        <f aca="false">+IF($D$3&gt;=911,911,"")</f>
        <v/>
      </c>
      <c r="AIE7" s="10" t="str">
        <f aca="false">+IF($D$3&gt;=912,912,"")</f>
        <v/>
      </c>
      <c r="AIF7" s="10" t="str">
        <f aca="false">+IF($D$3&gt;=913,913,"")</f>
        <v/>
      </c>
      <c r="AIG7" s="10" t="str">
        <f aca="false">+IF($D$3&gt;=914,914,"")</f>
        <v/>
      </c>
      <c r="AIH7" s="10" t="str">
        <f aca="false">+IF($D$3&gt;=915,915,"")</f>
        <v/>
      </c>
      <c r="AII7" s="10" t="str">
        <f aca="false">+IF($D$3&gt;=916,916,"")</f>
        <v/>
      </c>
      <c r="AIJ7" s="10" t="str">
        <f aca="false">+IF($D$3&gt;=917,917,"")</f>
        <v/>
      </c>
      <c r="AIK7" s="10" t="str">
        <f aca="false">+IF($D$3&gt;=918,918,"")</f>
        <v/>
      </c>
      <c r="AIL7" s="10" t="str">
        <f aca="false">+IF($D$3&gt;=919,919,"")</f>
        <v/>
      </c>
      <c r="AIM7" s="10" t="str">
        <f aca="false">+IF($D$3&gt;=920,920,"")</f>
        <v/>
      </c>
      <c r="AIN7" s="10" t="str">
        <f aca="false">+IF($D$3&gt;=921,921,"")</f>
        <v/>
      </c>
      <c r="AIO7" s="10" t="str">
        <f aca="false">+IF($D$3&gt;=922,922,"")</f>
        <v/>
      </c>
      <c r="AIP7" s="10" t="str">
        <f aca="false">+IF($D$3&gt;=923,923,"")</f>
        <v/>
      </c>
      <c r="AIQ7" s="10" t="str">
        <f aca="false">+IF($D$3&gt;=924,924,"")</f>
        <v/>
      </c>
      <c r="AIR7" s="10" t="str">
        <f aca="false">+IF($D$3&gt;=925,925,"")</f>
        <v/>
      </c>
      <c r="AIS7" s="10" t="str">
        <f aca="false">+IF($D$3&gt;=926,926,"")</f>
        <v/>
      </c>
      <c r="AIT7" s="10" t="str">
        <f aca="false">+IF($D$3&gt;=927,927,"")</f>
        <v/>
      </c>
      <c r="AIU7" s="10" t="str">
        <f aca="false">+IF($D$3&gt;=928,928,"")</f>
        <v/>
      </c>
      <c r="AIV7" s="10" t="str">
        <f aca="false">+IF($D$3&gt;=929,929,"")</f>
        <v/>
      </c>
      <c r="AIW7" s="10" t="str">
        <f aca="false">+IF($D$3&gt;=930,930,"")</f>
        <v/>
      </c>
      <c r="AIX7" s="10" t="str">
        <f aca="false">+IF($D$3&gt;=931,931,"")</f>
        <v/>
      </c>
      <c r="AIY7" s="10" t="str">
        <f aca="false">+IF($D$3&gt;=932,932,"")</f>
        <v/>
      </c>
      <c r="AIZ7" s="10" t="str">
        <f aca="false">+IF($D$3&gt;=933,933,"")</f>
        <v/>
      </c>
      <c r="AJA7" s="10" t="str">
        <f aca="false">+IF($D$3&gt;=934,934,"")</f>
        <v/>
      </c>
      <c r="AJB7" s="10" t="str">
        <f aca="false">+IF($D$3&gt;=935,935,"")</f>
        <v/>
      </c>
      <c r="AJC7" s="10" t="str">
        <f aca="false">+IF($D$3&gt;=936,936,"")</f>
        <v/>
      </c>
      <c r="AJD7" s="10" t="str">
        <f aca="false">+IF($D$3&gt;=937,937,"")</f>
        <v/>
      </c>
      <c r="AJE7" s="10" t="str">
        <f aca="false">+IF($D$3&gt;=938,938,"")</f>
        <v/>
      </c>
      <c r="AJF7" s="10" t="str">
        <f aca="false">+IF($D$3&gt;=939,939,"")</f>
        <v/>
      </c>
      <c r="AJG7" s="10" t="str">
        <f aca="false">+IF($D$3&gt;=940,940,"")</f>
        <v/>
      </c>
      <c r="AJH7" s="10" t="str">
        <f aca="false">+IF($D$3&gt;=941,941,"")</f>
        <v/>
      </c>
      <c r="AJI7" s="10" t="str">
        <f aca="false">+IF($D$3&gt;=942,942,"")</f>
        <v/>
      </c>
      <c r="AJJ7" s="10" t="str">
        <f aca="false">+IF($D$3&gt;=943,943,"")</f>
        <v/>
      </c>
      <c r="AJK7" s="10" t="str">
        <f aca="false">+IF($D$3&gt;=944,944,"")</f>
        <v/>
      </c>
      <c r="AJL7" s="10" t="str">
        <f aca="false">+IF($D$3&gt;=945,945,"")</f>
        <v/>
      </c>
      <c r="AJM7" s="10" t="str">
        <f aca="false">+IF($D$3&gt;=946,946,"")</f>
        <v/>
      </c>
      <c r="AJN7" s="10" t="str">
        <f aca="false">+IF($D$3&gt;=947,947,"")</f>
        <v/>
      </c>
      <c r="AJO7" s="10" t="str">
        <f aca="false">+IF($D$3&gt;=948,948,"")</f>
        <v/>
      </c>
      <c r="AJP7" s="10" t="str">
        <f aca="false">+IF($D$3&gt;=949,949,"")</f>
        <v/>
      </c>
      <c r="AJQ7" s="10" t="str">
        <f aca="false">+IF($D$3&gt;=950,950,"")</f>
        <v/>
      </c>
      <c r="AJR7" s="10" t="str">
        <f aca="false">+IF($D$3&gt;=951,951,"")</f>
        <v/>
      </c>
      <c r="AJS7" s="10" t="str">
        <f aca="false">+IF($D$3&gt;=952,952,"")</f>
        <v/>
      </c>
      <c r="AJT7" s="10" t="str">
        <f aca="false">+IF($D$3&gt;=953,953,"")</f>
        <v/>
      </c>
      <c r="AJU7" s="10" t="str">
        <f aca="false">+IF($D$3&gt;=954,954,"")</f>
        <v/>
      </c>
      <c r="AJV7" s="10" t="str">
        <f aca="false">+IF($D$3&gt;=955,955,"")</f>
        <v/>
      </c>
      <c r="AJW7" s="10" t="str">
        <f aca="false">+IF($D$3&gt;=956,956,"")</f>
        <v/>
      </c>
      <c r="AJX7" s="10" t="str">
        <f aca="false">+IF($D$3&gt;=957,957,"")</f>
        <v/>
      </c>
      <c r="AJY7" s="10" t="str">
        <f aca="false">+IF($D$3&gt;=958,958,"")</f>
        <v/>
      </c>
      <c r="AJZ7" s="10" t="str">
        <f aca="false">+IF($D$3&gt;=959,959,"")</f>
        <v/>
      </c>
      <c r="AKA7" s="10" t="str">
        <f aca="false">+IF($D$3&gt;=960,960,"")</f>
        <v/>
      </c>
      <c r="AKB7" s="10" t="str">
        <f aca="false">+IF($D$3&gt;=961,961,"")</f>
        <v/>
      </c>
      <c r="AKC7" s="10" t="str">
        <f aca="false">+IF($D$3&gt;=962,962,"")</f>
        <v/>
      </c>
      <c r="AKD7" s="10" t="str">
        <f aca="false">+IF($D$3&gt;=963,963,"")</f>
        <v/>
      </c>
      <c r="AKE7" s="10" t="str">
        <f aca="false">+IF($D$3&gt;=964,964,"")</f>
        <v/>
      </c>
      <c r="AKF7" s="10" t="str">
        <f aca="false">+IF($D$3&gt;=965,965,"")</f>
        <v/>
      </c>
      <c r="AKG7" s="10" t="str">
        <f aca="false">+IF($D$3&gt;=966,966,"")</f>
        <v/>
      </c>
      <c r="AKH7" s="10" t="str">
        <f aca="false">+IF($D$3&gt;=967,967,"")</f>
        <v/>
      </c>
      <c r="AKI7" s="10" t="str">
        <f aca="false">+IF($D$3&gt;=968,968,"")</f>
        <v/>
      </c>
      <c r="AKJ7" s="10" t="str">
        <f aca="false">+IF($D$3&gt;=969,969,"")</f>
        <v/>
      </c>
      <c r="AKK7" s="10" t="str">
        <f aca="false">+IF($D$3&gt;=970,970,"")</f>
        <v/>
      </c>
      <c r="AKL7" s="10" t="str">
        <f aca="false">+IF($D$3&gt;=971,971,"")</f>
        <v/>
      </c>
      <c r="AKM7" s="10" t="str">
        <f aca="false">+IF($D$3&gt;=972,972,"")</f>
        <v/>
      </c>
      <c r="AKN7" s="10" t="str">
        <f aca="false">+IF($D$3&gt;=973,973,"")</f>
        <v/>
      </c>
      <c r="AKO7" s="10" t="str">
        <f aca="false">+IF($D$3&gt;=974,974,"")</f>
        <v/>
      </c>
      <c r="AKP7" s="10" t="str">
        <f aca="false">+IF($D$3&gt;=975,975,"")</f>
        <v/>
      </c>
      <c r="AKQ7" s="10" t="str">
        <f aca="false">+IF($D$3&gt;=976,976,"")</f>
        <v/>
      </c>
      <c r="AKR7" s="10" t="str">
        <f aca="false">+IF($D$3&gt;=977,977,"")</f>
        <v/>
      </c>
      <c r="AKS7" s="10" t="str">
        <f aca="false">+IF($D$3&gt;=978,978,"")</f>
        <v/>
      </c>
      <c r="AKT7" s="10" t="str">
        <f aca="false">+IF($D$3&gt;=979,979,"")</f>
        <v/>
      </c>
      <c r="AKU7" s="10" t="str">
        <f aca="false">+IF($D$3&gt;=980,980,"")</f>
        <v/>
      </c>
      <c r="AKV7" s="10" t="str">
        <f aca="false">+IF($D$3&gt;=981,981,"")</f>
        <v/>
      </c>
      <c r="AKW7" s="10" t="str">
        <f aca="false">+IF($D$3&gt;=982,982,"")</f>
        <v/>
      </c>
      <c r="AKX7" s="10" t="str">
        <f aca="false">+IF($D$3&gt;=983,983,"")</f>
        <v/>
      </c>
      <c r="AKY7" s="10" t="str">
        <f aca="false">+IF($D$3&gt;=984,984,"")</f>
        <v/>
      </c>
      <c r="AKZ7" s="10" t="str">
        <f aca="false">+IF($D$3&gt;=985,985,"")</f>
        <v/>
      </c>
      <c r="ALA7" s="10" t="str">
        <f aca="false">+IF($D$3&gt;=986,986,"")</f>
        <v/>
      </c>
      <c r="ALB7" s="10" t="str">
        <f aca="false">+IF($D$3&gt;=987,987,"")</f>
        <v/>
      </c>
      <c r="ALC7" s="10" t="str">
        <f aca="false">+IF($D$3&gt;=988,988,"")</f>
        <v/>
      </c>
      <c r="ALD7" s="10" t="str">
        <f aca="false">+IF($D$3&gt;=989,989,"")</f>
        <v/>
      </c>
      <c r="ALE7" s="10" t="str">
        <f aca="false">+IF($D$3&gt;=990,990,"")</f>
        <v/>
      </c>
      <c r="ALF7" s="10" t="str">
        <f aca="false">+IF($D$3&gt;=991,991,"")</f>
        <v/>
      </c>
      <c r="ALG7" s="10" t="str">
        <f aca="false">+IF($D$3&gt;=992,992,"")</f>
        <v/>
      </c>
      <c r="ALH7" s="10" t="str">
        <f aca="false">+IF($D$3&gt;=993,993,"")</f>
        <v/>
      </c>
      <c r="ALI7" s="10" t="str">
        <f aca="false">+IF($D$3&gt;=994,994,"")</f>
        <v/>
      </c>
      <c r="ALJ7" s="10" t="str">
        <f aca="false">+IF($D$3&gt;=995,995,"")</f>
        <v/>
      </c>
      <c r="ALK7" s="10" t="str">
        <f aca="false">+IF($D$3&gt;=996,996,"")</f>
        <v/>
      </c>
      <c r="ALL7" s="10" t="str">
        <f aca="false">+IF($D$3&gt;=997,997,"")</f>
        <v/>
      </c>
      <c r="ALM7" s="10" t="str">
        <f aca="false">+IF($D$3&gt;=998,998,"")</f>
        <v/>
      </c>
      <c r="ALN7" s="10" t="str">
        <f aca="false">+IF($D$3&gt;=999,999,"")</f>
        <v/>
      </c>
      <c r="ALO7" s="10" t="str">
        <f aca="false">+IF($D$3&gt;=1000,1000,"")</f>
        <v/>
      </c>
      <c r="ALP7" s="10" t="str">
        <f aca="false">+IF($D$3&gt;=1001,1001,"")</f>
        <v/>
      </c>
      <c r="ALQ7" s="10" t="str">
        <f aca="false">+IF($D$3&gt;=1002,1002,"")</f>
        <v/>
      </c>
      <c r="ALR7" s="10" t="str">
        <f aca="false">+IF($D$3&gt;=1003,1003,"")</f>
        <v/>
      </c>
      <c r="ALS7" s="10" t="str">
        <f aca="false">+IF($D$3&gt;=1004,1004,"")</f>
        <v/>
      </c>
      <c r="ALT7" s="10" t="str">
        <f aca="false">+IF($D$3&gt;=1005,1005,"")</f>
        <v/>
      </c>
      <c r="ALU7" s="10" t="str">
        <f aca="false">+IF($D$3&gt;=1006,1006,"")</f>
        <v/>
      </c>
      <c r="ALV7" s="10" t="str">
        <f aca="false">+IF($D$3&gt;=1007,1007,"")</f>
        <v/>
      </c>
      <c r="ALW7" s="10" t="str">
        <f aca="false">+IF($D$3&gt;=1008,1008,"")</f>
        <v/>
      </c>
      <c r="ALX7" s="10" t="str">
        <f aca="false">+IF($D$3&gt;=1009,1009,"")</f>
        <v/>
      </c>
      <c r="ALY7" s="10" t="str">
        <f aca="false">+IF($D$3&gt;=1010,1010,"")</f>
        <v/>
      </c>
      <c r="ALZ7" s="10" t="str">
        <f aca="false">+IF($D$3&gt;=1011,1011,"")</f>
        <v/>
      </c>
      <c r="AMA7" s="10" t="str">
        <f aca="false">+IF($D$3&gt;=1012,1012,"")</f>
        <v/>
      </c>
      <c r="AMB7" s="10" t="str">
        <f aca="false">+IF($D$3&gt;=1013,1013,"")</f>
        <v/>
      </c>
      <c r="AMC7" s="10" t="str">
        <f aca="false">+IF($D$3&gt;=1014,1014,"")</f>
        <v/>
      </c>
      <c r="AMD7" s="10" t="str">
        <f aca="false">+IF($D$3&gt;=1015,1015,"")</f>
        <v/>
      </c>
      <c r="AME7" s="10" t="str">
        <f aca="false">+IF($D$3&gt;=1016,1016,"")</f>
        <v/>
      </c>
      <c r="AMF7" s="10" t="str">
        <f aca="false">+IF($D$3&gt;=1017,1017,"")</f>
        <v/>
      </c>
      <c r="AMG7" s="10" t="str">
        <f aca="false">+IF($D$3&gt;=1018,1018,"")</f>
        <v/>
      </c>
      <c r="AMH7" s="10" t="str">
        <f aca="false">+IF($D$3&gt;=1019,1019,"")</f>
        <v/>
      </c>
      <c r="AMI7" s="10" t="str">
        <f aca="false">+IF($D$3&gt;=1020,1020,"")</f>
        <v/>
      </c>
      <c r="AMJ7" s="10" t="str">
        <f aca="false">+IF($D$3&gt;=1021,1021,"")</f>
        <v/>
      </c>
    </row>
    <row r="8" customFormat="false" ht="13.8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1" customFormat="true" ht="20.15" hidden="false" customHeight="true" outlineLevel="0" collapsed="false">
      <c r="A9" s="4" t="s">
        <v>4</v>
      </c>
      <c r="B9" s="4"/>
      <c r="C9" s="1" t="s">
        <v>5</v>
      </c>
      <c r="D9" s="11" t="n">
        <v>0</v>
      </c>
    </row>
    <row r="10" s="11" customFormat="true" ht="20.15" hidden="false" customHeight="true" outlineLevel="0" collapsed="false">
      <c r="A10" s="4" t="s">
        <v>6</v>
      </c>
      <c r="B10" s="4"/>
      <c r="C10" s="1" t="s">
        <v>7</v>
      </c>
      <c r="D10" s="11" t="n">
        <v>0</v>
      </c>
    </row>
    <row r="11" s="11" customFormat="true" ht="20.15" hidden="false" customHeight="true" outlineLevel="0" collapsed="false">
      <c r="A11" s="4" t="s">
        <v>8</v>
      </c>
      <c r="B11" s="4"/>
      <c r="C11" s="1" t="s">
        <v>9</v>
      </c>
      <c r="D11" s="11" t="n">
        <v>0</v>
      </c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1" customFormat="true" ht="20.15" hidden="false" customHeight="true" outlineLevel="0" collapsed="false">
      <c r="A13" s="4" t="s">
        <v>10</v>
      </c>
      <c r="B13" s="4"/>
      <c r="C13" s="1" t="s">
        <v>11</v>
      </c>
      <c r="D13" s="11" t="n">
        <v>10</v>
      </c>
    </row>
    <row r="14" s="5" customFormat="true" ht="20.15" hidden="false" customHeight="true" outlineLevel="0" collapsed="false"/>
    <row r="15" customFormat="false" ht="25.55" hidden="false" customHeight="true" outlineLevel="0" collapsed="false">
      <c r="A15" s="12" t="s">
        <v>12</v>
      </c>
      <c r="B15" s="12"/>
      <c r="C15" s="12"/>
      <c r="D15" s="12"/>
      <c r="E15" s="12"/>
      <c r="F15" s="12"/>
      <c r="G15" s="12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0.15" hidden="false" customHeight="tru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1" customFormat="true" ht="20.15" hidden="false" customHeight="true" outlineLevel="0" collapsed="false">
      <c r="A17" s="4" t="s">
        <v>13</v>
      </c>
      <c r="B17" s="4"/>
      <c r="C17" s="1" t="s">
        <v>14</v>
      </c>
      <c r="D17" s="11" t="n">
        <v>0</v>
      </c>
    </row>
    <row r="18" s="11" customFormat="true" ht="20.15" hidden="false" customHeight="true" outlineLevel="0" collapsed="false">
      <c r="A18" s="4" t="s">
        <v>15</v>
      </c>
      <c r="B18" s="4"/>
      <c r="C18" s="1" t="s">
        <v>14</v>
      </c>
      <c r="D18" s="11" t="n">
        <v>0</v>
      </c>
    </row>
    <row r="19" s="11" customFormat="true" ht="20.15" hidden="false" customHeight="true" outlineLevel="0" collapsed="false">
      <c r="A19" s="4" t="s">
        <v>16</v>
      </c>
      <c r="B19" s="4"/>
      <c r="C19" s="1" t="s">
        <v>14</v>
      </c>
      <c r="D19" s="11" t="n">
        <v>0</v>
      </c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1" customFormat="true" ht="20.15" hidden="false" customHeight="true" outlineLevel="0" collapsed="false">
      <c r="A21" s="13" t="s">
        <v>17</v>
      </c>
      <c r="B21" s="13"/>
      <c r="C21" s="1" t="s">
        <v>18</v>
      </c>
      <c r="D21" s="14" t="n">
        <v>10</v>
      </c>
      <c r="E21" s="14"/>
    </row>
    <row r="22" s="5" customFormat="true" ht="20.15" hidden="false" customHeight="true" outlineLevel="0" collapsed="false">
      <c r="A22" s="15" t="s">
        <v>19</v>
      </c>
      <c r="B22" s="15"/>
    </row>
    <row r="23" customFormat="false" ht="20.15" hidden="false" customHeight="tru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6" customFormat="true" ht="20.15" hidden="false" customHeight="true" outlineLevel="0" collapsed="false"/>
    <row r="25" s="5" customFormat="true" ht="20.15" hidden="false" customHeight="true" outlineLevel="0" collapsed="false"/>
    <row r="26" customFormat="false" ht="36.15" hidden="false" customHeight="true" outlineLevel="0" collapsed="false">
      <c r="A26" s="9" t="s">
        <v>20</v>
      </c>
      <c r="B26" s="9"/>
      <c r="C26" s="5"/>
      <c r="D26" s="7" t="n">
        <v>1</v>
      </c>
      <c r="E26" s="0"/>
      <c r="F26" s="17" t="s">
        <v>21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20.15" hidden="false" customHeight="tru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20.15" hidden="false" customHeight="true" outlineLevel="0" collapsed="false">
      <c r="A28" s="0"/>
      <c r="B28" s="0"/>
      <c r="C28" s="0"/>
      <c r="D28" s="0"/>
      <c r="E28" s="0"/>
      <c r="F28" s="0"/>
      <c r="G28" s="18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20.15" hidden="false" customHeight="tru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" customFormat="true" ht="20.15" hidden="false" customHeight="true" outlineLevel="0" collapsed="false">
      <c r="A30" s="9" t="s">
        <v>22</v>
      </c>
      <c r="C30" s="0"/>
      <c r="D30" s="10" t="n">
        <f aca="false">+IF($D$26&gt;=1,1,"")</f>
        <v>1</v>
      </c>
      <c r="E30" s="10" t="str">
        <f aca="false">+IF($D$26&gt;=2,2,"")</f>
        <v/>
      </c>
      <c r="F30" s="10" t="str">
        <f aca="false">+IF($D$26&gt;=3,3,"")</f>
        <v/>
      </c>
      <c r="G30" s="10" t="str">
        <f aca="false">+IF($D$26&gt;=4,4,"")</f>
        <v/>
      </c>
      <c r="H30" s="10" t="str">
        <f aca="false">+IF($D$26&gt;=5,5,"")</f>
        <v/>
      </c>
      <c r="I30" s="10" t="str">
        <f aca="false">+IF($D$26&gt;=6,6,"")</f>
        <v/>
      </c>
      <c r="J30" s="10" t="str">
        <f aca="false">+IF($D$26&gt;=7,7,"")</f>
        <v/>
      </c>
      <c r="K30" s="10" t="str">
        <f aca="false">+IF($D$26&gt;=8,8,"")</f>
        <v/>
      </c>
      <c r="L30" s="10" t="str">
        <f aca="false">+IF($D$26&gt;=9,9,"")</f>
        <v/>
      </c>
      <c r="M30" s="10" t="str">
        <f aca="false">+IF($D$26&gt;=10,10,"")</f>
        <v/>
      </c>
      <c r="N30" s="10" t="str">
        <f aca="false">+IF($D$26&gt;=11,11,"")</f>
        <v/>
      </c>
      <c r="O30" s="10" t="str">
        <f aca="false">+IF($D$26&gt;=12,12,"")</f>
        <v/>
      </c>
      <c r="P30" s="10" t="str">
        <f aca="false">+IF($D$26&gt;=13,13,"")</f>
        <v/>
      </c>
      <c r="Q30" s="10" t="str">
        <f aca="false">+IF($D$26&gt;=14,14,"")</f>
        <v/>
      </c>
      <c r="R30" s="10" t="str">
        <f aca="false">+IF($D$26&gt;=15,15,"")</f>
        <v/>
      </c>
      <c r="S30" s="10" t="str">
        <f aca="false">+IF($D$26&gt;=16,16,"")</f>
        <v/>
      </c>
      <c r="T30" s="10" t="str">
        <f aca="false">+IF($D$26&gt;=17,17,"")</f>
        <v/>
      </c>
      <c r="U30" s="10" t="str">
        <f aca="false">+IF($D$26&gt;=18,18,"")</f>
        <v/>
      </c>
      <c r="V30" s="10" t="str">
        <f aca="false">+IF($D$26&gt;=19,19,"")</f>
        <v/>
      </c>
      <c r="W30" s="10" t="str">
        <f aca="false">+IF($D$26&gt;=20,20,"")</f>
        <v/>
      </c>
      <c r="X30" s="10" t="str">
        <f aca="false">+IF($D$26&gt;=21,21,"")</f>
        <v/>
      </c>
      <c r="Y30" s="10" t="str">
        <f aca="false">+IF($D$26&gt;=22,22,"")</f>
        <v/>
      </c>
      <c r="Z30" s="10" t="str">
        <f aca="false">+IF($D$26&gt;=23,23,"")</f>
        <v/>
      </c>
      <c r="AA30" s="10" t="str">
        <f aca="false">+IF($D$26&gt;=24,24,"")</f>
        <v/>
      </c>
      <c r="AB30" s="10" t="str">
        <f aca="false">+IF($D$26&gt;=25,25,"")</f>
        <v/>
      </c>
      <c r="AC30" s="10" t="str">
        <f aca="false">+IF($D$26&gt;=26,26,"")</f>
        <v/>
      </c>
      <c r="AD30" s="10" t="str">
        <f aca="false">+IF($D$26&gt;=27,27,"")</f>
        <v/>
      </c>
      <c r="AE30" s="10" t="str">
        <f aca="false">+IF($D$26&gt;=28,28,"")</f>
        <v/>
      </c>
      <c r="AF30" s="10" t="str">
        <f aca="false">+IF($D$26&gt;=29,29,"")</f>
        <v/>
      </c>
      <c r="AG30" s="10" t="str">
        <f aca="false">+IF($D$26&gt;=30,30,"")</f>
        <v/>
      </c>
      <c r="AH30" s="10" t="str">
        <f aca="false">+IF($D$26&gt;=31,31,"")</f>
        <v/>
      </c>
      <c r="AI30" s="10" t="str">
        <f aca="false">+IF($D$26&gt;=32,32,"")</f>
        <v/>
      </c>
      <c r="AJ30" s="10" t="str">
        <f aca="false">+IF($D$26&gt;=33,33,"")</f>
        <v/>
      </c>
      <c r="AK30" s="10" t="str">
        <f aca="false">+IF($D$26&gt;=34,34,"")</f>
        <v/>
      </c>
      <c r="AL30" s="10" t="str">
        <f aca="false">+IF($D$26&gt;=35,35,"")</f>
        <v/>
      </c>
      <c r="AM30" s="10" t="str">
        <f aca="false">+IF($D$26&gt;=36,36,"")</f>
        <v/>
      </c>
      <c r="AN30" s="10" t="str">
        <f aca="false">+IF($D$26&gt;=37,37,"")</f>
        <v/>
      </c>
      <c r="AO30" s="10" t="str">
        <f aca="false">+IF($D$26&gt;=38,38,"")</f>
        <v/>
      </c>
      <c r="AP30" s="10" t="str">
        <f aca="false">+IF($D$26&gt;=39,39,"")</f>
        <v/>
      </c>
      <c r="AQ30" s="10" t="str">
        <f aca="false">+IF($D$26&gt;=40,40,"")</f>
        <v/>
      </c>
      <c r="AR30" s="10" t="str">
        <f aca="false">+IF($D$26&gt;=41,41,"")</f>
        <v/>
      </c>
      <c r="AS30" s="10" t="str">
        <f aca="false">+IF($D$26&gt;=42,42,"")</f>
        <v/>
      </c>
      <c r="AT30" s="10" t="str">
        <f aca="false">+IF($D$26&gt;=43,43,"")</f>
        <v/>
      </c>
      <c r="AU30" s="10" t="str">
        <f aca="false">+IF($D$26&gt;=44,44,"")</f>
        <v/>
      </c>
      <c r="AV30" s="10" t="str">
        <f aca="false">+IF($D$26&gt;=45,45,"")</f>
        <v/>
      </c>
      <c r="AW30" s="10" t="str">
        <f aca="false">+IF($D$26&gt;=46,46,"")</f>
        <v/>
      </c>
      <c r="AX30" s="10" t="str">
        <f aca="false">+IF($D$26&gt;=47,47,"")</f>
        <v/>
      </c>
      <c r="AY30" s="10" t="str">
        <f aca="false">+IF($D$26&gt;=48,48,"")</f>
        <v/>
      </c>
      <c r="AZ30" s="10" t="str">
        <f aca="false">+IF($D$26&gt;=49,49,"")</f>
        <v/>
      </c>
      <c r="BA30" s="10" t="str">
        <f aca="false">+IF($D$26&gt;=50,50,"")</f>
        <v/>
      </c>
      <c r="BB30" s="10" t="str">
        <f aca="false">+IF($D$26&gt;=51,51,"")</f>
        <v/>
      </c>
      <c r="BC30" s="10" t="str">
        <f aca="false">+IF($D$26&gt;=52,52,"")</f>
        <v/>
      </c>
      <c r="BD30" s="10" t="str">
        <f aca="false">+IF($D$26&gt;=53,53,"")</f>
        <v/>
      </c>
      <c r="BE30" s="10" t="str">
        <f aca="false">+IF($D$26&gt;=54,54,"")</f>
        <v/>
      </c>
      <c r="BF30" s="10" t="str">
        <f aca="false">+IF($D$26&gt;=55,55,"")</f>
        <v/>
      </c>
      <c r="BG30" s="10" t="str">
        <f aca="false">+IF($D$26&gt;=56,56,"")</f>
        <v/>
      </c>
      <c r="BH30" s="10" t="str">
        <f aca="false">+IF($D$26&gt;=57,57,"")</f>
        <v/>
      </c>
      <c r="BI30" s="10" t="str">
        <f aca="false">+IF($D$26&gt;=58,58,"")</f>
        <v/>
      </c>
      <c r="BJ30" s="10" t="str">
        <f aca="false">+IF($D$26&gt;=59,59,"")</f>
        <v/>
      </c>
      <c r="BK30" s="10" t="str">
        <f aca="false">+IF($D$26&gt;=60,60,"")</f>
        <v/>
      </c>
      <c r="BL30" s="10" t="str">
        <f aca="false">+IF($D$26&gt;=61,61,"")</f>
        <v/>
      </c>
      <c r="BM30" s="10" t="str">
        <f aca="false">+IF($D$26&gt;=62,62,"")</f>
        <v/>
      </c>
      <c r="BN30" s="10" t="str">
        <f aca="false">+IF($D$26&gt;=63,63,"")</f>
        <v/>
      </c>
      <c r="BO30" s="10" t="str">
        <f aca="false">+IF($D$26&gt;=64,64,"")</f>
        <v/>
      </c>
      <c r="BP30" s="10" t="str">
        <f aca="false">+IF($D$26&gt;=65,65,"")</f>
        <v/>
      </c>
      <c r="BQ30" s="10" t="str">
        <f aca="false">+IF($D$26&gt;=66,66,"")</f>
        <v/>
      </c>
      <c r="BR30" s="10" t="str">
        <f aca="false">+IF($D$26&gt;=67,67,"")</f>
        <v/>
      </c>
      <c r="BS30" s="10" t="str">
        <f aca="false">+IF($D$26&gt;=68,68,"")</f>
        <v/>
      </c>
      <c r="BT30" s="10" t="str">
        <f aca="false">+IF($D$26&gt;=69,69,"")</f>
        <v/>
      </c>
      <c r="BU30" s="10" t="str">
        <f aca="false">+IF($D$26&gt;=70,70,"")</f>
        <v/>
      </c>
      <c r="BV30" s="10" t="str">
        <f aca="false">+IF($D$26&gt;=71,71,"")</f>
        <v/>
      </c>
      <c r="BW30" s="10" t="str">
        <f aca="false">+IF($D$26&gt;=72,72,"")</f>
        <v/>
      </c>
      <c r="BX30" s="10" t="str">
        <f aca="false">+IF($D$26&gt;=73,73,"")</f>
        <v/>
      </c>
      <c r="BY30" s="10" t="str">
        <f aca="false">+IF($D$26&gt;=74,74,"")</f>
        <v/>
      </c>
      <c r="BZ30" s="10" t="str">
        <f aca="false">+IF($D$26&gt;=75,75,"")</f>
        <v/>
      </c>
      <c r="CA30" s="10" t="str">
        <f aca="false">+IF($D$26&gt;=76,76,"")</f>
        <v/>
      </c>
      <c r="CB30" s="10" t="str">
        <f aca="false">+IF($D$26&gt;=77,77,"")</f>
        <v/>
      </c>
      <c r="CC30" s="10" t="str">
        <f aca="false">+IF($D$26&gt;=78,78,"")</f>
        <v/>
      </c>
      <c r="CD30" s="10" t="str">
        <f aca="false">+IF($D$26&gt;=79,79,"")</f>
        <v/>
      </c>
      <c r="CE30" s="10" t="str">
        <f aca="false">+IF($D$26&gt;=80,80,"")</f>
        <v/>
      </c>
      <c r="CF30" s="10" t="str">
        <f aca="false">+IF($D$26&gt;=81,81,"")</f>
        <v/>
      </c>
      <c r="CG30" s="10" t="str">
        <f aca="false">+IF($D$26&gt;=82,82,"")</f>
        <v/>
      </c>
      <c r="CH30" s="10" t="str">
        <f aca="false">+IF($D$26&gt;=83,83,"")</f>
        <v/>
      </c>
      <c r="CI30" s="10" t="str">
        <f aca="false">+IF($D$26&gt;=84,84,"")</f>
        <v/>
      </c>
      <c r="CJ30" s="10" t="str">
        <f aca="false">+IF($D$26&gt;=85,85,"")</f>
        <v/>
      </c>
      <c r="CK30" s="10" t="str">
        <f aca="false">+IF($D$26&gt;=86,86,"")</f>
        <v/>
      </c>
      <c r="CL30" s="10" t="str">
        <f aca="false">+IF($D$26&gt;=87,87,"")</f>
        <v/>
      </c>
      <c r="CM30" s="10" t="str">
        <f aca="false">+IF($D$26&gt;=88,88,"")</f>
        <v/>
      </c>
      <c r="CN30" s="10" t="str">
        <f aca="false">+IF($D$26&gt;=89,89,"")</f>
        <v/>
      </c>
      <c r="CO30" s="10" t="str">
        <f aca="false">+IF($D$26&gt;=90,90,"")</f>
        <v/>
      </c>
      <c r="CP30" s="10" t="str">
        <f aca="false">+IF($D$26&gt;=91,91,"")</f>
        <v/>
      </c>
      <c r="CQ30" s="10" t="str">
        <f aca="false">+IF($D$26&gt;=92,92,"")</f>
        <v/>
      </c>
      <c r="CR30" s="10" t="str">
        <f aca="false">+IF($D$26&gt;=93,93,"")</f>
        <v/>
      </c>
      <c r="CS30" s="10" t="str">
        <f aca="false">+IF($D$26&gt;=94,94,"")</f>
        <v/>
      </c>
      <c r="CT30" s="10" t="str">
        <f aca="false">+IF($D$26&gt;=95,95,"")</f>
        <v/>
      </c>
      <c r="CU30" s="10" t="str">
        <f aca="false">+IF($D$26&gt;=96,96,"")</f>
        <v/>
      </c>
      <c r="CV30" s="10" t="str">
        <f aca="false">+IF($D$26&gt;=97,97,"")</f>
        <v/>
      </c>
      <c r="CW30" s="10" t="str">
        <f aca="false">+IF($D$26&gt;=98,98,"")</f>
        <v/>
      </c>
      <c r="CX30" s="10" t="str">
        <f aca="false">+IF($D$26&gt;=99,99,"")</f>
        <v/>
      </c>
      <c r="CY30" s="10" t="str">
        <f aca="false">+IF($D$26&gt;=100,100,"")</f>
        <v/>
      </c>
      <c r="CZ30" s="10" t="str">
        <f aca="false">+IF($D$26&gt;=101,101,"")</f>
        <v/>
      </c>
      <c r="DA30" s="10" t="str">
        <f aca="false">+IF($D$26&gt;=102,102,"")</f>
        <v/>
      </c>
      <c r="DB30" s="10" t="str">
        <f aca="false">+IF($D$26&gt;=103,103,"")</f>
        <v/>
      </c>
      <c r="DC30" s="10" t="str">
        <f aca="false">+IF($D$26&gt;=104,104,"")</f>
        <v/>
      </c>
      <c r="DD30" s="10" t="str">
        <f aca="false">+IF($D$26&gt;=105,105,"")</f>
        <v/>
      </c>
      <c r="DE30" s="10" t="str">
        <f aca="false">+IF($D$26&gt;=106,106,"")</f>
        <v/>
      </c>
      <c r="DF30" s="10" t="str">
        <f aca="false">+IF($D$26&gt;=107,107,"")</f>
        <v/>
      </c>
      <c r="DG30" s="10" t="str">
        <f aca="false">+IF($D$26&gt;=108,108,"")</f>
        <v/>
      </c>
      <c r="DH30" s="10" t="str">
        <f aca="false">+IF($D$26&gt;=109,109,"")</f>
        <v/>
      </c>
      <c r="DI30" s="10" t="str">
        <f aca="false">+IF($D$26&gt;=110,110,"")</f>
        <v/>
      </c>
      <c r="DJ30" s="10" t="str">
        <f aca="false">+IF($D$26&gt;=111,111,"")</f>
        <v/>
      </c>
      <c r="DK30" s="10" t="str">
        <f aca="false">+IF($D$26&gt;=112,112,"")</f>
        <v/>
      </c>
      <c r="DL30" s="10" t="str">
        <f aca="false">+IF($D$26&gt;=113,113,"")</f>
        <v/>
      </c>
      <c r="DM30" s="10" t="str">
        <f aca="false">+IF($D$26&gt;=114,114,"")</f>
        <v/>
      </c>
      <c r="DN30" s="10" t="str">
        <f aca="false">+IF($D$26&gt;=115,115,"")</f>
        <v/>
      </c>
      <c r="DO30" s="10" t="str">
        <f aca="false">+IF($D$26&gt;=116,116,"")</f>
        <v/>
      </c>
      <c r="DP30" s="10" t="str">
        <f aca="false">+IF($D$26&gt;=117,117,"")</f>
        <v/>
      </c>
      <c r="DQ30" s="10" t="str">
        <f aca="false">+IF($D$26&gt;=118,118,"")</f>
        <v/>
      </c>
      <c r="DR30" s="10" t="str">
        <f aca="false">+IF($D$26&gt;=119,119,"")</f>
        <v/>
      </c>
      <c r="DS30" s="10" t="str">
        <f aca="false">+IF($D$26&gt;=120,120,"")</f>
        <v/>
      </c>
      <c r="DT30" s="10" t="str">
        <f aca="false">+IF($D$26&gt;=121,121,"")</f>
        <v/>
      </c>
      <c r="DU30" s="10" t="str">
        <f aca="false">+IF($D$26&gt;=122,122,"")</f>
        <v/>
      </c>
      <c r="DV30" s="10" t="str">
        <f aca="false">+IF($D$26&gt;=123,123,"")</f>
        <v/>
      </c>
      <c r="DW30" s="10" t="str">
        <f aca="false">+IF($D$26&gt;=124,124,"")</f>
        <v/>
      </c>
      <c r="DX30" s="10" t="str">
        <f aca="false">+IF($D$26&gt;=125,125,"")</f>
        <v/>
      </c>
      <c r="DY30" s="10" t="str">
        <f aca="false">+IF($D$26&gt;=126,126,"")</f>
        <v/>
      </c>
      <c r="DZ30" s="10" t="str">
        <f aca="false">+IF($D$26&gt;=127,127,"")</f>
        <v/>
      </c>
      <c r="EA30" s="10" t="str">
        <f aca="false">+IF($D$26&gt;=128,128,"")</f>
        <v/>
      </c>
      <c r="EB30" s="10" t="str">
        <f aca="false">+IF($D$26&gt;=129,129,"")</f>
        <v/>
      </c>
      <c r="EC30" s="10" t="str">
        <f aca="false">+IF($D$26&gt;=130,130,"")</f>
        <v/>
      </c>
      <c r="ED30" s="10" t="str">
        <f aca="false">+IF($D$26&gt;=131,131,"")</f>
        <v/>
      </c>
      <c r="EE30" s="10" t="str">
        <f aca="false">+IF($D$26&gt;=132,132,"")</f>
        <v/>
      </c>
      <c r="EF30" s="10" t="str">
        <f aca="false">+IF($D$26&gt;=133,133,"")</f>
        <v/>
      </c>
      <c r="EG30" s="10" t="str">
        <f aca="false">+IF($D$26&gt;=134,134,"")</f>
        <v/>
      </c>
      <c r="EH30" s="10" t="str">
        <f aca="false">+IF($D$26&gt;=135,135,"")</f>
        <v/>
      </c>
      <c r="EI30" s="10" t="str">
        <f aca="false">+IF($D$26&gt;=136,136,"")</f>
        <v/>
      </c>
      <c r="EJ30" s="10" t="str">
        <f aca="false">+IF($D$26&gt;=137,137,"")</f>
        <v/>
      </c>
      <c r="EK30" s="10" t="str">
        <f aca="false">+IF($D$26&gt;=138,138,"")</f>
        <v/>
      </c>
      <c r="EL30" s="10" t="str">
        <f aca="false">+IF($D$26&gt;=139,139,"")</f>
        <v/>
      </c>
      <c r="EM30" s="10" t="str">
        <f aca="false">+IF($D$26&gt;=140,140,"")</f>
        <v/>
      </c>
      <c r="EN30" s="10" t="str">
        <f aca="false">+IF($D$26&gt;=141,141,"")</f>
        <v/>
      </c>
      <c r="EO30" s="10" t="str">
        <f aca="false">+IF($D$26&gt;=142,142,"")</f>
        <v/>
      </c>
      <c r="EP30" s="10" t="str">
        <f aca="false">+IF($D$26&gt;=143,143,"")</f>
        <v/>
      </c>
      <c r="EQ30" s="10" t="str">
        <f aca="false">+IF($D$26&gt;=144,144,"")</f>
        <v/>
      </c>
      <c r="ER30" s="10" t="str">
        <f aca="false">+IF($D$26&gt;=145,145,"")</f>
        <v/>
      </c>
      <c r="ES30" s="10" t="str">
        <f aca="false">+IF($D$26&gt;=146,146,"")</f>
        <v/>
      </c>
      <c r="ET30" s="10" t="str">
        <f aca="false">+IF($D$26&gt;=147,147,"")</f>
        <v/>
      </c>
      <c r="EU30" s="10" t="str">
        <f aca="false">+IF($D$26&gt;=148,148,"")</f>
        <v/>
      </c>
      <c r="EV30" s="10" t="str">
        <f aca="false">+IF($D$26&gt;=149,149,"")</f>
        <v/>
      </c>
      <c r="EW30" s="10" t="str">
        <f aca="false">+IF($D$26&gt;=150,150,"")</f>
        <v/>
      </c>
      <c r="EX30" s="10" t="str">
        <f aca="false">+IF($D$26&gt;=151,151,"")</f>
        <v/>
      </c>
      <c r="EY30" s="10" t="str">
        <f aca="false">+IF($D$26&gt;=152,152,"")</f>
        <v/>
      </c>
      <c r="EZ30" s="10" t="str">
        <f aca="false">+IF($D$26&gt;=153,153,"")</f>
        <v/>
      </c>
      <c r="FA30" s="10" t="str">
        <f aca="false">+IF($D$26&gt;=154,154,"")</f>
        <v/>
      </c>
      <c r="FB30" s="10" t="str">
        <f aca="false">+IF($D$26&gt;=155,155,"")</f>
        <v/>
      </c>
      <c r="FC30" s="10" t="str">
        <f aca="false">+IF($D$26&gt;=156,156,"")</f>
        <v/>
      </c>
      <c r="FD30" s="10" t="str">
        <f aca="false">+IF($D$26&gt;=157,157,"")</f>
        <v/>
      </c>
      <c r="FE30" s="10" t="str">
        <f aca="false">+IF($D$26&gt;=158,158,"")</f>
        <v/>
      </c>
      <c r="FF30" s="10" t="str">
        <f aca="false">+IF($D$26&gt;=159,159,"")</f>
        <v/>
      </c>
      <c r="FG30" s="10" t="str">
        <f aca="false">+IF($D$26&gt;=160,160,"")</f>
        <v/>
      </c>
      <c r="FH30" s="10" t="str">
        <f aca="false">+IF($D$26&gt;=161,161,"")</f>
        <v/>
      </c>
      <c r="FI30" s="10" t="str">
        <f aca="false">+IF($D$26&gt;=162,162,"")</f>
        <v/>
      </c>
      <c r="FJ30" s="10" t="str">
        <f aca="false">+IF($D$26&gt;=163,163,"")</f>
        <v/>
      </c>
      <c r="FK30" s="10" t="str">
        <f aca="false">+IF($D$26&gt;=164,164,"")</f>
        <v/>
      </c>
      <c r="FL30" s="10" t="str">
        <f aca="false">+IF($D$26&gt;=165,165,"")</f>
        <v/>
      </c>
      <c r="FM30" s="10" t="str">
        <f aca="false">+IF($D$26&gt;=166,166,"")</f>
        <v/>
      </c>
      <c r="FN30" s="10" t="str">
        <f aca="false">+IF($D$26&gt;=167,167,"")</f>
        <v/>
      </c>
      <c r="FO30" s="10" t="str">
        <f aca="false">+IF($D$26&gt;=168,168,"")</f>
        <v/>
      </c>
      <c r="FP30" s="10" t="str">
        <f aca="false">+IF($D$26&gt;=169,169,"")</f>
        <v/>
      </c>
      <c r="FQ30" s="10" t="str">
        <f aca="false">+IF($D$26&gt;=170,170,"")</f>
        <v/>
      </c>
      <c r="FR30" s="10" t="str">
        <f aca="false">+IF($D$26&gt;=171,171,"")</f>
        <v/>
      </c>
      <c r="FS30" s="10" t="str">
        <f aca="false">+IF($D$26&gt;=172,172,"")</f>
        <v/>
      </c>
      <c r="FT30" s="10" t="str">
        <f aca="false">+IF($D$26&gt;=173,173,"")</f>
        <v/>
      </c>
      <c r="FU30" s="10" t="str">
        <f aca="false">+IF($D$26&gt;=174,174,"")</f>
        <v/>
      </c>
      <c r="FV30" s="10" t="str">
        <f aca="false">+IF($D$26&gt;=175,175,"")</f>
        <v/>
      </c>
      <c r="FW30" s="10" t="str">
        <f aca="false">+IF($D$26&gt;=176,176,"")</f>
        <v/>
      </c>
      <c r="FX30" s="10" t="str">
        <f aca="false">+IF($D$26&gt;=177,177,"")</f>
        <v/>
      </c>
      <c r="FY30" s="10" t="str">
        <f aca="false">+IF($D$26&gt;=178,178,"")</f>
        <v/>
      </c>
      <c r="FZ30" s="10" t="str">
        <f aca="false">+IF($D$26&gt;=179,179,"")</f>
        <v/>
      </c>
      <c r="GA30" s="10" t="str">
        <f aca="false">+IF($D$26&gt;=180,180,"")</f>
        <v/>
      </c>
      <c r="GB30" s="10" t="str">
        <f aca="false">+IF($D$26&gt;=181,181,"")</f>
        <v/>
      </c>
      <c r="GC30" s="10" t="str">
        <f aca="false">+IF($D$26&gt;=182,182,"")</f>
        <v/>
      </c>
      <c r="GD30" s="10" t="str">
        <f aca="false">+IF($D$26&gt;=183,183,"")</f>
        <v/>
      </c>
      <c r="GE30" s="10" t="str">
        <f aca="false">+IF($D$26&gt;=184,184,"")</f>
        <v/>
      </c>
      <c r="GF30" s="10" t="str">
        <f aca="false">+IF($D$26&gt;=185,185,"")</f>
        <v/>
      </c>
      <c r="GG30" s="10" t="str">
        <f aca="false">+IF($D$26&gt;=186,186,"")</f>
        <v/>
      </c>
      <c r="GH30" s="10" t="str">
        <f aca="false">+IF($D$26&gt;=187,187,"")</f>
        <v/>
      </c>
      <c r="GI30" s="10" t="str">
        <f aca="false">+IF($D$26&gt;=188,188,"")</f>
        <v/>
      </c>
      <c r="GJ30" s="10" t="str">
        <f aca="false">+IF($D$26&gt;=189,189,"")</f>
        <v/>
      </c>
      <c r="GK30" s="10" t="str">
        <f aca="false">+IF($D$26&gt;=190,190,"")</f>
        <v/>
      </c>
      <c r="GL30" s="10" t="str">
        <f aca="false">+IF($D$26&gt;=191,191,"")</f>
        <v/>
      </c>
      <c r="GM30" s="10" t="str">
        <f aca="false">+IF($D$26&gt;=192,192,"")</f>
        <v/>
      </c>
      <c r="GN30" s="10" t="str">
        <f aca="false">+IF($D$26&gt;=193,193,"")</f>
        <v/>
      </c>
      <c r="GO30" s="10" t="str">
        <f aca="false">+IF($D$26&gt;=194,194,"")</f>
        <v/>
      </c>
      <c r="GP30" s="10" t="str">
        <f aca="false">+IF($D$26&gt;=195,195,"")</f>
        <v/>
      </c>
      <c r="GQ30" s="10" t="str">
        <f aca="false">+IF($D$26&gt;=196,196,"")</f>
        <v/>
      </c>
      <c r="GR30" s="10" t="str">
        <f aca="false">+IF($D$26&gt;=197,197,"")</f>
        <v/>
      </c>
      <c r="GS30" s="10" t="str">
        <f aca="false">+IF($D$26&gt;=198,198,"")</f>
        <v/>
      </c>
      <c r="GT30" s="10" t="str">
        <f aca="false">+IF($D$26&gt;=199,199,"")</f>
        <v/>
      </c>
      <c r="GU30" s="10" t="str">
        <f aca="false">+IF($D$26&gt;=200,200,"")</f>
        <v/>
      </c>
      <c r="GV30" s="10" t="str">
        <f aca="false">+IF($D$26&gt;=201,201,"")</f>
        <v/>
      </c>
      <c r="GW30" s="10" t="str">
        <f aca="false">+IF($D$26&gt;=202,202,"")</f>
        <v/>
      </c>
      <c r="GX30" s="10" t="str">
        <f aca="false">+IF($D$26&gt;=203,203,"")</f>
        <v/>
      </c>
      <c r="GY30" s="10" t="str">
        <f aca="false">+IF($D$26&gt;=204,204,"")</f>
        <v/>
      </c>
      <c r="GZ30" s="10" t="str">
        <f aca="false">+IF($D$26&gt;=205,205,"")</f>
        <v/>
      </c>
      <c r="HA30" s="10" t="str">
        <f aca="false">+IF($D$26&gt;=206,206,"")</f>
        <v/>
      </c>
      <c r="HB30" s="10" t="str">
        <f aca="false">+IF($D$26&gt;=207,207,"")</f>
        <v/>
      </c>
      <c r="HC30" s="10" t="str">
        <f aca="false">+IF($D$26&gt;=208,208,"")</f>
        <v/>
      </c>
      <c r="HD30" s="10" t="str">
        <f aca="false">+IF($D$26&gt;=209,209,"")</f>
        <v/>
      </c>
      <c r="HE30" s="10" t="str">
        <f aca="false">+IF($D$26&gt;=210,210,"")</f>
        <v/>
      </c>
      <c r="HF30" s="10" t="str">
        <f aca="false">+IF($D$26&gt;=211,211,"")</f>
        <v/>
      </c>
      <c r="HG30" s="10" t="str">
        <f aca="false">+IF($D$26&gt;=212,212,"")</f>
        <v/>
      </c>
      <c r="HH30" s="10" t="str">
        <f aca="false">+IF($D$26&gt;=213,213,"")</f>
        <v/>
      </c>
      <c r="HI30" s="10" t="str">
        <f aca="false">+IF($D$26&gt;=214,214,"")</f>
        <v/>
      </c>
      <c r="HJ30" s="10" t="str">
        <f aca="false">+IF($D$26&gt;=215,215,"")</f>
        <v/>
      </c>
      <c r="HK30" s="10" t="str">
        <f aca="false">+IF($D$26&gt;=216,216,"")</f>
        <v/>
      </c>
      <c r="HL30" s="10" t="str">
        <f aca="false">+IF($D$26&gt;=217,217,"")</f>
        <v/>
      </c>
      <c r="HM30" s="10" t="str">
        <f aca="false">+IF($D$26&gt;=218,218,"")</f>
        <v/>
      </c>
      <c r="HN30" s="10" t="str">
        <f aca="false">+IF($D$26&gt;=219,219,"")</f>
        <v/>
      </c>
      <c r="HO30" s="10" t="str">
        <f aca="false">+IF($D$26&gt;=220,220,"")</f>
        <v/>
      </c>
      <c r="HP30" s="10" t="str">
        <f aca="false">+IF($D$26&gt;=221,221,"")</f>
        <v/>
      </c>
      <c r="HQ30" s="10" t="str">
        <f aca="false">+IF($D$26&gt;=222,222,"")</f>
        <v/>
      </c>
      <c r="HR30" s="10" t="str">
        <f aca="false">+IF($D$26&gt;=223,223,"")</f>
        <v/>
      </c>
      <c r="HS30" s="10" t="str">
        <f aca="false">+IF($D$26&gt;=224,224,"")</f>
        <v/>
      </c>
      <c r="HT30" s="10" t="str">
        <f aca="false">+IF($D$26&gt;=225,225,"")</f>
        <v/>
      </c>
      <c r="HU30" s="10" t="str">
        <f aca="false">+IF($D$26&gt;=226,226,"")</f>
        <v/>
      </c>
      <c r="HV30" s="10" t="str">
        <f aca="false">+IF($D$26&gt;=227,227,"")</f>
        <v/>
      </c>
      <c r="HW30" s="10" t="str">
        <f aca="false">+IF($D$26&gt;=228,228,"")</f>
        <v/>
      </c>
      <c r="HX30" s="10" t="str">
        <f aca="false">+IF($D$26&gt;=229,229,"")</f>
        <v/>
      </c>
      <c r="HY30" s="10" t="str">
        <f aca="false">+IF($D$26&gt;=230,230,"")</f>
        <v/>
      </c>
      <c r="HZ30" s="10" t="str">
        <f aca="false">+IF($D$26&gt;=231,231,"")</f>
        <v/>
      </c>
      <c r="IA30" s="10" t="str">
        <f aca="false">+IF($D$26&gt;=232,232,"")</f>
        <v/>
      </c>
      <c r="IB30" s="10" t="str">
        <f aca="false">+IF($D$26&gt;=233,233,"")</f>
        <v/>
      </c>
      <c r="IC30" s="10" t="str">
        <f aca="false">+IF($D$26&gt;=234,234,"")</f>
        <v/>
      </c>
      <c r="ID30" s="10" t="str">
        <f aca="false">+IF($D$26&gt;=235,235,"")</f>
        <v/>
      </c>
      <c r="IE30" s="10" t="str">
        <f aca="false">+IF($D$26&gt;=236,236,"")</f>
        <v/>
      </c>
      <c r="IF30" s="10" t="str">
        <f aca="false">+IF($D$26&gt;=237,237,"")</f>
        <v/>
      </c>
      <c r="IG30" s="10" t="str">
        <f aca="false">+IF($D$26&gt;=238,238,"")</f>
        <v/>
      </c>
      <c r="IH30" s="10" t="str">
        <f aca="false">+IF($D$26&gt;=239,239,"")</f>
        <v/>
      </c>
      <c r="II30" s="10" t="str">
        <f aca="false">+IF($D$26&gt;=240,240,"")</f>
        <v/>
      </c>
      <c r="IJ30" s="10" t="str">
        <f aca="false">+IF($D$26&gt;=241,241,"")</f>
        <v/>
      </c>
      <c r="IK30" s="10" t="str">
        <f aca="false">+IF($D$26&gt;=242,242,"")</f>
        <v/>
      </c>
      <c r="IL30" s="10" t="str">
        <f aca="false">+IF($D$26&gt;=243,243,"")</f>
        <v/>
      </c>
      <c r="IM30" s="10" t="str">
        <f aca="false">+IF($D$26&gt;=244,244,"")</f>
        <v/>
      </c>
      <c r="IN30" s="10" t="str">
        <f aca="false">+IF($D$26&gt;=245,245,"")</f>
        <v/>
      </c>
      <c r="IO30" s="10" t="str">
        <f aca="false">+IF($D$26&gt;=246,246,"")</f>
        <v/>
      </c>
      <c r="IP30" s="10" t="str">
        <f aca="false">+IF($D$26&gt;=247,247,"")</f>
        <v/>
      </c>
      <c r="IQ30" s="10" t="str">
        <f aca="false">+IF($D$26&gt;=248,248,"")</f>
        <v/>
      </c>
      <c r="IR30" s="10" t="str">
        <f aca="false">+IF($D$26&gt;=249,249,"")</f>
        <v/>
      </c>
      <c r="IS30" s="10" t="str">
        <f aca="false">+IF($D$26&gt;=250,250,"")</f>
        <v/>
      </c>
      <c r="IT30" s="10" t="str">
        <f aca="false">+IF($D$26&gt;=251,251,"")</f>
        <v/>
      </c>
      <c r="IU30" s="10" t="str">
        <f aca="false">+IF($D$26&gt;=252,252,"")</f>
        <v/>
      </c>
      <c r="IV30" s="10" t="str">
        <f aca="false">+IF($D$26&gt;=253,253,"")</f>
        <v/>
      </c>
      <c r="IW30" s="10" t="str">
        <f aca="false">+IF($D$26&gt;=254,254,"")</f>
        <v/>
      </c>
      <c r="IX30" s="10" t="str">
        <f aca="false">+IF($D$26&gt;=255,255,"")</f>
        <v/>
      </c>
      <c r="IY30" s="10" t="str">
        <f aca="false">+IF($D$26&gt;=256,256,"")</f>
        <v/>
      </c>
      <c r="IZ30" s="10" t="str">
        <f aca="false">+IF($D$26&gt;=257,257,"")</f>
        <v/>
      </c>
      <c r="JA30" s="10" t="str">
        <f aca="false">+IF($D$26&gt;=258,258,"")</f>
        <v/>
      </c>
      <c r="JB30" s="10" t="str">
        <f aca="false">+IF($D$26&gt;=259,259,"")</f>
        <v/>
      </c>
      <c r="JC30" s="10" t="str">
        <f aca="false">+IF($D$26&gt;=260,260,"")</f>
        <v/>
      </c>
      <c r="JD30" s="10" t="str">
        <f aca="false">+IF($D$26&gt;=261,261,"")</f>
        <v/>
      </c>
      <c r="JE30" s="10" t="str">
        <f aca="false">+IF($D$26&gt;=262,262,"")</f>
        <v/>
      </c>
      <c r="JF30" s="10" t="str">
        <f aca="false">+IF($D$26&gt;=263,263,"")</f>
        <v/>
      </c>
      <c r="JG30" s="10" t="str">
        <f aca="false">+IF($D$26&gt;=264,264,"")</f>
        <v/>
      </c>
      <c r="JH30" s="10" t="str">
        <f aca="false">+IF($D$26&gt;=265,265,"")</f>
        <v/>
      </c>
      <c r="JI30" s="10" t="str">
        <f aca="false">+IF($D$26&gt;=266,266,"")</f>
        <v/>
      </c>
      <c r="JJ30" s="10" t="str">
        <f aca="false">+IF($D$26&gt;=267,267,"")</f>
        <v/>
      </c>
      <c r="JK30" s="10" t="str">
        <f aca="false">+IF($D$26&gt;=268,268,"")</f>
        <v/>
      </c>
      <c r="JL30" s="10" t="str">
        <f aca="false">+IF($D$26&gt;=269,269,"")</f>
        <v/>
      </c>
      <c r="JM30" s="10" t="str">
        <f aca="false">+IF($D$26&gt;=270,270,"")</f>
        <v/>
      </c>
      <c r="JN30" s="10" t="str">
        <f aca="false">+IF($D$26&gt;=271,271,"")</f>
        <v/>
      </c>
      <c r="JO30" s="10" t="str">
        <f aca="false">+IF($D$26&gt;=272,272,"")</f>
        <v/>
      </c>
      <c r="JP30" s="10" t="str">
        <f aca="false">+IF($D$26&gt;=273,273,"")</f>
        <v/>
      </c>
      <c r="JQ30" s="10" t="str">
        <f aca="false">+IF($D$26&gt;=274,274,"")</f>
        <v/>
      </c>
      <c r="JR30" s="10" t="str">
        <f aca="false">+IF($D$26&gt;=275,275,"")</f>
        <v/>
      </c>
      <c r="JS30" s="10" t="str">
        <f aca="false">+IF($D$26&gt;=276,276,"")</f>
        <v/>
      </c>
      <c r="JT30" s="10" t="str">
        <f aca="false">+IF($D$26&gt;=277,277,"")</f>
        <v/>
      </c>
      <c r="JU30" s="10" t="str">
        <f aca="false">+IF($D$26&gt;=278,278,"")</f>
        <v/>
      </c>
      <c r="JV30" s="10" t="str">
        <f aca="false">+IF($D$26&gt;=279,279,"")</f>
        <v/>
      </c>
      <c r="JW30" s="10" t="str">
        <f aca="false">+IF($D$26&gt;=280,280,"")</f>
        <v/>
      </c>
      <c r="JX30" s="10" t="str">
        <f aca="false">+IF($D$26&gt;=281,281,"")</f>
        <v/>
      </c>
      <c r="JY30" s="10" t="str">
        <f aca="false">+IF($D$26&gt;=282,282,"")</f>
        <v/>
      </c>
      <c r="JZ30" s="10" t="str">
        <f aca="false">+IF($D$26&gt;=283,283,"")</f>
        <v/>
      </c>
      <c r="KA30" s="10" t="str">
        <f aca="false">+IF($D$26&gt;=284,284,"")</f>
        <v/>
      </c>
      <c r="KB30" s="10" t="str">
        <f aca="false">+IF($D$26&gt;=285,285,"")</f>
        <v/>
      </c>
      <c r="KC30" s="10" t="str">
        <f aca="false">+IF($D$26&gt;=286,286,"")</f>
        <v/>
      </c>
      <c r="KD30" s="10" t="str">
        <f aca="false">+IF($D$26&gt;=287,287,"")</f>
        <v/>
      </c>
      <c r="KE30" s="10" t="str">
        <f aca="false">+IF($D$26&gt;=288,288,"")</f>
        <v/>
      </c>
      <c r="KF30" s="10" t="str">
        <f aca="false">+IF($D$26&gt;=289,289,"")</f>
        <v/>
      </c>
      <c r="KG30" s="10" t="str">
        <f aca="false">+IF($D$26&gt;=290,290,"")</f>
        <v/>
      </c>
      <c r="KH30" s="10" t="str">
        <f aca="false">+IF($D$26&gt;=291,291,"")</f>
        <v/>
      </c>
      <c r="KI30" s="10" t="str">
        <f aca="false">+IF($D$26&gt;=292,292,"")</f>
        <v/>
      </c>
      <c r="KJ30" s="10" t="str">
        <f aca="false">+IF($D$26&gt;=293,293,"")</f>
        <v/>
      </c>
      <c r="KK30" s="10" t="str">
        <f aca="false">+IF($D$26&gt;=294,294,"")</f>
        <v/>
      </c>
      <c r="KL30" s="10" t="str">
        <f aca="false">+IF($D$26&gt;=295,295,"")</f>
        <v/>
      </c>
      <c r="KM30" s="10" t="str">
        <f aca="false">+IF($D$26&gt;=296,296,"")</f>
        <v/>
      </c>
      <c r="KN30" s="10" t="str">
        <f aca="false">+IF($D$26&gt;=297,297,"")</f>
        <v/>
      </c>
      <c r="KO30" s="10" t="str">
        <f aca="false">+IF($D$26&gt;=298,298,"")</f>
        <v/>
      </c>
      <c r="KP30" s="10" t="str">
        <f aca="false">+IF($D$26&gt;=299,299,"")</f>
        <v/>
      </c>
      <c r="KQ30" s="10" t="str">
        <f aca="false">+IF($D$26&gt;=300,300,"")</f>
        <v/>
      </c>
      <c r="KR30" s="10" t="str">
        <f aca="false">+IF($D$26&gt;=301,301,"")</f>
        <v/>
      </c>
      <c r="KS30" s="10" t="str">
        <f aca="false">+IF($D$26&gt;=302,302,"")</f>
        <v/>
      </c>
      <c r="KT30" s="10" t="str">
        <f aca="false">+IF($D$26&gt;=303,303,"")</f>
        <v/>
      </c>
      <c r="KU30" s="10" t="str">
        <f aca="false">+IF($D$26&gt;=304,304,"")</f>
        <v/>
      </c>
      <c r="KV30" s="10" t="str">
        <f aca="false">+IF($D$26&gt;=305,305,"")</f>
        <v/>
      </c>
      <c r="KW30" s="10" t="str">
        <f aca="false">+IF($D$26&gt;=306,306,"")</f>
        <v/>
      </c>
      <c r="KX30" s="10" t="str">
        <f aca="false">+IF($D$26&gt;=307,307,"")</f>
        <v/>
      </c>
      <c r="KY30" s="10" t="str">
        <f aca="false">+IF($D$26&gt;=308,308,"")</f>
        <v/>
      </c>
      <c r="KZ30" s="10" t="str">
        <f aca="false">+IF($D$26&gt;=309,309,"")</f>
        <v/>
      </c>
      <c r="LA30" s="10" t="str">
        <f aca="false">+IF($D$26&gt;=310,310,"")</f>
        <v/>
      </c>
      <c r="LB30" s="10" t="str">
        <f aca="false">+IF($D$26&gt;=311,311,"")</f>
        <v/>
      </c>
      <c r="LC30" s="10" t="str">
        <f aca="false">+IF($D$26&gt;=312,312,"")</f>
        <v/>
      </c>
      <c r="LD30" s="10" t="str">
        <f aca="false">+IF($D$26&gt;=313,313,"")</f>
        <v/>
      </c>
      <c r="LE30" s="10" t="str">
        <f aca="false">+IF($D$26&gt;=314,314,"")</f>
        <v/>
      </c>
      <c r="LF30" s="10" t="str">
        <f aca="false">+IF($D$26&gt;=315,315,"")</f>
        <v/>
      </c>
      <c r="LG30" s="10" t="str">
        <f aca="false">+IF($D$26&gt;=316,316,"")</f>
        <v/>
      </c>
      <c r="LH30" s="10" t="str">
        <f aca="false">+IF($D$26&gt;=317,317,"")</f>
        <v/>
      </c>
      <c r="LI30" s="10" t="str">
        <f aca="false">+IF($D$26&gt;=318,318,"")</f>
        <v/>
      </c>
      <c r="LJ30" s="10" t="str">
        <f aca="false">+IF($D$26&gt;=319,319,"")</f>
        <v/>
      </c>
      <c r="LK30" s="10" t="str">
        <f aca="false">+IF($D$26&gt;=320,320,"")</f>
        <v/>
      </c>
      <c r="LL30" s="10" t="str">
        <f aca="false">+IF($D$26&gt;=321,321,"")</f>
        <v/>
      </c>
      <c r="LM30" s="10" t="str">
        <f aca="false">+IF($D$26&gt;=322,322,"")</f>
        <v/>
      </c>
      <c r="LN30" s="10" t="str">
        <f aca="false">+IF($D$26&gt;=323,323,"")</f>
        <v/>
      </c>
      <c r="LO30" s="10" t="str">
        <f aca="false">+IF($D$26&gt;=324,324,"")</f>
        <v/>
      </c>
      <c r="LP30" s="10" t="str">
        <f aca="false">+IF($D$26&gt;=325,325,"")</f>
        <v/>
      </c>
      <c r="LQ30" s="10" t="str">
        <f aca="false">+IF($D$26&gt;=326,326,"")</f>
        <v/>
      </c>
      <c r="LR30" s="10" t="str">
        <f aca="false">+IF($D$26&gt;=327,327,"")</f>
        <v/>
      </c>
      <c r="LS30" s="10" t="str">
        <f aca="false">+IF($D$26&gt;=328,328,"")</f>
        <v/>
      </c>
      <c r="LT30" s="10" t="str">
        <f aca="false">+IF($D$26&gt;=329,329,"")</f>
        <v/>
      </c>
      <c r="LU30" s="10" t="str">
        <f aca="false">+IF($D$26&gt;=330,330,"")</f>
        <v/>
      </c>
      <c r="LV30" s="10" t="str">
        <f aca="false">+IF($D$26&gt;=331,331,"")</f>
        <v/>
      </c>
      <c r="LW30" s="10" t="str">
        <f aca="false">+IF($D$26&gt;=332,332,"")</f>
        <v/>
      </c>
      <c r="LX30" s="10" t="str">
        <f aca="false">+IF($D$26&gt;=333,333,"")</f>
        <v/>
      </c>
      <c r="LY30" s="10" t="str">
        <f aca="false">+IF($D$26&gt;=334,334,"")</f>
        <v/>
      </c>
      <c r="LZ30" s="10" t="str">
        <f aca="false">+IF($D$26&gt;=335,335,"")</f>
        <v/>
      </c>
      <c r="MA30" s="10" t="str">
        <f aca="false">+IF($D$26&gt;=336,336,"")</f>
        <v/>
      </c>
      <c r="MB30" s="10" t="str">
        <f aca="false">+IF($D$26&gt;=337,337,"")</f>
        <v/>
      </c>
      <c r="MC30" s="10" t="str">
        <f aca="false">+IF($D$26&gt;=338,338,"")</f>
        <v/>
      </c>
      <c r="MD30" s="10" t="str">
        <f aca="false">+IF($D$26&gt;=339,339,"")</f>
        <v/>
      </c>
      <c r="ME30" s="10" t="str">
        <f aca="false">+IF($D$26&gt;=340,340,"")</f>
        <v/>
      </c>
      <c r="MF30" s="10" t="str">
        <f aca="false">+IF($D$26&gt;=341,341,"")</f>
        <v/>
      </c>
      <c r="MG30" s="10" t="str">
        <f aca="false">+IF($D$26&gt;=342,342,"")</f>
        <v/>
      </c>
      <c r="MH30" s="10" t="str">
        <f aca="false">+IF($D$26&gt;=343,343,"")</f>
        <v/>
      </c>
      <c r="MI30" s="10" t="str">
        <f aca="false">+IF($D$26&gt;=344,344,"")</f>
        <v/>
      </c>
      <c r="MJ30" s="10" t="str">
        <f aca="false">+IF($D$26&gt;=345,345,"")</f>
        <v/>
      </c>
      <c r="MK30" s="10" t="str">
        <f aca="false">+IF($D$26&gt;=346,346,"")</f>
        <v/>
      </c>
      <c r="ML30" s="10" t="str">
        <f aca="false">+IF($D$26&gt;=347,347,"")</f>
        <v/>
      </c>
      <c r="MM30" s="10" t="str">
        <f aca="false">+IF($D$26&gt;=348,348,"")</f>
        <v/>
      </c>
      <c r="MN30" s="10" t="str">
        <f aca="false">+IF($D$26&gt;=349,349,"")</f>
        <v/>
      </c>
      <c r="MO30" s="10" t="str">
        <f aca="false">+IF($D$26&gt;=350,350,"")</f>
        <v/>
      </c>
      <c r="MP30" s="10" t="str">
        <f aca="false">+IF($D$26&gt;=351,351,"")</f>
        <v/>
      </c>
      <c r="MQ30" s="10" t="str">
        <f aca="false">+IF($D$26&gt;=352,352,"")</f>
        <v/>
      </c>
      <c r="MR30" s="10" t="str">
        <f aca="false">+IF($D$26&gt;=353,353,"")</f>
        <v/>
      </c>
      <c r="MS30" s="10" t="str">
        <f aca="false">+IF($D$26&gt;=354,354,"")</f>
        <v/>
      </c>
      <c r="MT30" s="10" t="str">
        <f aca="false">+IF($D$26&gt;=355,355,"")</f>
        <v/>
      </c>
      <c r="MU30" s="10" t="str">
        <f aca="false">+IF($D$26&gt;=356,356,"")</f>
        <v/>
      </c>
      <c r="MV30" s="10" t="str">
        <f aca="false">+IF($D$26&gt;=357,357,"")</f>
        <v/>
      </c>
      <c r="MW30" s="10" t="str">
        <f aca="false">+IF($D$26&gt;=358,358,"")</f>
        <v/>
      </c>
      <c r="MX30" s="10" t="str">
        <f aca="false">+IF($D$26&gt;=359,359,"")</f>
        <v/>
      </c>
      <c r="MY30" s="10" t="str">
        <f aca="false">+IF($D$26&gt;=360,360,"")</f>
        <v/>
      </c>
      <c r="MZ30" s="10" t="str">
        <f aca="false">+IF($D$26&gt;=361,361,"")</f>
        <v/>
      </c>
      <c r="NA30" s="10" t="str">
        <f aca="false">+IF($D$26&gt;=362,362,"")</f>
        <v/>
      </c>
      <c r="NB30" s="10" t="str">
        <f aca="false">+IF($D$26&gt;=363,363,"")</f>
        <v/>
      </c>
      <c r="NC30" s="10" t="str">
        <f aca="false">+IF($D$26&gt;=364,364,"")</f>
        <v/>
      </c>
      <c r="ND30" s="10" t="str">
        <f aca="false">+IF($D$26&gt;=365,365,"")</f>
        <v/>
      </c>
      <c r="NE30" s="10" t="str">
        <f aca="false">+IF($D$26&gt;=366,366,"")</f>
        <v/>
      </c>
      <c r="NF30" s="10" t="str">
        <f aca="false">+IF($D$26&gt;=367,367,"")</f>
        <v/>
      </c>
      <c r="NG30" s="10" t="str">
        <f aca="false">+IF($D$26&gt;=368,368,"")</f>
        <v/>
      </c>
      <c r="NH30" s="10" t="str">
        <f aca="false">+IF($D$26&gt;=369,369,"")</f>
        <v/>
      </c>
      <c r="NI30" s="10" t="str">
        <f aca="false">+IF($D$26&gt;=370,370,"")</f>
        <v/>
      </c>
      <c r="NJ30" s="10" t="str">
        <f aca="false">+IF($D$26&gt;=371,371,"")</f>
        <v/>
      </c>
      <c r="NK30" s="10" t="str">
        <f aca="false">+IF($D$26&gt;=372,372,"")</f>
        <v/>
      </c>
      <c r="NL30" s="10" t="str">
        <f aca="false">+IF($D$26&gt;=373,373,"")</f>
        <v/>
      </c>
      <c r="NM30" s="10" t="str">
        <f aca="false">+IF($D$26&gt;=374,374,"")</f>
        <v/>
      </c>
      <c r="NN30" s="10" t="str">
        <f aca="false">+IF($D$26&gt;=375,375,"")</f>
        <v/>
      </c>
      <c r="NO30" s="10" t="str">
        <f aca="false">+IF($D$26&gt;=376,376,"")</f>
        <v/>
      </c>
      <c r="NP30" s="10" t="str">
        <f aca="false">+IF($D$26&gt;=377,377,"")</f>
        <v/>
      </c>
      <c r="NQ30" s="10" t="str">
        <f aca="false">+IF($D$26&gt;=378,378,"")</f>
        <v/>
      </c>
      <c r="NR30" s="10" t="str">
        <f aca="false">+IF($D$26&gt;=379,379,"")</f>
        <v/>
      </c>
      <c r="NS30" s="10" t="str">
        <f aca="false">+IF($D$26&gt;=380,380,"")</f>
        <v/>
      </c>
      <c r="NT30" s="10" t="str">
        <f aca="false">+IF($D$26&gt;=381,381,"")</f>
        <v/>
      </c>
      <c r="NU30" s="10" t="str">
        <f aca="false">+IF($D$26&gt;=382,382,"")</f>
        <v/>
      </c>
      <c r="NV30" s="10" t="str">
        <f aca="false">+IF($D$26&gt;=383,383,"")</f>
        <v/>
      </c>
      <c r="NW30" s="10" t="str">
        <f aca="false">+IF($D$26&gt;=384,384,"")</f>
        <v/>
      </c>
      <c r="NX30" s="10" t="str">
        <f aca="false">+IF($D$26&gt;=385,385,"")</f>
        <v/>
      </c>
      <c r="NY30" s="10" t="str">
        <f aca="false">+IF($D$26&gt;=386,386,"")</f>
        <v/>
      </c>
      <c r="NZ30" s="10" t="str">
        <f aca="false">+IF($D$26&gt;=387,387,"")</f>
        <v/>
      </c>
      <c r="OA30" s="10" t="str">
        <f aca="false">+IF($D$26&gt;=388,388,"")</f>
        <v/>
      </c>
      <c r="OB30" s="10" t="str">
        <f aca="false">+IF($D$26&gt;=389,389,"")</f>
        <v/>
      </c>
      <c r="OC30" s="10" t="str">
        <f aca="false">+IF($D$26&gt;=390,390,"")</f>
        <v/>
      </c>
      <c r="OD30" s="10" t="str">
        <f aca="false">+IF($D$26&gt;=391,391,"")</f>
        <v/>
      </c>
      <c r="OE30" s="10" t="str">
        <f aca="false">+IF($D$26&gt;=392,392,"")</f>
        <v/>
      </c>
      <c r="OF30" s="10" t="str">
        <f aca="false">+IF($D$26&gt;=393,393,"")</f>
        <v/>
      </c>
      <c r="OG30" s="10" t="str">
        <f aca="false">+IF($D$26&gt;=394,394,"")</f>
        <v/>
      </c>
      <c r="OH30" s="10" t="str">
        <f aca="false">+IF($D$26&gt;=395,395,"")</f>
        <v/>
      </c>
      <c r="OI30" s="10" t="str">
        <f aca="false">+IF($D$26&gt;=396,396,"")</f>
        <v/>
      </c>
      <c r="OJ30" s="10" t="str">
        <f aca="false">+IF($D$26&gt;=397,397,"")</f>
        <v/>
      </c>
      <c r="OK30" s="10" t="str">
        <f aca="false">+IF($D$26&gt;=398,398,"")</f>
        <v/>
      </c>
      <c r="OL30" s="10" t="str">
        <f aca="false">+IF($D$26&gt;=399,399,"")</f>
        <v/>
      </c>
      <c r="OM30" s="10" t="str">
        <f aca="false">+IF($D$26&gt;=400,400,"")</f>
        <v/>
      </c>
      <c r="ON30" s="10" t="str">
        <f aca="false">+IF($D$26&gt;=401,401,"")</f>
        <v/>
      </c>
      <c r="OO30" s="10" t="str">
        <f aca="false">+IF($D$26&gt;=402,402,"")</f>
        <v/>
      </c>
      <c r="OP30" s="10" t="str">
        <f aca="false">+IF($D$26&gt;=403,403,"")</f>
        <v/>
      </c>
      <c r="OQ30" s="10" t="str">
        <f aca="false">+IF($D$26&gt;=404,404,"")</f>
        <v/>
      </c>
      <c r="OR30" s="10" t="str">
        <f aca="false">+IF($D$26&gt;=405,405,"")</f>
        <v/>
      </c>
      <c r="OS30" s="10" t="str">
        <f aca="false">+IF($D$26&gt;=406,406,"")</f>
        <v/>
      </c>
      <c r="OT30" s="10" t="str">
        <f aca="false">+IF($D$26&gt;=407,407,"")</f>
        <v/>
      </c>
      <c r="OU30" s="10" t="str">
        <f aca="false">+IF($D$26&gt;=408,408,"")</f>
        <v/>
      </c>
      <c r="OV30" s="10" t="str">
        <f aca="false">+IF($D$26&gt;=409,409,"")</f>
        <v/>
      </c>
      <c r="OW30" s="10" t="str">
        <f aca="false">+IF($D$26&gt;=410,410,"")</f>
        <v/>
      </c>
      <c r="OX30" s="10" t="str">
        <f aca="false">+IF($D$26&gt;=411,411,"")</f>
        <v/>
      </c>
      <c r="OY30" s="10" t="str">
        <f aca="false">+IF($D$26&gt;=412,412,"")</f>
        <v/>
      </c>
      <c r="OZ30" s="10" t="str">
        <f aca="false">+IF($D$26&gt;=413,413,"")</f>
        <v/>
      </c>
      <c r="PA30" s="10" t="str">
        <f aca="false">+IF($D$26&gt;=414,414,"")</f>
        <v/>
      </c>
      <c r="PB30" s="10" t="str">
        <f aca="false">+IF($D$26&gt;=415,415,"")</f>
        <v/>
      </c>
      <c r="PC30" s="10" t="str">
        <f aca="false">+IF($D$26&gt;=416,416,"")</f>
        <v/>
      </c>
      <c r="PD30" s="10" t="str">
        <f aca="false">+IF($D$26&gt;=417,417,"")</f>
        <v/>
      </c>
      <c r="PE30" s="10" t="str">
        <f aca="false">+IF($D$26&gt;=418,418,"")</f>
        <v/>
      </c>
      <c r="PF30" s="10" t="str">
        <f aca="false">+IF($D$26&gt;=419,419,"")</f>
        <v/>
      </c>
      <c r="PG30" s="10" t="str">
        <f aca="false">+IF($D$26&gt;=420,420,"")</f>
        <v/>
      </c>
      <c r="PH30" s="10" t="str">
        <f aca="false">+IF($D$26&gt;=421,421,"")</f>
        <v/>
      </c>
      <c r="PI30" s="10" t="str">
        <f aca="false">+IF($D$26&gt;=422,422,"")</f>
        <v/>
      </c>
      <c r="PJ30" s="10" t="str">
        <f aca="false">+IF($D$26&gt;=423,423,"")</f>
        <v/>
      </c>
      <c r="PK30" s="10" t="str">
        <f aca="false">+IF($D$26&gt;=424,424,"")</f>
        <v/>
      </c>
      <c r="PL30" s="10" t="str">
        <f aca="false">+IF($D$26&gt;=425,425,"")</f>
        <v/>
      </c>
      <c r="PM30" s="10" t="str">
        <f aca="false">+IF($D$26&gt;=426,426,"")</f>
        <v/>
      </c>
      <c r="PN30" s="10" t="str">
        <f aca="false">+IF($D$26&gt;=427,427,"")</f>
        <v/>
      </c>
      <c r="PO30" s="10" t="str">
        <f aca="false">+IF($D$26&gt;=428,428,"")</f>
        <v/>
      </c>
      <c r="PP30" s="10" t="str">
        <f aca="false">+IF($D$26&gt;=429,429,"")</f>
        <v/>
      </c>
      <c r="PQ30" s="10" t="str">
        <f aca="false">+IF($D$26&gt;=430,430,"")</f>
        <v/>
      </c>
      <c r="PR30" s="10" t="str">
        <f aca="false">+IF($D$26&gt;=431,431,"")</f>
        <v/>
      </c>
      <c r="PS30" s="10" t="str">
        <f aca="false">+IF($D$26&gt;=432,432,"")</f>
        <v/>
      </c>
      <c r="PT30" s="10" t="str">
        <f aca="false">+IF($D$26&gt;=433,433,"")</f>
        <v/>
      </c>
      <c r="PU30" s="10" t="str">
        <f aca="false">+IF($D$26&gt;=434,434,"")</f>
        <v/>
      </c>
      <c r="PV30" s="10" t="str">
        <f aca="false">+IF($D$26&gt;=435,435,"")</f>
        <v/>
      </c>
      <c r="PW30" s="10" t="str">
        <f aca="false">+IF($D$26&gt;=436,436,"")</f>
        <v/>
      </c>
      <c r="PX30" s="10" t="str">
        <f aca="false">+IF($D$26&gt;=437,437,"")</f>
        <v/>
      </c>
      <c r="PY30" s="10" t="str">
        <f aca="false">+IF($D$26&gt;=438,438,"")</f>
        <v/>
      </c>
      <c r="PZ30" s="10" t="str">
        <f aca="false">+IF($D$26&gt;=439,439,"")</f>
        <v/>
      </c>
      <c r="QA30" s="10" t="str">
        <f aca="false">+IF($D$26&gt;=440,440,"")</f>
        <v/>
      </c>
      <c r="QB30" s="10" t="str">
        <f aca="false">+IF($D$26&gt;=441,441,"")</f>
        <v/>
      </c>
      <c r="QC30" s="10" t="str">
        <f aca="false">+IF($D$26&gt;=442,442,"")</f>
        <v/>
      </c>
      <c r="QD30" s="10" t="str">
        <f aca="false">+IF($D$26&gt;=443,443,"")</f>
        <v/>
      </c>
      <c r="QE30" s="10" t="str">
        <f aca="false">+IF($D$26&gt;=444,444,"")</f>
        <v/>
      </c>
      <c r="QF30" s="10" t="str">
        <f aca="false">+IF($D$26&gt;=445,445,"")</f>
        <v/>
      </c>
      <c r="QG30" s="10" t="str">
        <f aca="false">+IF($D$26&gt;=446,446,"")</f>
        <v/>
      </c>
      <c r="QH30" s="10" t="str">
        <f aca="false">+IF($D$26&gt;=447,447,"")</f>
        <v/>
      </c>
      <c r="QI30" s="10" t="str">
        <f aca="false">+IF($D$26&gt;=448,448,"")</f>
        <v/>
      </c>
      <c r="QJ30" s="10" t="str">
        <f aca="false">+IF($D$26&gt;=449,449,"")</f>
        <v/>
      </c>
      <c r="QK30" s="10" t="str">
        <f aca="false">+IF($D$26&gt;=450,450,"")</f>
        <v/>
      </c>
      <c r="QL30" s="10" t="str">
        <f aca="false">+IF($D$26&gt;=451,451,"")</f>
        <v/>
      </c>
      <c r="QM30" s="10" t="str">
        <f aca="false">+IF($D$26&gt;=452,452,"")</f>
        <v/>
      </c>
      <c r="QN30" s="10" t="str">
        <f aca="false">+IF($D$26&gt;=453,453,"")</f>
        <v/>
      </c>
      <c r="QO30" s="10" t="str">
        <f aca="false">+IF($D$26&gt;=454,454,"")</f>
        <v/>
      </c>
      <c r="QP30" s="10" t="str">
        <f aca="false">+IF($D$26&gt;=455,455,"")</f>
        <v/>
      </c>
      <c r="QQ30" s="10" t="str">
        <f aca="false">+IF($D$26&gt;=456,456,"")</f>
        <v/>
      </c>
      <c r="QR30" s="10" t="str">
        <f aca="false">+IF($D$26&gt;=457,457,"")</f>
        <v/>
      </c>
      <c r="QS30" s="10" t="str">
        <f aca="false">+IF($D$26&gt;=458,458,"")</f>
        <v/>
      </c>
      <c r="QT30" s="10" t="str">
        <f aca="false">+IF($D$26&gt;=459,459,"")</f>
        <v/>
      </c>
      <c r="QU30" s="10" t="str">
        <f aca="false">+IF($D$26&gt;=460,460,"")</f>
        <v/>
      </c>
      <c r="QV30" s="10" t="str">
        <f aca="false">+IF($D$26&gt;=461,461,"")</f>
        <v/>
      </c>
      <c r="QW30" s="10" t="str">
        <f aca="false">+IF($D$26&gt;=462,462,"")</f>
        <v/>
      </c>
      <c r="QX30" s="10" t="str">
        <f aca="false">+IF($D$26&gt;=463,463,"")</f>
        <v/>
      </c>
      <c r="QY30" s="10" t="str">
        <f aca="false">+IF($D$26&gt;=464,464,"")</f>
        <v/>
      </c>
      <c r="QZ30" s="10" t="str">
        <f aca="false">+IF($D$26&gt;=465,465,"")</f>
        <v/>
      </c>
      <c r="RA30" s="10" t="str">
        <f aca="false">+IF($D$26&gt;=466,466,"")</f>
        <v/>
      </c>
      <c r="RB30" s="10" t="str">
        <f aca="false">+IF($D$26&gt;=467,467,"")</f>
        <v/>
      </c>
      <c r="RC30" s="10" t="str">
        <f aca="false">+IF($D$26&gt;=468,468,"")</f>
        <v/>
      </c>
      <c r="RD30" s="10" t="str">
        <f aca="false">+IF($D$26&gt;=469,469,"")</f>
        <v/>
      </c>
      <c r="RE30" s="10" t="str">
        <f aca="false">+IF($D$26&gt;=470,470,"")</f>
        <v/>
      </c>
      <c r="RF30" s="10" t="str">
        <f aca="false">+IF($D$26&gt;=471,471,"")</f>
        <v/>
      </c>
      <c r="RG30" s="10" t="str">
        <f aca="false">+IF($D$26&gt;=472,472,"")</f>
        <v/>
      </c>
      <c r="RH30" s="10" t="str">
        <f aca="false">+IF($D$26&gt;=473,473,"")</f>
        <v/>
      </c>
      <c r="RI30" s="10" t="str">
        <f aca="false">+IF($D$26&gt;=474,474,"")</f>
        <v/>
      </c>
      <c r="RJ30" s="10" t="str">
        <f aca="false">+IF($D$26&gt;=475,475,"")</f>
        <v/>
      </c>
      <c r="RK30" s="10" t="str">
        <f aca="false">+IF($D$26&gt;=476,476,"")</f>
        <v/>
      </c>
      <c r="RL30" s="10" t="str">
        <f aca="false">+IF($D$26&gt;=477,477,"")</f>
        <v/>
      </c>
      <c r="RM30" s="10" t="str">
        <f aca="false">+IF($D$26&gt;=478,478,"")</f>
        <v/>
      </c>
      <c r="RN30" s="10" t="str">
        <f aca="false">+IF($D$26&gt;=479,479,"")</f>
        <v/>
      </c>
      <c r="RO30" s="10" t="str">
        <f aca="false">+IF($D$26&gt;=480,480,"")</f>
        <v/>
      </c>
      <c r="RP30" s="10" t="str">
        <f aca="false">+IF($D$26&gt;=481,481,"")</f>
        <v/>
      </c>
      <c r="RQ30" s="10" t="str">
        <f aca="false">+IF($D$26&gt;=482,482,"")</f>
        <v/>
      </c>
      <c r="RR30" s="10" t="str">
        <f aca="false">+IF($D$26&gt;=483,483,"")</f>
        <v/>
      </c>
      <c r="RS30" s="10" t="str">
        <f aca="false">+IF($D$26&gt;=484,484,"")</f>
        <v/>
      </c>
      <c r="RT30" s="10" t="str">
        <f aca="false">+IF($D$26&gt;=485,485,"")</f>
        <v/>
      </c>
      <c r="RU30" s="10" t="str">
        <f aca="false">+IF($D$26&gt;=486,486,"")</f>
        <v/>
      </c>
      <c r="RV30" s="10" t="str">
        <f aca="false">+IF($D$26&gt;=487,487,"")</f>
        <v/>
      </c>
      <c r="RW30" s="10" t="str">
        <f aca="false">+IF($D$26&gt;=488,488,"")</f>
        <v/>
      </c>
      <c r="RX30" s="10" t="str">
        <f aca="false">+IF($D$26&gt;=489,489,"")</f>
        <v/>
      </c>
      <c r="RY30" s="10" t="str">
        <f aca="false">+IF($D$26&gt;=490,490,"")</f>
        <v/>
      </c>
      <c r="RZ30" s="10" t="str">
        <f aca="false">+IF($D$26&gt;=491,491,"")</f>
        <v/>
      </c>
      <c r="SA30" s="10" t="str">
        <f aca="false">+IF($D$26&gt;=492,492,"")</f>
        <v/>
      </c>
      <c r="SB30" s="10" t="str">
        <f aca="false">+IF($D$26&gt;=493,493,"")</f>
        <v/>
      </c>
      <c r="SC30" s="10" t="str">
        <f aca="false">+IF($D$26&gt;=494,494,"")</f>
        <v/>
      </c>
      <c r="SD30" s="10" t="str">
        <f aca="false">+IF($D$26&gt;=495,495,"")</f>
        <v/>
      </c>
      <c r="SE30" s="10" t="str">
        <f aca="false">+IF($D$26&gt;=496,496,"")</f>
        <v/>
      </c>
      <c r="SF30" s="10" t="str">
        <f aca="false">+IF($D$26&gt;=497,497,"")</f>
        <v/>
      </c>
      <c r="SG30" s="10" t="str">
        <f aca="false">+IF($D$26&gt;=498,498,"")</f>
        <v/>
      </c>
      <c r="SH30" s="10" t="str">
        <f aca="false">+IF($D$26&gt;=499,499,"")</f>
        <v/>
      </c>
      <c r="SI30" s="10" t="str">
        <f aca="false">+IF($D$26&gt;=500,500,"")</f>
        <v/>
      </c>
      <c r="SJ30" s="10" t="str">
        <f aca="false">+IF($D$26&gt;=501,501,"")</f>
        <v/>
      </c>
      <c r="SK30" s="10" t="str">
        <f aca="false">+IF($D$26&gt;=502,502,"")</f>
        <v/>
      </c>
      <c r="SL30" s="10" t="str">
        <f aca="false">+IF($D$26&gt;=503,503,"")</f>
        <v/>
      </c>
      <c r="SM30" s="10" t="str">
        <f aca="false">+IF($D$26&gt;=504,504,"")</f>
        <v/>
      </c>
      <c r="SN30" s="10" t="str">
        <f aca="false">+IF($D$26&gt;=505,505,"")</f>
        <v/>
      </c>
      <c r="SO30" s="10" t="str">
        <f aca="false">+IF($D$26&gt;=506,506,"")</f>
        <v/>
      </c>
      <c r="SP30" s="10" t="str">
        <f aca="false">+IF($D$26&gt;=507,507,"")</f>
        <v/>
      </c>
      <c r="SQ30" s="10" t="str">
        <f aca="false">+IF($D$26&gt;=508,508,"")</f>
        <v/>
      </c>
      <c r="SR30" s="10" t="str">
        <f aca="false">+IF($D$26&gt;=509,509,"")</f>
        <v/>
      </c>
      <c r="SS30" s="10" t="str">
        <f aca="false">+IF($D$26&gt;=510,510,"")</f>
        <v/>
      </c>
      <c r="ST30" s="10" t="str">
        <f aca="false">+IF($D$26&gt;=511,511,"")</f>
        <v/>
      </c>
      <c r="SU30" s="10" t="str">
        <f aca="false">+IF($D$26&gt;=512,512,"")</f>
        <v/>
      </c>
      <c r="SV30" s="10" t="str">
        <f aca="false">+IF($D$26&gt;=513,513,"")</f>
        <v/>
      </c>
      <c r="SW30" s="10" t="str">
        <f aca="false">+IF($D$26&gt;=514,514,"")</f>
        <v/>
      </c>
      <c r="SX30" s="10" t="str">
        <f aca="false">+IF($D$26&gt;=515,515,"")</f>
        <v/>
      </c>
      <c r="SY30" s="10" t="str">
        <f aca="false">+IF($D$26&gt;=516,516,"")</f>
        <v/>
      </c>
      <c r="SZ30" s="10" t="str">
        <f aca="false">+IF($D$26&gt;=517,517,"")</f>
        <v/>
      </c>
      <c r="TA30" s="10" t="str">
        <f aca="false">+IF($D$26&gt;=518,518,"")</f>
        <v/>
      </c>
      <c r="TB30" s="10" t="str">
        <f aca="false">+IF($D$26&gt;=519,519,"")</f>
        <v/>
      </c>
      <c r="TC30" s="10" t="str">
        <f aca="false">+IF($D$26&gt;=520,520,"")</f>
        <v/>
      </c>
      <c r="TD30" s="10" t="str">
        <f aca="false">+IF($D$26&gt;=521,521,"")</f>
        <v/>
      </c>
      <c r="TE30" s="10" t="str">
        <f aca="false">+IF($D$26&gt;=522,522,"")</f>
        <v/>
      </c>
      <c r="TF30" s="10" t="str">
        <f aca="false">+IF($D$26&gt;=523,523,"")</f>
        <v/>
      </c>
      <c r="TG30" s="10" t="str">
        <f aca="false">+IF($D$26&gt;=524,524,"")</f>
        <v/>
      </c>
      <c r="TH30" s="10" t="str">
        <f aca="false">+IF($D$26&gt;=525,525,"")</f>
        <v/>
      </c>
      <c r="TI30" s="10" t="str">
        <f aca="false">+IF($D$26&gt;=526,526,"")</f>
        <v/>
      </c>
      <c r="TJ30" s="10" t="str">
        <f aca="false">+IF($D$26&gt;=527,527,"")</f>
        <v/>
      </c>
      <c r="TK30" s="10" t="str">
        <f aca="false">+IF($D$26&gt;=528,528,"")</f>
        <v/>
      </c>
      <c r="TL30" s="10" t="str">
        <f aca="false">+IF($D$26&gt;=529,529,"")</f>
        <v/>
      </c>
      <c r="TM30" s="10" t="str">
        <f aca="false">+IF($D$26&gt;=530,530,"")</f>
        <v/>
      </c>
      <c r="TN30" s="10" t="str">
        <f aca="false">+IF($D$26&gt;=531,531,"")</f>
        <v/>
      </c>
      <c r="TO30" s="10" t="str">
        <f aca="false">+IF($D$26&gt;=532,532,"")</f>
        <v/>
      </c>
      <c r="TP30" s="10" t="str">
        <f aca="false">+IF($D$26&gt;=533,533,"")</f>
        <v/>
      </c>
      <c r="TQ30" s="10" t="str">
        <f aca="false">+IF($D$26&gt;=534,534,"")</f>
        <v/>
      </c>
      <c r="TR30" s="10" t="str">
        <f aca="false">+IF($D$26&gt;=535,535,"")</f>
        <v/>
      </c>
      <c r="TS30" s="10" t="str">
        <f aca="false">+IF($D$26&gt;=536,536,"")</f>
        <v/>
      </c>
      <c r="TT30" s="10" t="str">
        <f aca="false">+IF($D$26&gt;=537,537,"")</f>
        <v/>
      </c>
      <c r="TU30" s="10" t="str">
        <f aca="false">+IF($D$26&gt;=538,538,"")</f>
        <v/>
      </c>
      <c r="TV30" s="10" t="str">
        <f aca="false">+IF($D$26&gt;=539,539,"")</f>
        <v/>
      </c>
      <c r="TW30" s="10" t="str">
        <f aca="false">+IF($D$26&gt;=540,540,"")</f>
        <v/>
      </c>
      <c r="TX30" s="10" t="str">
        <f aca="false">+IF($D$26&gt;=541,541,"")</f>
        <v/>
      </c>
      <c r="TY30" s="10" t="str">
        <f aca="false">+IF($D$26&gt;=542,542,"")</f>
        <v/>
      </c>
      <c r="TZ30" s="10" t="str">
        <f aca="false">+IF($D$26&gt;=543,543,"")</f>
        <v/>
      </c>
      <c r="UA30" s="10" t="str">
        <f aca="false">+IF($D$26&gt;=544,544,"")</f>
        <v/>
      </c>
      <c r="UB30" s="10" t="str">
        <f aca="false">+IF($D$26&gt;=545,545,"")</f>
        <v/>
      </c>
      <c r="UC30" s="10" t="str">
        <f aca="false">+IF($D$26&gt;=546,546,"")</f>
        <v/>
      </c>
      <c r="UD30" s="10" t="str">
        <f aca="false">+IF($D$26&gt;=547,547,"")</f>
        <v/>
      </c>
      <c r="UE30" s="10" t="str">
        <f aca="false">+IF($D$26&gt;=548,548,"")</f>
        <v/>
      </c>
      <c r="UF30" s="10" t="str">
        <f aca="false">+IF($D$26&gt;=549,549,"")</f>
        <v/>
      </c>
      <c r="UG30" s="10" t="str">
        <f aca="false">+IF($D$26&gt;=550,550,"")</f>
        <v/>
      </c>
      <c r="UH30" s="10" t="str">
        <f aca="false">+IF($D$26&gt;=551,551,"")</f>
        <v/>
      </c>
      <c r="UI30" s="10" t="str">
        <f aca="false">+IF($D$26&gt;=552,552,"")</f>
        <v/>
      </c>
      <c r="UJ30" s="10" t="str">
        <f aca="false">+IF($D$26&gt;=553,553,"")</f>
        <v/>
      </c>
      <c r="UK30" s="10" t="str">
        <f aca="false">+IF($D$26&gt;=554,554,"")</f>
        <v/>
      </c>
      <c r="UL30" s="10" t="str">
        <f aca="false">+IF($D$26&gt;=555,555,"")</f>
        <v/>
      </c>
      <c r="UM30" s="10" t="str">
        <f aca="false">+IF($D$26&gt;=556,556,"")</f>
        <v/>
      </c>
      <c r="UN30" s="10" t="str">
        <f aca="false">+IF($D$26&gt;=557,557,"")</f>
        <v/>
      </c>
      <c r="UO30" s="10" t="str">
        <f aca="false">+IF($D$26&gt;=558,558,"")</f>
        <v/>
      </c>
      <c r="UP30" s="10" t="str">
        <f aca="false">+IF($D$26&gt;=559,559,"")</f>
        <v/>
      </c>
      <c r="UQ30" s="10" t="str">
        <f aca="false">+IF($D$26&gt;=560,560,"")</f>
        <v/>
      </c>
      <c r="UR30" s="10" t="str">
        <f aca="false">+IF($D$26&gt;=561,561,"")</f>
        <v/>
      </c>
      <c r="US30" s="10" t="str">
        <f aca="false">+IF($D$26&gt;=562,562,"")</f>
        <v/>
      </c>
      <c r="UT30" s="10" t="str">
        <f aca="false">+IF($D$26&gt;=563,563,"")</f>
        <v/>
      </c>
      <c r="UU30" s="10" t="str">
        <f aca="false">+IF($D$26&gt;=564,564,"")</f>
        <v/>
      </c>
      <c r="UV30" s="10" t="str">
        <f aca="false">+IF($D$26&gt;=565,565,"")</f>
        <v/>
      </c>
      <c r="UW30" s="10" t="str">
        <f aca="false">+IF($D$26&gt;=566,566,"")</f>
        <v/>
      </c>
      <c r="UX30" s="10" t="str">
        <f aca="false">+IF($D$26&gt;=567,567,"")</f>
        <v/>
      </c>
      <c r="UY30" s="10" t="str">
        <f aca="false">+IF($D$26&gt;=568,568,"")</f>
        <v/>
      </c>
      <c r="UZ30" s="10" t="str">
        <f aca="false">+IF($D$26&gt;=569,569,"")</f>
        <v/>
      </c>
      <c r="VA30" s="10" t="str">
        <f aca="false">+IF($D$26&gt;=570,570,"")</f>
        <v/>
      </c>
      <c r="VB30" s="10" t="str">
        <f aca="false">+IF($D$26&gt;=571,571,"")</f>
        <v/>
      </c>
      <c r="VC30" s="10" t="str">
        <f aca="false">+IF($D$26&gt;=572,572,"")</f>
        <v/>
      </c>
      <c r="VD30" s="10" t="str">
        <f aca="false">+IF($D$26&gt;=573,573,"")</f>
        <v/>
      </c>
      <c r="VE30" s="10" t="str">
        <f aca="false">+IF($D$26&gt;=574,574,"")</f>
        <v/>
      </c>
      <c r="VF30" s="10" t="str">
        <f aca="false">+IF($D$26&gt;=575,575,"")</f>
        <v/>
      </c>
      <c r="VG30" s="10" t="str">
        <f aca="false">+IF($D$26&gt;=576,576,"")</f>
        <v/>
      </c>
      <c r="VH30" s="10" t="str">
        <f aca="false">+IF($D$26&gt;=577,577,"")</f>
        <v/>
      </c>
      <c r="VI30" s="10" t="str">
        <f aca="false">+IF($D$26&gt;=578,578,"")</f>
        <v/>
      </c>
      <c r="VJ30" s="10" t="str">
        <f aca="false">+IF($D$26&gt;=579,579,"")</f>
        <v/>
      </c>
      <c r="VK30" s="10" t="str">
        <f aca="false">+IF($D$26&gt;=580,580,"")</f>
        <v/>
      </c>
      <c r="VL30" s="10" t="str">
        <f aca="false">+IF($D$26&gt;=581,581,"")</f>
        <v/>
      </c>
      <c r="VM30" s="10" t="str">
        <f aca="false">+IF($D$26&gt;=582,582,"")</f>
        <v/>
      </c>
      <c r="VN30" s="10" t="str">
        <f aca="false">+IF($D$26&gt;=583,583,"")</f>
        <v/>
      </c>
      <c r="VO30" s="10" t="str">
        <f aca="false">+IF($D$26&gt;=584,584,"")</f>
        <v/>
      </c>
      <c r="VP30" s="10" t="str">
        <f aca="false">+IF($D$26&gt;=585,585,"")</f>
        <v/>
      </c>
      <c r="VQ30" s="10" t="str">
        <f aca="false">+IF($D$26&gt;=586,586,"")</f>
        <v/>
      </c>
      <c r="VR30" s="10" t="str">
        <f aca="false">+IF($D$26&gt;=587,587,"")</f>
        <v/>
      </c>
      <c r="VS30" s="10" t="str">
        <f aca="false">+IF($D$26&gt;=588,588,"")</f>
        <v/>
      </c>
      <c r="VT30" s="10" t="str">
        <f aca="false">+IF($D$26&gt;=589,589,"")</f>
        <v/>
      </c>
      <c r="VU30" s="10" t="str">
        <f aca="false">+IF($D$26&gt;=590,590,"")</f>
        <v/>
      </c>
      <c r="VV30" s="10" t="str">
        <f aca="false">+IF($D$26&gt;=591,591,"")</f>
        <v/>
      </c>
      <c r="VW30" s="10" t="str">
        <f aca="false">+IF($D$26&gt;=592,592,"")</f>
        <v/>
      </c>
      <c r="VX30" s="10" t="str">
        <f aca="false">+IF($D$26&gt;=593,593,"")</f>
        <v/>
      </c>
      <c r="VY30" s="10" t="str">
        <f aca="false">+IF($D$26&gt;=594,594,"")</f>
        <v/>
      </c>
      <c r="VZ30" s="10" t="str">
        <f aca="false">+IF($D$26&gt;=595,595,"")</f>
        <v/>
      </c>
      <c r="WA30" s="10" t="str">
        <f aca="false">+IF($D$26&gt;=596,596,"")</f>
        <v/>
      </c>
      <c r="WB30" s="10" t="str">
        <f aca="false">+IF($D$26&gt;=597,597,"")</f>
        <v/>
      </c>
      <c r="WC30" s="10" t="str">
        <f aca="false">+IF($D$26&gt;=598,598,"")</f>
        <v/>
      </c>
      <c r="WD30" s="10" t="str">
        <f aca="false">+IF($D$26&gt;=599,599,"")</f>
        <v/>
      </c>
      <c r="WE30" s="10" t="str">
        <f aca="false">+IF($D$26&gt;=600,600,"")</f>
        <v/>
      </c>
      <c r="WF30" s="10" t="str">
        <f aca="false">+IF($D$26&gt;=601,601,"")</f>
        <v/>
      </c>
      <c r="WG30" s="10" t="str">
        <f aca="false">+IF($D$26&gt;=602,602,"")</f>
        <v/>
      </c>
      <c r="WH30" s="10" t="str">
        <f aca="false">+IF($D$26&gt;=603,603,"")</f>
        <v/>
      </c>
      <c r="WI30" s="10" t="str">
        <f aca="false">+IF($D$26&gt;=604,604,"")</f>
        <v/>
      </c>
      <c r="WJ30" s="10" t="str">
        <f aca="false">+IF($D$26&gt;=605,605,"")</f>
        <v/>
      </c>
      <c r="WK30" s="10" t="str">
        <f aca="false">+IF($D$26&gt;=606,606,"")</f>
        <v/>
      </c>
      <c r="WL30" s="10" t="str">
        <f aca="false">+IF($D$26&gt;=607,607,"")</f>
        <v/>
      </c>
      <c r="WM30" s="10" t="str">
        <f aca="false">+IF($D$26&gt;=608,608,"")</f>
        <v/>
      </c>
      <c r="WN30" s="10" t="str">
        <f aca="false">+IF($D$26&gt;=609,609,"")</f>
        <v/>
      </c>
      <c r="WO30" s="10" t="str">
        <f aca="false">+IF($D$26&gt;=610,610,"")</f>
        <v/>
      </c>
      <c r="WP30" s="10" t="str">
        <f aca="false">+IF($D$26&gt;=611,611,"")</f>
        <v/>
      </c>
      <c r="WQ30" s="10" t="str">
        <f aca="false">+IF($D$26&gt;=612,612,"")</f>
        <v/>
      </c>
      <c r="WR30" s="10" t="str">
        <f aca="false">+IF($D$26&gt;=613,613,"")</f>
        <v/>
      </c>
      <c r="WS30" s="10" t="str">
        <f aca="false">+IF($D$26&gt;=614,614,"")</f>
        <v/>
      </c>
      <c r="WT30" s="10" t="str">
        <f aca="false">+IF($D$26&gt;=615,615,"")</f>
        <v/>
      </c>
      <c r="WU30" s="10" t="str">
        <f aca="false">+IF($D$26&gt;=616,616,"")</f>
        <v/>
      </c>
      <c r="WV30" s="10" t="str">
        <f aca="false">+IF($D$26&gt;=617,617,"")</f>
        <v/>
      </c>
      <c r="WW30" s="10" t="str">
        <f aca="false">+IF($D$26&gt;=618,618,"")</f>
        <v/>
      </c>
      <c r="WX30" s="10" t="str">
        <f aca="false">+IF($D$26&gt;=619,619,"")</f>
        <v/>
      </c>
      <c r="WY30" s="10" t="str">
        <f aca="false">+IF($D$26&gt;=620,620,"")</f>
        <v/>
      </c>
      <c r="WZ30" s="10" t="str">
        <f aca="false">+IF($D$26&gt;=621,621,"")</f>
        <v/>
      </c>
      <c r="XA30" s="10" t="str">
        <f aca="false">+IF($D$26&gt;=622,622,"")</f>
        <v/>
      </c>
      <c r="XB30" s="10" t="str">
        <f aca="false">+IF($D$26&gt;=623,623,"")</f>
        <v/>
      </c>
      <c r="XC30" s="10" t="str">
        <f aca="false">+IF($D$26&gt;=624,624,"")</f>
        <v/>
      </c>
      <c r="XD30" s="10" t="str">
        <f aca="false">+IF($D$26&gt;=625,625,"")</f>
        <v/>
      </c>
      <c r="XE30" s="10" t="str">
        <f aca="false">+IF($D$26&gt;=626,626,"")</f>
        <v/>
      </c>
      <c r="XF30" s="10" t="str">
        <f aca="false">+IF($D$26&gt;=627,627,"")</f>
        <v/>
      </c>
      <c r="XG30" s="10" t="str">
        <f aca="false">+IF($D$26&gt;=628,628,"")</f>
        <v/>
      </c>
      <c r="XH30" s="10" t="str">
        <f aca="false">+IF($D$26&gt;=629,629,"")</f>
        <v/>
      </c>
      <c r="XI30" s="10" t="str">
        <f aca="false">+IF($D$26&gt;=630,630,"")</f>
        <v/>
      </c>
      <c r="XJ30" s="10" t="str">
        <f aca="false">+IF($D$26&gt;=631,631,"")</f>
        <v/>
      </c>
      <c r="XK30" s="10" t="str">
        <f aca="false">+IF($D$26&gt;=632,632,"")</f>
        <v/>
      </c>
      <c r="XL30" s="10" t="str">
        <f aca="false">+IF($D$26&gt;=633,633,"")</f>
        <v/>
      </c>
      <c r="XM30" s="10" t="str">
        <f aca="false">+IF($D$26&gt;=634,634,"")</f>
        <v/>
      </c>
      <c r="XN30" s="10" t="str">
        <f aca="false">+IF($D$26&gt;=635,635,"")</f>
        <v/>
      </c>
      <c r="XO30" s="10" t="str">
        <f aca="false">+IF($D$26&gt;=636,636,"")</f>
        <v/>
      </c>
      <c r="XP30" s="10" t="str">
        <f aca="false">+IF($D$26&gt;=637,637,"")</f>
        <v/>
      </c>
      <c r="XQ30" s="10" t="str">
        <f aca="false">+IF($D$26&gt;=638,638,"")</f>
        <v/>
      </c>
      <c r="XR30" s="10" t="str">
        <f aca="false">+IF($D$26&gt;=639,639,"")</f>
        <v/>
      </c>
      <c r="XS30" s="10" t="str">
        <f aca="false">+IF($D$26&gt;=640,640,"")</f>
        <v/>
      </c>
      <c r="XT30" s="10" t="str">
        <f aca="false">+IF($D$26&gt;=641,641,"")</f>
        <v/>
      </c>
      <c r="XU30" s="10" t="str">
        <f aca="false">+IF($D$26&gt;=642,642,"")</f>
        <v/>
      </c>
      <c r="XV30" s="10" t="str">
        <f aca="false">+IF($D$26&gt;=643,643,"")</f>
        <v/>
      </c>
      <c r="XW30" s="10" t="str">
        <f aca="false">+IF($D$26&gt;=644,644,"")</f>
        <v/>
      </c>
      <c r="XX30" s="10" t="str">
        <f aca="false">+IF($D$26&gt;=645,645,"")</f>
        <v/>
      </c>
      <c r="XY30" s="10" t="str">
        <f aca="false">+IF($D$26&gt;=646,646,"")</f>
        <v/>
      </c>
      <c r="XZ30" s="10" t="str">
        <f aca="false">+IF($D$26&gt;=647,647,"")</f>
        <v/>
      </c>
      <c r="YA30" s="10" t="str">
        <f aca="false">+IF($D$26&gt;=648,648,"")</f>
        <v/>
      </c>
      <c r="YB30" s="10" t="str">
        <f aca="false">+IF($D$26&gt;=649,649,"")</f>
        <v/>
      </c>
      <c r="YC30" s="10" t="str">
        <f aca="false">+IF($D$26&gt;=650,650,"")</f>
        <v/>
      </c>
      <c r="YD30" s="10" t="str">
        <f aca="false">+IF($D$26&gt;=651,651,"")</f>
        <v/>
      </c>
      <c r="YE30" s="10" t="str">
        <f aca="false">+IF($D$26&gt;=652,652,"")</f>
        <v/>
      </c>
      <c r="YF30" s="10" t="str">
        <f aca="false">+IF($D$26&gt;=653,653,"")</f>
        <v/>
      </c>
      <c r="YG30" s="10" t="str">
        <f aca="false">+IF($D$26&gt;=654,654,"")</f>
        <v/>
      </c>
      <c r="YH30" s="10" t="str">
        <f aca="false">+IF($D$26&gt;=655,655,"")</f>
        <v/>
      </c>
      <c r="YI30" s="10" t="str">
        <f aca="false">+IF($D$26&gt;=656,656,"")</f>
        <v/>
      </c>
      <c r="YJ30" s="10" t="str">
        <f aca="false">+IF($D$26&gt;=657,657,"")</f>
        <v/>
      </c>
      <c r="YK30" s="10" t="str">
        <f aca="false">+IF($D$26&gt;=658,658,"")</f>
        <v/>
      </c>
      <c r="YL30" s="10" t="str">
        <f aca="false">+IF($D$26&gt;=659,659,"")</f>
        <v/>
      </c>
      <c r="YM30" s="10" t="str">
        <f aca="false">+IF($D$26&gt;=660,660,"")</f>
        <v/>
      </c>
      <c r="YN30" s="10" t="str">
        <f aca="false">+IF($D$26&gt;=661,661,"")</f>
        <v/>
      </c>
      <c r="YO30" s="10" t="str">
        <f aca="false">+IF($D$26&gt;=662,662,"")</f>
        <v/>
      </c>
      <c r="YP30" s="10" t="str">
        <f aca="false">+IF($D$26&gt;=663,663,"")</f>
        <v/>
      </c>
      <c r="YQ30" s="10" t="str">
        <f aca="false">+IF($D$26&gt;=664,664,"")</f>
        <v/>
      </c>
      <c r="YR30" s="10" t="str">
        <f aca="false">+IF($D$26&gt;=665,665,"")</f>
        <v/>
      </c>
      <c r="YS30" s="10" t="str">
        <f aca="false">+IF($D$26&gt;=666,666,"")</f>
        <v/>
      </c>
      <c r="YT30" s="10" t="str">
        <f aca="false">+IF($D$26&gt;=667,667,"")</f>
        <v/>
      </c>
      <c r="YU30" s="10" t="str">
        <f aca="false">+IF($D$26&gt;=668,668,"")</f>
        <v/>
      </c>
      <c r="YV30" s="10" t="str">
        <f aca="false">+IF($D$26&gt;=669,669,"")</f>
        <v/>
      </c>
      <c r="YW30" s="10" t="str">
        <f aca="false">+IF($D$26&gt;=670,670,"")</f>
        <v/>
      </c>
      <c r="YX30" s="10" t="str">
        <f aca="false">+IF($D$26&gt;=671,671,"")</f>
        <v/>
      </c>
      <c r="YY30" s="10" t="str">
        <f aca="false">+IF($D$26&gt;=672,672,"")</f>
        <v/>
      </c>
      <c r="YZ30" s="10" t="str">
        <f aca="false">+IF($D$26&gt;=673,673,"")</f>
        <v/>
      </c>
      <c r="ZA30" s="10" t="str">
        <f aca="false">+IF($D$26&gt;=674,674,"")</f>
        <v/>
      </c>
      <c r="ZB30" s="10" t="str">
        <f aca="false">+IF($D$26&gt;=675,675,"")</f>
        <v/>
      </c>
      <c r="ZC30" s="10" t="str">
        <f aca="false">+IF($D$26&gt;=676,676,"")</f>
        <v/>
      </c>
      <c r="ZD30" s="10" t="str">
        <f aca="false">+IF($D$26&gt;=677,677,"")</f>
        <v/>
      </c>
      <c r="ZE30" s="10" t="str">
        <f aca="false">+IF($D$26&gt;=678,678,"")</f>
        <v/>
      </c>
      <c r="ZF30" s="10" t="str">
        <f aca="false">+IF($D$26&gt;=679,679,"")</f>
        <v/>
      </c>
      <c r="ZG30" s="10" t="str">
        <f aca="false">+IF($D$26&gt;=680,680,"")</f>
        <v/>
      </c>
      <c r="ZH30" s="10" t="str">
        <f aca="false">+IF($D$26&gt;=681,681,"")</f>
        <v/>
      </c>
      <c r="ZI30" s="10" t="str">
        <f aca="false">+IF($D$26&gt;=682,682,"")</f>
        <v/>
      </c>
      <c r="ZJ30" s="10" t="str">
        <f aca="false">+IF($D$26&gt;=683,683,"")</f>
        <v/>
      </c>
      <c r="ZK30" s="10" t="str">
        <f aca="false">+IF($D$26&gt;=684,684,"")</f>
        <v/>
      </c>
      <c r="ZL30" s="10" t="str">
        <f aca="false">+IF($D$26&gt;=685,685,"")</f>
        <v/>
      </c>
      <c r="ZM30" s="10" t="str">
        <f aca="false">+IF($D$26&gt;=686,686,"")</f>
        <v/>
      </c>
      <c r="ZN30" s="10" t="str">
        <f aca="false">+IF($D$26&gt;=687,687,"")</f>
        <v/>
      </c>
      <c r="ZO30" s="10" t="str">
        <f aca="false">+IF($D$26&gt;=688,688,"")</f>
        <v/>
      </c>
      <c r="ZP30" s="10" t="str">
        <f aca="false">+IF($D$26&gt;=689,689,"")</f>
        <v/>
      </c>
      <c r="ZQ30" s="10" t="str">
        <f aca="false">+IF($D$26&gt;=690,690,"")</f>
        <v/>
      </c>
      <c r="ZR30" s="10" t="str">
        <f aca="false">+IF($D$26&gt;=691,691,"")</f>
        <v/>
      </c>
      <c r="ZS30" s="10" t="str">
        <f aca="false">+IF($D$26&gt;=692,692,"")</f>
        <v/>
      </c>
      <c r="ZT30" s="10" t="str">
        <f aca="false">+IF($D$26&gt;=693,693,"")</f>
        <v/>
      </c>
      <c r="ZU30" s="10" t="str">
        <f aca="false">+IF($D$26&gt;=694,694,"")</f>
        <v/>
      </c>
      <c r="ZV30" s="10" t="str">
        <f aca="false">+IF($D$26&gt;=695,695,"")</f>
        <v/>
      </c>
      <c r="ZW30" s="10" t="str">
        <f aca="false">+IF($D$26&gt;=696,696,"")</f>
        <v/>
      </c>
      <c r="ZX30" s="10" t="str">
        <f aca="false">+IF($D$26&gt;=697,697,"")</f>
        <v/>
      </c>
      <c r="ZY30" s="10" t="str">
        <f aca="false">+IF($D$26&gt;=698,698,"")</f>
        <v/>
      </c>
      <c r="ZZ30" s="10" t="str">
        <f aca="false">+IF($D$26&gt;=699,699,"")</f>
        <v/>
      </c>
      <c r="AAA30" s="10" t="str">
        <f aca="false">+IF($D$26&gt;=700,700,"")</f>
        <v/>
      </c>
      <c r="AAB30" s="10" t="str">
        <f aca="false">+IF($D$26&gt;=701,701,"")</f>
        <v/>
      </c>
      <c r="AAC30" s="10" t="str">
        <f aca="false">+IF($D$26&gt;=702,702,"")</f>
        <v/>
      </c>
      <c r="AAD30" s="10" t="str">
        <f aca="false">+IF($D$26&gt;=703,703,"")</f>
        <v/>
      </c>
      <c r="AAE30" s="10" t="str">
        <f aca="false">+IF($D$26&gt;=704,704,"")</f>
        <v/>
      </c>
      <c r="AAF30" s="10" t="str">
        <f aca="false">+IF($D$26&gt;=705,705,"")</f>
        <v/>
      </c>
      <c r="AAG30" s="10" t="str">
        <f aca="false">+IF($D$26&gt;=706,706,"")</f>
        <v/>
      </c>
      <c r="AAH30" s="10" t="str">
        <f aca="false">+IF($D$26&gt;=707,707,"")</f>
        <v/>
      </c>
      <c r="AAI30" s="10" t="str">
        <f aca="false">+IF($D$26&gt;=708,708,"")</f>
        <v/>
      </c>
      <c r="AAJ30" s="10" t="str">
        <f aca="false">+IF($D$26&gt;=709,709,"")</f>
        <v/>
      </c>
      <c r="AAK30" s="10" t="str">
        <f aca="false">+IF($D$26&gt;=710,710,"")</f>
        <v/>
      </c>
      <c r="AAL30" s="10" t="str">
        <f aca="false">+IF($D$26&gt;=711,711,"")</f>
        <v/>
      </c>
      <c r="AAM30" s="10" t="str">
        <f aca="false">+IF($D$26&gt;=712,712,"")</f>
        <v/>
      </c>
      <c r="AAN30" s="10" t="str">
        <f aca="false">+IF($D$26&gt;=713,713,"")</f>
        <v/>
      </c>
      <c r="AAO30" s="10" t="str">
        <f aca="false">+IF($D$26&gt;=714,714,"")</f>
        <v/>
      </c>
      <c r="AAP30" s="10" t="str">
        <f aca="false">+IF($D$26&gt;=715,715,"")</f>
        <v/>
      </c>
      <c r="AAQ30" s="10" t="str">
        <f aca="false">+IF($D$26&gt;=716,716,"")</f>
        <v/>
      </c>
      <c r="AAR30" s="10" t="str">
        <f aca="false">+IF($D$26&gt;=717,717,"")</f>
        <v/>
      </c>
      <c r="AAS30" s="10" t="str">
        <f aca="false">+IF($D$26&gt;=718,718,"")</f>
        <v/>
      </c>
      <c r="AAT30" s="10" t="str">
        <f aca="false">+IF($D$26&gt;=719,719,"")</f>
        <v/>
      </c>
      <c r="AAU30" s="10" t="str">
        <f aca="false">+IF($D$26&gt;=720,720,"")</f>
        <v/>
      </c>
      <c r="AAV30" s="10" t="str">
        <f aca="false">+IF($D$26&gt;=721,721,"")</f>
        <v/>
      </c>
      <c r="AAW30" s="10" t="str">
        <f aca="false">+IF($D$26&gt;=722,722,"")</f>
        <v/>
      </c>
      <c r="AAX30" s="10" t="str">
        <f aca="false">+IF($D$26&gt;=723,723,"")</f>
        <v/>
      </c>
      <c r="AAY30" s="10" t="str">
        <f aca="false">+IF($D$26&gt;=724,724,"")</f>
        <v/>
      </c>
      <c r="AAZ30" s="10" t="str">
        <f aca="false">+IF($D$26&gt;=725,725,"")</f>
        <v/>
      </c>
      <c r="ABA30" s="10" t="str">
        <f aca="false">+IF($D$26&gt;=726,726,"")</f>
        <v/>
      </c>
      <c r="ABB30" s="10" t="str">
        <f aca="false">+IF($D$26&gt;=727,727,"")</f>
        <v/>
      </c>
      <c r="ABC30" s="10" t="str">
        <f aca="false">+IF($D$26&gt;=728,728,"")</f>
        <v/>
      </c>
      <c r="ABD30" s="10" t="str">
        <f aca="false">+IF($D$26&gt;=729,729,"")</f>
        <v/>
      </c>
      <c r="ABE30" s="10" t="str">
        <f aca="false">+IF($D$26&gt;=730,730,"")</f>
        <v/>
      </c>
      <c r="ABF30" s="10" t="str">
        <f aca="false">+IF($D$26&gt;=731,731,"")</f>
        <v/>
      </c>
      <c r="ABG30" s="10" t="str">
        <f aca="false">+IF($D$26&gt;=732,732,"")</f>
        <v/>
      </c>
      <c r="ABH30" s="10" t="str">
        <f aca="false">+IF($D$26&gt;=733,733,"")</f>
        <v/>
      </c>
      <c r="ABI30" s="10" t="str">
        <f aca="false">+IF($D$26&gt;=734,734,"")</f>
        <v/>
      </c>
      <c r="ABJ30" s="10" t="str">
        <f aca="false">+IF($D$26&gt;=735,735,"")</f>
        <v/>
      </c>
      <c r="ABK30" s="10" t="str">
        <f aca="false">+IF($D$26&gt;=736,736,"")</f>
        <v/>
      </c>
      <c r="ABL30" s="10" t="str">
        <f aca="false">+IF($D$26&gt;=737,737,"")</f>
        <v/>
      </c>
      <c r="ABM30" s="10" t="str">
        <f aca="false">+IF($D$26&gt;=738,738,"")</f>
        <v/>
      </c>
      <c r="ABN30" s="10" t="str">
        <f aca="false">+IF($D$26&gt;=739,739,"")</f>
        <v/>
      </c>
      <c r="ABO30" s="10" t="str">
        <f aca="false">+IF($D$26&gt;=740,740,"")</f>
        <v/>
      </c>
      <c r="ABP30" s="10" t="str">
        <f aca="false">+IF($D$26&gt;=741,741,"")</f>
        <v/>
      </c>
      <c r="ABQ30" s="10" t="str">
        <f aca="false">+IF($D$26&gt;=742,742,"")</f>
        <v/>
      </c>
      <c r="ABR30" s="10" t="str">
        <f aca="false">+IF($D$26&gt;=743,743,"")</f>
        <v/>
      </c>
      <c r="ABS30" s="10" t="str">
        <f aca="false">+IF($D$26&gt;=744,744,"")</f>
        <v/>
      </c>
      <c r="ABT30" s="10" t="str">
        <f aca="false">+IF($D$26&gt;=745,745,"")</f>
        <v/>
      </c>
      <c r="ABU30" s="10" t="str">
        <f aca="false">+IF($D$26&gt;=746,746,"")</f>
        <v/>
      </c>
      <c r="ABV30" s="10" t="str">
        <f aca="false">+IF($D$26&gt;=747,747,"")</f>
        <v/>
      </c>
      <c r="ABW30" s="10" t="str">
        <f aca="false">+IF($D$26&gt;=748,748,"")</f>
        <v/>
      </c>
      <c r="ABX30" s="10" t="str">
        <f aca="false">+IF($D$26&gt;=749,749,"")</f>
        <v/>
      </c>
      <c r="ABY30" s="10" t="str">
        <f aca="false">+IF($D$26&gt;=750,750,"")</f>
        <v/>
      </c>
      <c r="ABZ30" s="10" t="str">
        <f aca="false">+IF($D$26&gt;=751,751,"")</f>
        <v/>
      </c>
      <c r="ACA30" s="10" t="str">
        <f aca="false">+IF($D$26&gt;=752,752,"")</f>
        <v/>
      </c>
      <c r="ACB30" s="10" t="str">
        <f aca="false">+IF($D$26&gt;=753,753,"")</f>
        <v/>
      </c>
      <c r="ACC30" s="10" t="str">
        <f aca="false">+IF($D$26&gt;=754,754,"")</f>
        <v/>
      </c>
      <c r="ACD30" s="10" t="str">
        <f aca="false">+IF($D$26&gt;=755,755,"")</f>
        <v/>
      </c>
      <c r="ACE30" s="10" t="str">
        <f aca="false">+IF($D$26&gt;=756,756,"")</f>
        <v/>
      </c>
      <c r="ACF30" s="10" t="str">
        <f aca="false">+IF($D$26&gt;=757,757,"")</f>
        <v/>
      </c>
      <c r="ACG30" s="10" t="str">
        <f aca="false">+IF($D$26&gt;=758,758,"")</f>
        <v/>
      </c>
      <c r="ACH30" s="10" t="str">
        <f aca="false">+IF($D$26&gt;=759,759,"")</f>
        <v/>
      </c>
      <c r="ACI30" s="10" t="str">
        <f aca="false">+IF($D$26&gt;=760,760,"")</f>
        <v/>
      </c>
      <c r="ACJ30" s="10" t="str">
        <f aca="false">+IF($D$26&gt;=761,761,"")</f>
        <v/>
      </c>
      <c r="ACK30" s="10" t="str">
        <f aca="false">+IF($D$26&gt;=762,762,"")</f>
        <v/>
      </c>
      <c r="ACL30" s="10" t="str">
        <f aca="false">+IF($D$26&gt;=763,763,"")</f>
        <v/>
      </c>
      <c r="ACM30" s="10" t="str">
        <f aca="false">+IF($D$26&gt;=764,764,"")</f>
        <v/>
      </c>
      <c r="ACN30" s="10" t="str">
        <f aca="false">+IF($D$26&gt;=765,765,"")</f>
        <v/>
      </c>
      <c r="ACO30" s="10" t="str">
        <f aca="false">+IF($D$26&gt;=766,766,"")</f>
        <v/>
      </c>
      <c r="ACP30" s="10" t="str">
        <f aca="false">+IF($D$26&gt;=767,767,"")</f>
        <v/>
      </c>
      <c r="ACQ30" s="10" t="str">
        <f aca="false">+IF($D$26&gt;=768,768,"")</f>
        <v/>
      </c>
      <c r="ACR30" s="10" t="str">
        <f aca="false">+IF($D$26&gt;=769,769,"")</f>
        <v/>
      </c>
      <c r="ACS30" s="10" t="str">
        <f aca="false">+IF($D$26&gt;=770,770,"")</f>
        <v/>
      </c>
      <c r="ACT30" s="10" t="str">
        <f aca="false">+IF($D$26&gt;=771,771,"")</f>
        <v/>
      </c>
      <c r="ACU30" s="10" t="str">
        <f aca="false">+IF($D$26&gt;=772,772,"")</f>
        <v/>
      </c>
      <c r="ACV30" s="10" t="str">
        <f aca="false">+IF($D$26&gt;=773,773,"")</f>
        <v/>
      </c>
      <c r="ACW30" s="10" t="str">
        <f aca="false">+IF($D$26&gt;=774,774,"")</f>
        <v/>
      </c>
      <c r="ACX30" s="10" t="str">
        <f aca="false">+IF($D$26&gt;=775,775,"")</f>
        <v/>
      </c>
      <c r="ACY30" s="10" t="str">
        <f aca="false">+IF($D$26&gt;=776,776,"")</f>
        <v/>
      </c>
      <c r="ACZ30" s="10" t="str">
        <f aca="false">+IF($D$26&gt;=777,777,"")</f>
        <v/>
      </c>
      <c r="ADA30" s="10" t="str">
        <f aca="false">+IF($D$26&gt;=778,778,"")</f>
        <v/>
      </c>
      <c r="ADB30" s="10" t="str">
        <f aca="false">+IF($D$26&gt;=779,779,"")</f>
        <v/>
      </c>
      <c r="ADC30" s="10" t="str">
        <f aca="false">+IF($D$26&gt;=780,780,"")</f>
        <v/>
      </c>
      <c r="ADD30" s="10" t="str">
        <f aca="false">+IF($D$26&gt;=781,781,"")</f>
        <v/>
      </c>
      <c r="ADE30" s="10" t="str">
        <f aca="false">+IF($D$26&gt;=782,782,"")</f>
        <v/>
      </c>
      <c r="ADF30" s="10" t="str">
        <f aca="false">+IF($D$26&gt;=783,783,"")</f>
        <v/>
      </c>
      <c r="ADG30" s="10" t="str">
        <f aca="false">+IF($D$26&gt;=784,784,"")</f>
        <v/>
      </c>
      <c r="ADH30" s="10" t="str">
        <f aca="false">+IF($D$26&gt;=785,785,"")</f>
        <v/>
      </c>
      <c r="ADI30" s="10" t="str">
        <f aca="false">+IF($D$26&gt;=786,786,"")</f>
        <v/>
      </c>
      <c r="ADJ30" s="10" t="str">
        <f aca="false">+IF($D$26&gt;=787,787,"")</f>
        <v/>
      </c>
      <c r="ADK30" s="10" t="str">
        <f aca="false">+IF($D$26&gt;=788,788,"")</f>
        <v/>
      </c>
      <c r="ADL30" s="10" t="str">
        <f aca="false">+IF($D$26&gt;=789,789,"")</f>
        <v/>
      </c>
      <c r="ADM30" s="10" t="str">
        <f aca="false">+IF($D$26&gt;=790,790,"")</f>
        <v/>
      </c>
      <c r="ADN30" s="10" t="str">
        <f aca="false">+IF($D$26&gt;=791,791,"")</f>
        <v/>
      </c>
      <c r="ADO30" s="10" t="str">
        <f aca="false">+IF($D$26&gt;=792,792,"")</f>
        <v/>
      </c>
      <c r="ADP30" s="10" t="str">
        <f aca="false">+IF($D$26&gt;=793,793,"")</f>
        <v/>
      </c>
      <c r="ADQ30" s="10" t="str">
        <f aca="false">+IF($D$26&gt;=794,794,"")</f>
        <v/>
      </c>
      <c r="ADR30" s="10" t="str">
        <f aca="false">+IF($D$26&gt;=795,795,"")</f>
        <v/>
      </c>
      <c r="ADS30" s="10" t="str">
        <f aca="false">+IF($D$26&gt;=796,796,"")</f>
        <v/>
      </c>
      <c r="ADT30" s="10" t="str">
        <f aca="false">+IF($D$26&gt;=797,797,"")</f>
        <v/>
      </c>
      <c r="ADU30" s="10" t="str">
        <f aca="false">+IF($D$26&gt;=798,798,"")</f>
        <v/>
      </c>
      <c r="ADV30" s="10" t="str">
        <f aca="false">+IF($D$26&gt;=799,799,"")</f>
        <v/>
      </c>
      <c r="ADW30" s="10" t="str">
        <f aca="false">+IF($D$26&gt;=800,800,"")</f>
        <v/>
      </c>
      <c r="ADX30" s="10" t="str">
        <f aca="false">+IF($D$26&gt;=801,801,"")</f>
        <v/>
      </c>
      <c r="ADY30" s="10" t="str">
        <f aca="false">+IF($D$26&gt;=802,802,"")</f>
        <v/>
      </c>
      <c r="ADZ30" s="10" t="str">
        <f aca="false">+IF($D$26&gt;=803,803,"")</f>
        <v/>
      </c>
      <c r="AEA30" s="10" t="str">
        <f aca="false">+IF($D$26&gt;=804,804,"")</f>
        <v/>
      </c>
      <c r="AEB30" s="10" t="str">
        <f aca="false">+IF($D$26&gt;=805,805,"")</f>
        <v/>
      </c>
      <c r="AEC30" s="10" t="str">
        <f aca="false">+IF($D$26&gt;=806,806,"")</f>
        <v/>
      </c>
      <c r="AED30" s="10" t="str">
        <f aca="false">+IF($D$26&gt;=807,807,"")</f>
        <v/>
      </c>
      <c r="AEE30" s="10" t="str">
        <f aca="false">+IF($D$26&gt;=808,808,"")</f>
        <v/>
      </c>
      <c r="AEF30" s="10" t="str">
        <f aca="false">+IF($D$26&gt;=809,809,"")</f>
        <v/>
      </c>
      <c r="AEG30" s="10" t="str">
        <f aca="false">+IF($D$26&gt;=810,810,"")</f>
        <v/>
      </c>
      <c r="AEH30" s="10" t="str">
        <f aca="false">+IF($D$26&gt;=811,811,"")</f>
        <v/>
      </c>
      <c r="AEI30" s="10" t="str">
        <f aca="false">+IF($D$26&gt;=812,812,"")</f>
        <v/>
      </c>
      <c r="AEJ30" s="10" t="str">
        <f aca="false">+IF($D$26&gt;=813,813,"")</f>
        <v/>
      </c>
      <c r="AEK30" s="10" t="str">
        <f aca="false">+IF($D$26&gt;=814,814,"")</f>
        <v/>
      </c>
      <c r="AEL30" s="10" t="str">
        <f aca="false">+IF($D$26&gt;=815,815,"")</f>
        <v/>
      </c>
      <c r="AEM30" s="10" t="str">
        <f aca="false">+IF($D$26&gt;=816,816,"")</f>
        <v/>
      </c>
      <c r="AEN30" s="10" t="str">
        <f aca="false">+IF($D$26&gt;=817,817,"")</f>
        <v/>
      </c>
      <c r="AEO30" s="10" t="str">
        <f aca="false">+IF($D$26&gt;=818,818,"")</f>
        <v/>
      </c>
      <c r="AEP30" s="10" t="str">
        <f aca="false">+IF($D$26&gt;=819,819,"")</f>
        <v/>
      </c>
      <c r="AEQ30" s="10" t="str">
        <f aca="false">+IF($D$26&gt;=820,820,"")</f>
        <v/>
      </c>
      <c r="AER30" s="10" t="str">
        <f aca="false">+IF($D$26&gt;=821,821,"")</f>
        <v/>
      </c>
      <c r="AES30" s="10" t="str">
        <f aca="false">+IF($D$26&gt;=822,822,"")</f>
        <v/>
      </c>
      <c r="AET30" s="10" t="str">
        <f aca="false">+IF($D$26&gt;=823,823,"")</f>
        <v/>
      </c>
      <c r="AEU30" s="10" t="str">
        <f aca="false">+IF($D$26&gt;=824,824,"")</f>
        <v/>
      </c>
      <c r="AEV30" s="10" t="str">
        <f aca="false">+IF($D$26&gt;=825,825,"")</f>
        <v/>
      </c>
      <c r="AEW30" s="10" t="str">
        <f aca="false">+IF($D$26&gt;=826,826,"")</f>
        <v/>
      </c>
      <c r="AEX30" s="10" t="str">
        <f aca="false">+IF($D$26&gt;=827,827,"")</f>
        <v/>
      </c>
      <c r="AEY30" s="10" t="str">
        <f aca="false">+IF($D$26&gt;=828,828,"")</f>
        <v/>
      </c>
      <c r="AEZ30" s="10" t="str">
        <f aca="false">+IF($D$26&gt;=829,829,"")</f>
        <v/>
      </c>
      <c r="AFA30" s="10" t="str">
        <f aca="false">+IF($D$26&gt;=830,830,"")</f>
        <v/>
      </c>
      <c r="AFB30" s="10" t="str">
        <f aca="false">+IF($D$26&gt;=831,831,"")</f>
        <v/>
      </c>
      <c r="AFC30" s="10" t="str">
        <f aca="false">+IF($D$26&gt;=832,832,"")</f>
        <v/>
      </c>
      <c r="AFD30" s="10" t="str">
        <f aca="false">+IF($D$26&gt;=833,833,"")</f>
        <v/>
      </c>
      <c r="AFE30" s="10" t="str">
        <f aca="false">+IF($D$26&gt;=834,834,"")</f>
        <v/>
      </c>
      <c r="AFF30" s="10" t="str">
        <f aca="false">+IF($D$26&gt;=835,835,"")</f>
        <v/>
      </c>
      <c r="AFG30" s="10" t="str">
        <f aca="false">+IF($D$26&gt;=836,836,"")</f>
        <v/>
      </c>
      <c r="AFH30" s="10" t="str">
        <f aca="false">+IF($D$26&gt;=837,837,"")</f>
        <v/>
      </c>
      <c r="AFI30" s="10" t="str">
        <f aca="false">+IF($D$26&gt;=838,838,"")</f>
        <v/>
      </c>
      <c r="AFJ30" s="10" t="str">
        <f aca="false">+IF($D$26&gt;=839,839,"")</f>
        <v/>
      </c>
      <c r="AFK30" s="10" t="str">
        <f aca="false">+IF($D$26&gt;=840,840,"")</f>
        <v/>
      </c>
      <c r="AFL30" s="10" t="str">
        <f aca="false">+IF($D$26&gt;=841,841,"")</f>
        <v/>
      </c>
      <c r="AFM30" s="10" t="str">
        <f aca="false">+IF($D$26&gt;=842,842,"")</f>
        <v/>
      </c>
      <c r="AFN30" s="10" t="str">
        <f aca="false">+IF($D$26&gt;=843,843,"")</f>
        <v/>
      </c>
      <c r="AFO30" s="10" t="str">
        <f aca="false">+IF($D$26&gt;=844,844,"")</f>
        <v/>
      </c>
      <c r="AFP30" s="10" t="str">
        <f aca="false">+IF($D$26&gt;=845,845,"")</f>
        <v/>
      </c>
      <c r="AFQ30" s="10" t="str">
        <f aca="false">+IF($D$26&gt;=846,846,"")</f>
        <v/>
      </c>
      <c r="AFR30" s="10" t="str">
        <f aca="false">+IF($D$26&gt;=847,847,"")</f>
        <v/>
      </c>
      <c r="AFS30" s="10" t="str">
        <f aca="false">+IF($D$26&gt;=848,848,"")</f>
        <v/>
      </c>
      <c r="AFT30" s="10" t="str">
        <f aca="false">+IF($D$26&gt;=849,849,"")</f>
        <v/>
      </c>
      <c r="AFU30" s="10" t="str">
        <f aca="false">+IF($D$26&gt;=850,850,"")</f>
        <v/>
      </c>
      <c r="AFV30" s="10" t="str">
        <f aca="false">+IF($D$26&gt;=851,851,"")</f>
        <v/>
      </c>
      <c r="AFW30" s="10" t="str">
        <f aca="false">+IF($D$26&gt;=852,852,"")</f>
        <v/>
      </c>
      <c r="AFX30" s="10" t="str">
        <f aca="false">+IF($D$26&gt;=853,853,"")</f>
        <v/>
      </c>
      <c r="AFY30" s="10" t="str">
        <f aca="false">+IF($D$26&gt;=854,854,"")</f>
        <v/>
      </c>
      <c r="AFZ30" s="10" t="str">
        <f aca="false">+IF($D$26&gt;=855,855,"")</f>
        <v/>
      </c>
      <c r="AGA30" s="10" t="str">
        <f aca="false">+IF($D$26&gt;=856,856,"")</f>
        <v/>
      </c>
      <c r="AGB30" s="10" t="str">
        <f aca="false">+IF($D$26&gt;=857,857,"")</f>
        <v/>
      </c>
      <c r="AGC30" s="10" t="str">
        <f aca="false">+IF($D$26&gt;=858,858,"")</f>
        <v/>
      </c>
      <c r="AGD30" s="10" t="str">
        <f aca="false">+IF($D$26&gt;=859,859,"")</f>
        <v/>
      </c>
      <c r="AGE30" s="10" t="str">
        <f aca="false">+IF($D$26&gt;=860,860,"")</f>
        <v/>
      </c>
      <c r="AGF30" s="10" t="str">
        <f aca="false">+IF($D$26&gt;=861,861,"")</f>
        <v/>
      </c>
      <c r="AGG30" s="10" t="str">
        <f aca="false">+IF($D$26&gt;=862,862,"")</f>
        <v/>
      </c>
      <c r="AGH30" s="10" t="str">
        <f aca="false">+IF($D$26&gt;=863,863,"")</f>
        <v/>
      </c>
      <c r="AGI30" s="10" t="str">
        <f aca="false">+IF($D$26&gt;=864,864,"")</f>
        <v/>
      </c>
      <c r="AGJ30" s="10" t="str">
        <f aca="false">+IF($D$26&gt;=865,865,"")</f>
        <v/>
      </c>
      <c r="AGK30" s="10" t="str">
        <f aca="false">+IF($D$26&gt;=866,866,"")</f>
        <v/>
      </c>
      <c r="AGL30" s="10" t="str">
        <f aca="false">+IF($D$26&gt;=867,867,"")</f>
        <v/>
      </c>
      <c r="AGM30" s="10" t="str">
        <f aca="false">+IF($D$26&gt;=868,868,"")</f>
        <v/>
      </c>
      <c r="AGN30" s="10" t="str">
        <f aca="false">+IF($D$26&gt;=869,869,"")</f>
        <v/>
      </c>
      <c r="AGO30" s="10" t="str">
        <f aca="false">+IF($D$26&gt;=870,870,"")</f>
        <v/>
      </c>
      <c r="AGP30" s="10" t="str">
        <f aca="false">+IF($D$26&gt;=871,871,"")</f>
        <v/>
      </c>
      <c r="AGQ30" s="10" t="str">
        <f aca="false">+IF($D$26&gt;=872,872,"")</f>
        <v/>
      </c>
      <c r="AGR30" s="10" t="str">
        <f aca="false">+IF($D$26&gt;=873,873,"")</f>
        <v/>
      </c>
      <c r="AGS30" s="10" t="str">
        <f aca="false">+IF($D$26&gt;=874,874,"")</f>
        <v/>
      </c>
      <c r="AGT30" s="10" t="str">
        <f aca="false">+IF($D$26&gt;=875,875,"")</f>
        <v/>
      </c>
      <c r="AGU30" s="10" t="str">
        <f aca="false">+IF($D$26&gt;=876,876,"")</f>
        <v/>
      </c>
      <c r="AGV30" s="10" t="str">
        <f aca="false">+IF($D$26&gt;=877,877,"")</f>
        <v/>
      </c>
      <c r="AGW30" s="10" t="str">
        <f aca="false">+IF($D$26&gt;=878,878,"")</f>
        <v/>
      </c>
      <c r="AGX30" s="10" t="str">
        <f aca="false">+IF($D$26&gt;=879,879,"")</f>
        <v/>
      </c>
      <c r="AGY30" s="10" t="str">
        <f aca="false">+IF($D$26&gt;=880,880,"")</f>
        <v/>
      </c>
      <c r="AGZ30" s="10" t="str">
        <f aca="false">+IF($D$26&gt;=881,881,"")</f>
        <v/>
      </c>
      <c r="AHA30" s="10" t="str">
        <f aca="false">+IF($D$26&gt;=882,882,"")</f>
        <v/>
      </c>
      <c r="AHB30" s="10" t="str">
        <f aca="false">+IF($D$26&gt;=883,883,"")</f>
        <v/>
      </c>
      <c r="AHC30" s="10" t="str">
        <f aca="false">+IF($D$26&gt;=884,884,"")</f>
        <v/>
      </c>
      <c r="AHD30" s="10" t="str">
        <f aca="false">+IF($D$26&gt;=885,885,"")</f>
        <v/>
      </c>
      <c r="AHE30" s="10" t="str">
        <f aca="false">+IF($D$26&gt;=886,886,"")</f>
        <v/>
      </c>
      <c r="AHF30" s="10" t="str">
        <f aca="false">+IF($D$26&gt;=887,887,"")</f>
        <v/>
      </c>
      <c r="AHG30" s="10" t="str">
        <f aca="false">+IF($D$26&gt;=888,888,"")</f>
        <v/>
      </c>
      <c r="AHH30" s="10" t="str">
        <f aca="false">+IF($D$26&gt;=889,889,"")</f>
        <v/>
      </c>
      <c r="AHI30" s="10" t="str">
        <f aca="false">+IF($D$26&gt;=890,890,"")</f>
        <v/>
      </c>
      <c r="AHJ30" s="10" t="str">
        <f aca="false">+IF($D$26&gt;=891,891,"")</f>
        <v/>
      </c>
      <c r="AHK30" s="10" t="str">
        <f aca="false">+IF($D$26&gt;=892,892,"")</f>
        <v/>
      </c>
      <c r="AHL30" s="10" t="str">
        <f aca="false">+IF($D$26&gt;=893,893,"")</f>
        <v/>
      </c>
      <c r="AHM30" s="10" t="str">
        <f aca="false">+IF($D$26&gt;=894,894,"")</f>
        <v/>
      </c>
      <c r="AHN30" s="10" t="str">
        <f aca="false">+IF($D$26&gt;=895,895,"")</f>
        <v/>
      </c>
      <c r="AHO30" s="10" t="str">
        <f aca="false">+IF($D$26&gt;=896,896,"")</f>
        <v/>
      </c>
      <c r="AHP30" s="10" t="str">
        <f aca="false">+IF($D$26&gt;=897,897,"")</f>
        <v/>
      </c>
      <c r="AHQ30" s="10" t="str">
        <f aca="false">+IF($D$26&gt;=898,898,"")</f>
        <v/>
      </c>
      <c r="AHR30" s="10" t="str">
        <f aca="false">+IF($D$26&gt;=899,899,"")</f>
        <v/>
      </c>
      <c r="AHS30" s="10" t="str">
        <f aca="false">+IF($D$26&gt;=900,900,"")</f>
        <v/>
      </c>
      <c r="AHT30" s="10" t="str">
        <f aca="false">+IF($D$26&gt;=901,901,"")</f>
        <v/>
      </c>
      <c r="AHU30" s="10" t="str">
        <f aca="false">+IF($D$26&gt;=902,902,"")</f>
        <v/>
      </c>
      <c r="AHV30" s="10" t="str">
        <f aca="false">+IF($D$26&gt;=903,903,"")</f>
        <v/>
      </c>
      <c r="AHW30" s="10" t="str">
        <f aca="false">+IF($D$26&gt;=904,904,"")</f>
        <v/>
      </c>
      <c r="AHX30" s="10" t="str">
        <f aca="false">+IF($D$26&gt;=905,905,"")</f>
        <v/>
      </c>
      <c r="AHY30" s="10" t="str">
        <f aca="false">+IF($D$26&gt;=906,906,"")</f>
        <v/>
      </c>
      <c r="AHZ30" s="10" t="str">
        <f aca="false">+IF($D$26&gt;=907,907,"")</f>
        <v/>
      </c>
      <c r="AIA30" s="10" t="str">
        <f aca="false">+IF($D$26&gt;=908,908,"")</f>
        <v/>
      </c>
      <c r="AIB30" s="10" t="str">
        <f aca="false">+IF($D$26&gt;=909,909,"")</f>
        <v/>
      </c>
      <c r="AIC30" s="10" t="str">
        <f aca="false">+IF($D$26&gt;=910,910,"")</f>
        <v/>
      </c>
      <c r="AID30" s="10" t="str">
        <f aca="false">+IF($D$26&gt;=911,911,"")</f>
        <v/>
      </c>
      <c r="AIE30" s="10" t="str">
        <f aca="false">+IF($D$26&gt;=912,912,"")</f>
        <v/>
      </c>
      <c r="AIF30" s="10" t="str">
        <f aca="false">+IF($D$26&gt;=913,913,"")</f>
        <v/>
      </c>
      <c r="AIG30" s="10" t="str">
        <f aca="false">+IF($D$26&gt;=914,914,"")</f>
        <v/>
      </c>
      <c r="AIH30" s="10" t="str">
        <f aca="false">+IF($D$26&gt;=915,915,"")</f>
        <v/>
      </c>
      <c r="AII30" s="10" t="str">
        <f aca="false">+IF($D$26&gt;=916,916,"")</f>
        <v/>
      </c>
      <c r="AIJ30" s="10" t="str">
        <f aca="false">+IF($D$26&gt;=917,917,"")</f>
        <v/>
      </c>
      <c r="AIK30" s="10" t="str">
        <f aca="false">+IF($D$26&gt;=918,918,"")</f>
        <v/>
      </c>
      <c r="AIL30" s="10" t="str">
        <f aca="false">+IF($D$26&gt;=919,919,"")</f>
        <v/>
      </c>
      <c r="AIM30" s="10" t="str">
        <f aca="false">+IF($D$26&gt;=920,920,"")</f>
        <v/>
      </c>
      <c r="AIN30" s="10" t="str">
        <f aca="false">+IF($D$26&gt;=921,921,"")</f>
        <v/>
      </c>
      <c r="AIO30" s="10" t="str">
        <f aca="false">+IF($D$26&gt;=922,922,"")</f>
        <v/>
      </c>
      <c r="AIP30" s="10" t="str">
        <f aca="false">+IF($D$26&gt;=923,923,"")</f>
        <v/>
      </c>
      <c r="AIQ30" s="10" t="str">
        <f aca="false">+IF($D$26&gt;=924,924,"")</f>
        <v/>
      </c>
      <c r="AIR30" s="10" t="str">
        <f aca="false">+IF($D$26&gt;=925,925,"")</f>
        <v/>
      </c>
      <c r="AIS30" s="10" t="str">
        <f aca="false">+IF($D$26&gt;=926,926,"")</f>
        <v/>
      </c>
      <c r="AIT30" s="10" t="str">
        <f aca="false">+IF($D$26&gt;=927,927,"")</f>
        <v/>
      </c>
      <c r="AIU30" s="10" t="str">
        <f aca="false">+IF($D$26&gt;=928,928,"")</f>
        <v/>
      </c>
      <c r="AIV30" s="10" t="str">
        <f aca="false">+IF($D$26&gt;=929,929,"")</f>
        <v/>
      </c>
      <c r="AIW30" s="10" t="str">
        <f aca="false">+IF($D$26&gt;=930,930,"")</f>
        <v/>
      </c>
      <c r="AIX30" s="10" t="str">
        <f aca="false">+IF($D$26&gt;=931,931,"")</f>
        <v/>
      </c>
      <c r="AIY30" s="10" t="str">
        <f aca="false">+IF($D$26&gt;=932,932,"")</f>
        <v/>
      </c>
      <c r="AIZ30" s="10" t="str">
        <f aca="false">+IF($D$26&gt;=933,933,"")</f>
        <v/>
      </c>
      <c r="AJA30" s="10" t="str">
        <f aca="false">+IF($D$26&gt;=934,934,"")</f>
        <v/>
      </c>
      <c r="AJB30" s="10" t="str">
        <f aca="false">+IF($D$26&gt;=935,935,"")</f>
        <v/>
      </c>
      <c r="AJC30" s="10" t="str">
        <f aca="false">+IF($D$26&gt;=936,936,"")</f>
        <v/>
      </c>
      <c r="AJD30" s="10" t="str">
        <f aca="false">+IF($D$26&gt;=937,937,"")</f>
        <v/>
      </c>
      <c r="AJE30" s="10" t="str">
        <f aca="false">+IF($D$26&gt;=938,938,"")</f>
        <v/>
      </c>
      <c r="AJF30" s="10" t="str">
        <f aca="false">+IF($D$26&gt;=939,939,"")</f>
        <v/>
      </c>
      <c r="AJG30" s="10" t="str">
        <f aca="false">+IF($D$26&gt;=940,940,"")</f>
        <v/>
      </c>
      <c r="AJH30" s="10" t="str">
        <f aca="false">+IF($D$26&gt;=941,941,"")</f>
        <v/>
      </c>
      <c r="AJI30" s="10" t="str">
        <f aca="false">+IF($D$26&gt;=942,942,"")</f>
        <v/>
      </c>
      <c r="AJJ30" s="10" t="str">
        <f aca="false">+IF($D$26&gt;=943,943,"")</f>
        <v/>
      </c>
      <c r="AJK30" s="10" t="str">
        <f aca="false">+IF($D$26&gt;=944,944,"")</f>
        <v/>
      </c>
      <c r="AJL30" s="10" t="str">
        <f aca="false">+IF($D$26&gt;=945,945,"")</f>
        <v/>
      </c>
      <c r="AJM30" s="10" t="str">
        <f aca="false">+IF($D$26&gt;=946,946,"")</f>
        <v/>
      </c>
      <c r="AJN30" s="10" t="str">
        <f aca="false">+IF($D$26&gt;=947,947,"")</f>
        <v/>
      </c>
      <c r="AJO30" s="10" t="str">
        <f aca="false">+IF($D$26&gt;=948,948,"")</f>
        <v/>
      </c>
      <c r="AJP30" s="10" t="str">
        <f aca="false">+IF($D$26&gt;=949,949,"")</f>
        <v/>
      </c>
      <c r="AJQ30" s="10" t="str">
        <f aca="false">+IF($D$26&gt;=950,950,"")</f>
        <v/>
      </c>
      <c r="AJR30" s="10" t="str">
        <f aca="false">+IF($D$26&gt;=951,951,"")</f>
        <v/>
      </c>
      <c r="AJS30" s="10" t="str">
        <f aca="false">+IF($D$26&gt;=952,952,"")</f>
        <v/>
      </c>
      <c r="AJT30" s="10" t="str">
        <f aca="false">+IF($D$26&gt;=953,953,"")</f>
        <v/>
      </c>
      <c r="AJU30" s="10" t="str">
        <f aca="false">+IF($D$26&gt;=954,954,"")</f>
        <v/>
      </c>
      <c r="AJV30" s="10" t="str">
        <f aca="false">+IF($D$26&gt;=955,955,"")</f>
        <v/>
      </c>
      <c r="AJW30" s="10" t="str">
        <f aca="false">+IF($D$26&gt;=956,956,"")</f>
        <v/>
      </c>
      <c r="AJX30" s="10" t="str">
        <f aca="false">+IF($D$26&gt;=957,957,"")</f>
        <v/>
      </c>
      <c r="AJY30" s="10" t="str">
        <f aca="false">+IF($D$26&gt;=958,958,"")</f>
        <v/>
      </c>
      <c r="AJZ30" s="10" t="str">
        <f aca="false">+IF($D$26&gt;=959,959,"")</f>
        <v/>
      </c>
      <c r="AKA30" s="10" t="str">
        <f aca="false">+IF($D$26&gt;=960,960,"")</f>
        <v/>
      </c>
      <c r="AKB30" s="10" t="str">
        <f aca="false">+IF($D$26&gt;=961,961,"")</f>
        <v/>
      </c>
      <c r="AKC30" s="10" t="str">
        <f aca="false">+IF($D$26&gt;=962,962,"")</f>
        <v/>
      </c>
      <c r="AKD30" s="10" t="str">
        <f aca="false">+IF($D$26&gt;=963,963,"")</f>
        <v/>
      </c>
      <c r="AKE30" s="10" t="str">
        <f aca="false">+IF($D$26&gt;=964,964,"")</f>
        <v/>
      </c>
      <c r="AKF30" s="10" t="str">
        <f aca="false">+IF($D$26&gt;=965,965,"")</f>
        <v/>
      </c>
      <c r="AKG30" s="10" t="str">
        <f aca="false">+IF($D$26&gt;=966,966,"")</f>
        <v/>
      </c>
      <c r="AKH30" s="10" t="str">
        <f aca="false">+IF($D$26&gt;=967,967,"")</f>
        <v/>
      </c>
      <c r="AKI30" s="10" t="str">
        <f aca="false">+IF($D$26&gt;=968,968,"")</f>
        <v/>
      </c>
      <c r="AKJ30" s="10" t="str">
        <f aca="false">+IF($D$26&gt;=969,969,"")</f>
        <v/>
      </c>
      <c r="AKK30" s="10" t="str">
        <f aca="false">+IF($D$26&gt;=970,970,"")</f>
        <v/>
      </c>
      <c r="AKL30" s="10" t="str">
        <f aca="false">+IF($D$26&gt;=971,971,"")</f>
        <v/>
      </c>
      <c r="AKM30" s="10" t="str">
        <f aca="false">+IF($D$26&gt;=972,972,"")</f>
        <v/>
      </c>
      <c r="AKN30" s="10" t="str">
        <f aca="false">+IF($D$26&gt;=973,973,"")</f>
        <v/>
      </c>
      <c r="AKO30" s="10" t="str">
        <f aca="false">+IF($D$26&gt;=974,974,"")</f>
        <v/>
      </c>
      <c r="AKP30" s="10" t="str">
        <f aca="false">+IF($D$26&gt;=975,975,"")</f>
        <v/>
      </c>
      <c r="AKQ30" s="10" t="str">
        <f aca="false">+IF($D$26&gt;=976,976,"")</f>
        <v/>
      </c>
      <c r="AKR30" s="10" t="str">
        <f aca="false">+IF($D$26&gt;=977,977,"")</f>
        <v/>
      </c>
      <c r="AKS30" s="10" t="str">
        <f aca="false">+IF($D$26&gt;=978,978,"")</f>
        <v/>
      </c>
      <c r="AKT30" s="10" t="str">
        <f aca="false">+IF($D$26&gt;=979,979,"")</f>
        <v/>
      </c>
      <c r="AKU30" s="10" t="str">
        <f aca="false">+IF($D$26&gt;=980,980,"")</f>
        <v/>
      </c>
      <c r="AKV30" s="10" t="str">
        <f aca="false">+IF($D$26&gt;=981,981,"")</f>
        <v/>
      </c>
      <c r="AKW30" s="10" t="str">
        <f aca="false">+IF($D$26&gt;=982,982,"")</f>
        <v/>
      </c>
      <c r="AKX30" s="10" t="str">
        <f aca="false">+IF($D$26&gt;=983,983,"")</f>
        <v/>
      </c>
      <c r="AKY30" s="10" t="str">
        <f aca="false">+IF($D$26&gt;=984,984,"")</f>
        <v/>
      </c>
      <c r="AKZ30" s="10" t="str">
        <f aca="false">+IF($D$26&gt;=985,985,"")</f>
        <v/>
      </c>
      <c r="ALA30" s="10" t="str">
        <f aca="false">+IF($D$26&gt;=986,986,"")</f>
        <v/>
      </c>
      <c r="ALB30" s="10" t="str">
        <f aca="false">+IF($D$26&gt;=987,987,"")</f>
        <v/>
      </c>
      <c r="ALC30" s="10" t="str">
        <f aca="false">+IF($D$26&gt;=988,988,"")</f>
        <v/>
      </c>
      <c r="ALD30" s="10" t="str">
        <f aca="false">+IF($D$26&gt;=989,989,"")</f>
        <v/>
      </c>
      <c r="ALE30" s="10" t="str">
        <f aca="false">+IF($D$26&gt;=990,990,"")</f>
        <v/>
      </c>
      <c r="ALF30" s="10" t="str">
        <f aca="false">+IF($D$26&gt;=991,991,"")</f>
        <v/>
      </c>
      <c r="ALG30" s="10" t="str">
        <f aca="false">+IF($D$26&gt;=992,992,"")</f>
        <v/>
      </c>
      <c r="ALH30" s="10" t="str">
        <f aca="false">+IF($D$26&gt;=993,993,"")</f>
        <v/>
      </c>
      <c r="ALI30" s="10" t="str">
        <f aca="false">+IF($D$26&gt;=994,994,"")</f>
        <v/>
      </c>
      <c r="ALJ30" s="10" t="str">
        <f aca="false">+IF($D$26&gt;=995,995,"")</f>
        <v/>
      </c>
      <c r="ALK30" s="10" t="str">
        <f aca="false">+IF($D$26&gt;=996,996,"")</f>
        <v/>
      </c>
      <c r="ALL30" s="10" t="str">
        <f aca="false">+IF($D$26&gt;=997,997,"")</f>
        <v/>
      </c>
      <c r="ALM30" s="10" t="str">
        <f aca="false">+IF($D$26&gt;=998,998,"")</f>
        <v/>
      </c>
      <c r="ALN30" s="10" t="str">
        <f aca="false">+IF($D$26&gt;=999,999,"")</f>
        <v/>
      </c>
      <c r="ALO30" s="10" t="str">
        <f aca="false">+IF($D$26&gt;=1000,1000,"")</f>
        <v/>
      </c>
      <c r="ALP30" s="10" t="str">
        <f aca="false">+IF($D$26&gt;=1001,1001,"")</f>
        <v/>
      </c>
      <c r="ALQ30" s="10" t="str">
        <f aca="false">+IF($D$26&gt;=1002,1002,"")</f>
        <v/>
      </c>
      <c r="ALR30" s="10" t="str">
        <f aca="false">+IF($D$26&gt;=1003,1003,"")</f>
        <v/>
      </c>
      <c r="ALS30" s="10" t="str">
        <f aca="false">+IF($D$26&gt;=1004,1004,"")</f>
        <v/>
      </c>
      <c r="ALT30" s="10" t="str">
        <f aca="false">+IF($D$26&gt;=1005,1005,"")</f>
        <v/>
      </c>
      <c r="ALU30" s="10" t="str">
        <f aca="false">+IF($D$26&gt;=1006,1006,"")</f>
        <v/>
      </c>
      <c r="ALV30" s="10" t="str">
        <f aca="false">+IF($D$26&gt;=1007,1007,"")</f>
        <v/>
      </c>
      <c r="ALW30" s="10" t="str">
        <f aca="false">+IF($D$26&gt;=1008,1008,"")</f>
        <v/>
      </c>
      <c r="ALX30" s="10" t="str">
        <f aca="false">+IF($D$26&gt;=1009,1009,"")</f>
        <v/>
      </c>
      <c r="ALY30" s="10" t="str">
        <f aca="false">+IF($D$26&gt;=1010,1010,"")</f>
        <v/>
      </c>
      <c r="ALZ30" s="10" t="str">
        <f aca="false">+IF($D$26&gt;=1011,1011,"")</f>
        <v/>
      </c>
      <c r="AMA30" s="10" t="str">
        <f aca="false">+IF($D$26&gt;=1012,1012,"")</f>
        <v/>
      </c>
      <c r="AMB30" s="10" t="str">
        <f aca="false">+IF($D$26&gt;=1013,1013,"")</f>
        <v/>
      </c>
      <c r="AMC30" s="10" t="str">
        <f aca="false">+IF($D$26&gt;=1014,1014,"")</f>
        <v/>
      </c>
      <c r="AMD30" s="10" t="str">
        <f aca="false">+IF($D$26&gt;=1015,1015,"")</f>
        <v/>
      </c>
      <c r="AME30" s="10" t="str">
        <f aca="false">+IF($D$26&gt;=1016,1016,"")</f>
        <v/>
      </c>
      <c r="AMF30" s="10" t="str">
        <f aca="false">+IF($D$26&gt;=1017,1017,"")</f>
        <v/>
      </c>
      <c r="AMG30" s="10" t="str">
        <f aca="false">+IF($D$26&gt;=1018,1018,"")</f>
        <v/>
      </c>
      <c r="AMH30" s="10" t="str">
        <f aca="false">+IF($D$26&gt;=1019,1019,"")</f>
        <v/>
      </c>
      <c r="AMI30" s="10" t="str">
        <f aca="false">+IF($D$26&gt;=1020,1020,"")</f>
        <v/>
      </c>
      <c r="AMJ30" s="10" t="str">
        <f aca="false">+IF($D$26&gt;=1021,1021,"")</f>
        <v/>
      </c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1" customFormat="true" ht="20.15" hidden="false" customHeight="true" outlineLevel="0" collapsed="false">
      <c r="A32" s="4" t="s">
        <v>4</v>
      </c>
      <c r="B32" s="4"/>
      <c r="C32" s="1" t="s">
        <v>5</v>
      </c>
      <c r="D32" s="11" t="n">
        <v>0</v>
      </c>
    </row>
    <row r="33" s="11" customFormat="true" ht="20.15" hidden="false" customHeight="true" outlineLevel="0" collapsed="false">
      <c r="A33" s="4" t="s">
        <v>6</v>
      </c>
      <c r="B33" s="4"/>
      <c r="C33" s="1" t="s">
        <v>7</v>
      </c>
      <c r="D33" s="11" t="n">
        <v>0</v>
      </c>
    </row>
    <row r="34" s="11" customFormat="true" ht="20.15" hidden="false" customHeight="true" outlineLevel="0" collapsed="false">
      <c r="A34" s="4" t="s">
        <v>8</v>
      </c>
      <c r="B34" s="4"/>
      <c r="C34" s="1" t="s">
        <v>9</v>
      </c>
      <c r="D34" s="11" t="n">
        <v>0</v>
      </c>
    </row>
    <row r="35" customFormat="false" ht="13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11" customFormat="true" ht="20.15" hidden="false" customHeight="true" outlineLevel="0" collapsed="false">
      <c r="A36" s="4" t="s">
        <v>23</v>
      </c>
      <c r="B36" s="4"/>
      <c r="C36" s="1" t="s">
        <v>11</v>
      </c>
      <c r="D36" s="11" t="n">
        <v>0.45</v>
      </c>
    </row>
    <row r="37" s="11" customFormat="true" ht="20.15" hidden="false" customHeight="true" outlineLevel="0" collapsed="false">
      <c r="A37" s="4" t="s">
        <v>24</v>
      </c>
      <c r="B37" s="4"/>
      <c r="C37" s="1" t="s">
        <v>11</v>
      </c>
      <c r="D37" s="11" t="n">
        <v>0.15</v>
      </c>
    </row>
    <row r="38" s="5" customFormat="true" ht="20.15" hidden="false" customHeight="true" outlineLevel="0" collapsed="false"/>
    <row r="39" s="5" customFormat="true" ht="20.15" hidden="false" customHeight="true" outlineLevel="0" collapsed="false"/>
    <row r="40" customFormat="false" ht="25.55" hidden="false" customHeight="true" outlineLevel="0" collapsed="false">
      <c r="A40" s="12" t="s">
        <v>12</v>
      </c>
      <c r="B40" s="12"/>
      <c r="C40" s="12"/>
      <c r="D40" s="12"/>
      <c r="E40" s="12"/>
      <c r="F40" s="12"/>
      <c r="G40" s="12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0.15" hidden="false" customHeight="tru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1" customFormat="true" ht="20.15" hidden="false" customHeight="true" outlineLevel="0" collapsed="false">
      <c r="A42" s="4" t="s">
        <v>13</v>
      </c>
      <c r="B42" s="4"/>
      <c r="C42" s="1" t="s">
        <v>14</v>
      </c>
      <c r="D42" s="11" t="n">
        <v>0</v>
      </c>
    </row>
    <row r="43" s="11" customFormat="true" ht="20.15" hidden="false" customHeight="true" outlineLevel="0" collapsed="false">
      <c r="A43" s="4" t="s">
        <v>15</v>
      </c>
      <c r="B43" s="4"/>
      <c r="C43" s="1" t="s">
        <v>14</v>
      </c>
      <c r="D43" s="11" t="n">
        <v>0</v>
      </c>
    </row>
    <row r="44" s="11" customFormat="true" ht="20.15" hidden="false" customHeight="true" outlineLevel="0" collapsed="false">
      <c r="A44" s="4" t="s">
        <v>16</v>
      </c>
      <c r="B44" s="4"/>
      <c r="C44" s="1" t="s">
        <v>14</v>
      </c>
      <c r="D44" s="11" t="n">
        <v>0</v>
      </c>
    </row>
    <row r="45" customFormat="false" ht="13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1" customFormat="true" ht="20.15" hidden="false" customHeight="true" outlineLevel="0" collapsed="false">
      <c r="A46" s="13" t="s">
        <v>25</v>
      </c>
      <c r="B46" s="13"/>
      <c r="C46" s="1" t="s">
        <v>26</v>
      </c>
      <c r="D46" s="14" t="n">
        <f aca="false">0.00000000001</f>
        <v>1E-011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</row>
    <row r="47" s="5" customFormat="true" ht="20.15" hidden="false" customHeight="true" outlineLevel="0" collapsed="false">
      <c r="A47" s="15"/>
      <c r="B47" s="15"/>
      <c r="C47" s="4"/>
    </row>
    <row r="48" customFormat="false" ht="20.15" hidden="false" customHeight="true" outlineLevel="0" collapsed="false"/>
    <row r="50" customFormat="false" ht="20.15" hidden="false" customHeight="true" outlineLevel="0" collapsed="false"/>
    <row r="52" customFormat="false" ht="20.15" hidden="false" customHeight="true" outlineLevel="0" collapsed="false"/>
    <row r="53" customFormat="false" ht="20.15" hidden="false" customHeight="true" outlineLevel="0" collapsed="false"/>
    <row r="54" customFormat="false" ht="20.15" hidden="false" customHeight="true" outlineLevel="0" collapsed="false"/>
    <row r="1048576" customFormat="false" ht="13.8" hidden="false" customHeight="false" outlineLevel="0" collapsed="false"/>
  </sheetData>
  <mergeCells count="28">
    <mergeCell ref="B1:T1"/>
    <mergeCell ref="A3:B3"/>
    <mergeCell ref="F3:P3"/>
    <mergeCell ref="A7:B7"/>
    <mergeCell ref="A9:B9"/>
    <mergeCell ref="A10:B10"/>
    <mergeCell ref="A11:B11"/>
    <mergeCell ref="A13:B13"/>
    <mergeCell ref="A15:G15"/>
    <mergeCell ref="A17:B17"/>
    <mergeCell ref="A18:B18"/>
    <mergeCell ref="A19:B19"/>
    <mergeCell ref="A21:B21"/>
    <mergeCell ref="A22:B22"/>
    <mergeCell ref="A26:B26"/>
    <mergeCell ref="F26:P26"/>
    <mergeCell ref="A30:B30"/>
    <mergeCell ref="A32:B32"/>
    <mergeCell ref="A33:B33"/>
    <mergeCell ref="A34:B34"/>
    <mergeCell ref="A36:B36"/>
    <mergeCell ref="A37:B37"/>
    <mergeCell ref="A40:G40"/>
    <mergeCell ref="A42:B42"/>
    <mergeCell ref="A43:B43"/>
    <mergeCell ref="A44:B44"/>
    <mergeCell ref="A46:B46"/>
    <mergeCell ref="A47:B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2019-05-25T16:45:00Z</dcterms:modified>
  <cp:revision>542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