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licers/slicer3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9" activeTab="9"/>
  </bookViews>
  <sheets>
    <sheet name="Data" sheetId="1" r:id="rId1"/>
    <sheet name="Quick statistics" sheetId="2" r:id="rId2"/>
    <sheet name="EDA with CF" sheetId="3" r:id="rId3"/>
    <sheet name="sales by country" sheetId="4" r:id="rId4"/>
    <sheet name="sales by country (with pivots)" sheetId="5" r:id="rId5"/>
    <sheet name="top 5 products by $per unit" sheetId="6" r:id="rId6"/>
    <sheet name="anamoly detection" sheetId="7" r:id="rId7"/>
    <sheet name="best salesperson by country" sheetId="8" r:id="rId8"/>
    <sheet name="Profits by product(using produ)" sheetId="9" r:id="rId9"/>
    <sheet name="Dynamic country level sales rep" sheetId="10" r:id="rId10"/>
    <sheet name="Sheet11" sheetId="11" r:id="rId11"/>
    <sheet name="Sheet12" sheetId="12" r:id="rId12"/>
    <sheet name="Sheet13" sheetId="13" r:id="rId13"/>
    <sheet name="Sheet14" sheetId="14" r:id="rId14"/>
  </sheets>
  <definedNames>
    <definedName name="Slicer_Geography">#N/A</definedName>
    <definedName name="Slicer_Sales_Person">#N/A</definedName>
    <definedName name="_xlnm._FilterDatabase" localSheetId="0" hidden="1">Data!$C$11:$G$11</definedName>
    <definedName name="_xlnm._FilterDatabase" localSheetId="3" hidden="1">'sales by country'!$C$4:$E$10</definedName>
    <definedName name="Slicer_Geography1">#N/A</definedName>
  </definedNames>
  <calcPr calcId="191029"/>
  <pivotCaches>
    <pivotCache cacheId="0" r:id="rId15"/>
  </pivotCaches>
  <extLst>
    <ext xmlns:x14="http://schemas.microsoft.com/office/spreadsheetml/2009/9/main" uri="{BBE1A952-AA13-448e-AADC-164F8A28A991}">
      <x14:slicerCaches>
        <x14:slicerCache r:id="rId18"/>
        <x14:slicerCache r:id="rId17"/>
        <x14:slicerCache r:id="rId1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<sst xmlns="http://schemas.openxmlformats.org/spreadsheetml/2006/main" count="2867" uniqueCount="99">
  <si>
    <t>Beginner Excel Data Analysis Course</t>
  </si>
  <si>
    <t>Sales Person</t>
  </si>
  <si>
    <t>Geography</t>
  </si>
  <si>
    <t>Product</t>
  </si>
  <si>
    <t>Amount</t>
  </si>
  <si>
    <t>Units</t>
  </si>
  <si>
    <t>Cost per unit</t>
  </si>
  <si>
    <t>Cost</t>
  </si>
  <si>
    <t>Profit</t>
  </si>
  <si>
    <t>Questions</t>
  </si>
  <si>
    <t>Ram Mahesh</t>
  </si>
  <si>
    <t>New Zealand</t>
  </si>
  <si>
    <t>70% Dark Bites</t>
  </si>
  <si>
    <t>Quick statistics</t>
  </si>
  <si>
    <t>Milk Bars</t>
  </si>
  <si>
    <t>Brien Boise</t>
  </si>
  <si>
    <t>USA</t>
  </si>
  <si>
    <t>Choco Coated Almonds</t>
  </si>
  <si>
    <t>Exploratory Data Analysis (EDA) with CF</t>
  </si>
  <si>
    <t>50% Dark Bites</t>
  </si>
  <si>
    <t>Husein Augar</t>
  </si>
  <si>
    <t>Almond Choco</t>
  </si>
  <si>
    <t>Sales by country (with formulas)</t>
  </si>
  <si>
    <t>Carla Molina</t>
  </si>
  <si>
    <t>Canada</t>
  </si>
  <si>
    <t>Drinking Coco</t>
  </si>
  <si>
    <t>Sales by country (with pivots)</t>
  </si>
  <si>
    <t>Raspberry Choco</t>
  </si>
  <si>
    <t>Curtice Advani</t>
  </si>
  <si>
    <t>UK</t>
  </si>
  <si>
    <t>White Choc</t>
  </si>
  <si>
    <t>Top 5 products by $ per unit</t>
  </si>
  <si>
    <t>Mint Chip Choco</t>
  </si>
  <si>
    <t>Peanut Butter Cubes</t>
  </si>
  <si>
    <t>Are there any anomalies in the data?</t>
  </si>
  <si>
    <t>Eclairs</t>
  </si>
  <si>
    <t>Australia</t>
  </si>
  <si>
    <t>Smooth Sliky Salty</t>
  </si>
  <si>
    <t>Best Sales person by country</t>
  </si>
  <si>
    <t>After Nines</t>
  </si>
  <si>
    <t>Profits by product (using products table) - See column Y</t>
  </si>
  <si>
    <t>99% Dark &amp; Pure</t>
  </si>
  <si>
    <t>Ches Bonnell</t>
  </si>
  <si>
    <t>Dynamic country-level Sales Report</t>
  </si>
  <si>
    <t>Orange Choco</t>
  </si>
  <si>
    <t>Gigi Bohling</t>
  </si>
  <si>
    <t>Which products to discontinue?</t>
  </si>
  <si>
    <t>Spicy Special Slims</t>
  </si>
  <si>
    <t>Barr Faughny</t>
  </si>
  <si>
    <t>Gunar Cockshoot</t>
  </si>
  <si>
    <t>Fruit &amp; Nut Bars</t>
  </si>
  <si>
    <t>85% Dark Bars</t>
  </si>
  <si>
    <t>India</t>
  </si>
  <si>
    <t>Baker's Choco Chips</t>
  </si>
  <si>
    <t>Manuka Honey Choco</t>
  </si>
  <si>
    <t>Organic Choco Syrup</t>
  </si>
  <si>
    <t>Caramel Stuffed Bars</t>
  </si>
  <si>
    <t>Oby Sorrel</t>
  </si>
  <si>
    <t xml:space="preserve">      Quick Statistics</t>
  </si>
  <si>
    <t>Sales</t>
  </si>
  <si>
    <t>Distinct count of products</t>
  </si>
  <si>
    <t>Distict count of Sales Person</t>
  </si>
  <si>
    <t>Distinct count of geographies</t>
  </si>
  <si>
    <t>Average</t>
  </si>
  <si>
    <t>Median</t>
  </si>
  <si>
    <t>Mode</t>
  </si>
  <si>
    <t>Min</t>
  </si>
  <si>
    <t>Max</t>
  </si>
  <si>
    <t>Range</t>
  </si>
  <si>
    <t>Q1</t>
  </si>
  <si>
    <t>Q3</t>
  </si>
  <si>
    <t>Sum</t>
  </si>
  <si>
    <t>Count</t>
  </si>
  <si>
    <t>Exploratory Data Analysis(EDA) with CF</t>
  </si>
  <si>
    <t>Sales By Country (with formulas)</t>
  </si>
  <si>
    <t>Country</t>
  </si>
  <si>
    <t>Sales by Country (with pivots)</t>
  </si>
  <si>
    <t xml:space="preserve"> Sales</t>
  </si>
  <si>
    <t xml:space="preserve"> Units</t>
  </si>
  <si>
    <t xml:space="preserve"> Sales per Unit</t>
  </si>
  <si>
    <t>Anamoly detection</t>
  </si>
  <si>
    <t xml:space="preserve">Best Sales person by Country </t>
  </si>
  <si>
    <t>Total Sales</t>
  </si>
  <si>
    <t>Profits by Product (using product table)</t>
  </si>
  <si>
    <t>Sum of Profit</t>
  </si>
  <si>
    <t xml:space="preserve">Dynamic country-level Sales Report </t>
  </si>
  <si>
    <t>Pick a country -</t>
  </si>
  <si>
    <t>country</t>
  </si>
  <si>
    <t>Quick summary</t>
  </si>
  <si>
    <t>By Sales person</t>
  </si>
  <si>
    <t>Number of transactions</t>
  </si>
  <si>
    <t>RQ</t>
  </si>
  <si>
    <t>Total</t>
  </si>
  <si>
    <r>
      <t>R</t>
    </r>
    <r>
      <rPr>
        <sz val="11"/>
        <color theme="1"/>
        <rFont val="Calibri"/>
        <charset val="134"/>
        <scheme val="minor"/>
      </rPr>
      <t xml:space="preserve"> - If sales is greater than $12,000 </t>
    </r>
  </si>
  <si>
    <r>
      <t>Q</t>
    </r>
    <r>
      <rPr>
        <sz val="11"/>
        <color theme="1"/>
        <rFont val="Calibri"/>
        <charset val="134"/>
        <scheme val="minor"/>
      </rPr>
      <t xml:space="preserve"> - If sales is equal or less tahn $12,000</t>
    </r>
  </si>
  <si>
    <t>sales person</t>
  </si>
  <si>
    <t>Quantity</t>
  </si>
  <si>
    <t>Which product to discontinue?</t>
  </si>
  <si>
    <t>Sum of Profit%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</si>
</sst>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 "/>
    <numFmt numFmtId="181" formatCode="_-[$$-409]* #,##0_ ;_-[$$-409]* \-#,##0\ ;_-[$$-409]* &quot;-&quot;??_ ;_-@_ "/>
    <numFmt numFmtId="182" formatCode="_ * #,##0_ ;_ * \-#,##0_ ;_ * &quot;-&quot;??_ ;_ @_ "/>
    <numFmt numFmtId="183" formatCode="&quot;$&quot;#,##0_);[Red]\(&quot;$&quot;#,##0\)"/>
    <numFmt numFmtId="184" formatCode="_-[$$-409]* #,##0.00_ ;_-[$$-409]* \-#,##0.00\ ;_-[$$-409]* &quot;-&quot;??_ ;_-@_ "/>
    <numFmt numFmtId="185" formatCode="&quot;$&quot;#,##0.00_);[Red]\(&quot;$&quot;#,##0.00\)"/>
  </numFmts>
  <fonts count="36">
    <font>
      <sz val="11"/>
      <color theme="1"/>
      <name val="Calibri"/>
      <charset val="134"/>
      <scheme val="minor"/>
    </font>
    <font>
      <sz val="22"/>
      <color theme="0"/>
      <name val="Comic Sans MS"/>
      <charset val="134"/>
    </font>
    <font>
      <sz val="22"/>
      <color theme="1"/>
      <name val="Comic Sans MS"/>
      <charset val="134"/>
    </font>
    <font>
      <sz val="11"/>
      <color theme="1"/>
      <name val="Comic Sans MS"/>
      <charset val="134"/>
    </font>
    <font>
      <u/>
      <sz val="12"/>
      <color theme="1"/>
      <name val="Comic Sans MS"/>
      <charset val="134"/>
    </font>
    <font>
      <u/>
      <sz val="11"/>
      <color theme="1"/>
      <name val="Calibri"/>
      <charset val="134"/>
      <scheme val="minor"/>
    </font>
    <font>
      <u/>
      <sz val="11"/>
      <color theme="1"/>
      <name val="Comic Sans MS"/>
      <charset val="134"/>
    </font>
    <font>
      <sz val="12"/>
      <color theme="1"/>
      <name val="Comic Sans MS"/>
      <charset val="134"/>
    </font>
    <font>
      <sz val="11"/>
      <color theme="1"/>
      <name val="Wingdings 2"/>
      <charset val="134"/>
    </font>
    <font>
      <b/>
      <sz val="11"/>
      <color theme="1"/>
      <name val="Comic Sans MS"/>
      <charset val="134"/>
    </font>
    <font>
      <sz val="2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6"/>
      <color theme="0"/>
      <name val="Comic Sans MS"/>
      <charset val="134"/>
    </font>
    <font>
      <sz val="20"/>
      <color theme="0"/>
      <name val="Comic Sans MS"/>
      <charset val="134"/>
    </font>
    <font>
      <sz val="11"/>
      <color theme="0" tint="-0.5"/>
      <name val="Calibri"/>
      <charset val="134"/>
      <scheme val="minor"/>
    </font>
    <font>
      <sz val="20"/>
      <color theme="1"/>
      <name val="Calibri"/>
      <charset val="134"/>
      <scheme val="minor"/>
    </font>
    <font>
      <sz val="28"/>
      <color theme="1"/>
      <name val="Segoe UI Ligh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tted">
        <color theme="0" tint="-0.249946592608417"/>
      </top>
      <bottom style="dotted">
        <color theme="0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6" borderId="22" applyNumberFormat="0" applyAlignment="0" applyProtection="0">
      <alignment vertical="center"/>
    </xf>
    <xf numFmtId="0" fontId="26" fillId="27" borderId="23" applyNumberFormat="0" applyAlignment="0" applyProtection="0">
      <alignment vertical="center"/>
    </xf>
    <xf numFmtId="0" fontId="27" fillId="27" borderId="22" applyNumberFormat="0" applyAlignment="0" applyProtection="0">
      <alignment vertical="center"/>
    </xf>
    <xf numFmtId="0" fontId="28" fillId="28" borderId="24" applyNumberFormat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</cellStyleXfs>
  <cellXfs count="9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/>
    <xf numFmtId="180" fontId="0" fillId="0" borderId="1" xfId="0" applyNumberFormat="1" applyBorder="1"/>
    <xf numFmtId="0" fontId="3" fillId="5" borderId="1" xfId="0" applyFont="1" applyFill="1" applyBorder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 applyAlignment="1">
      <alignment horizontal="center"/>
    </xf>
    <xf numFmtId="0" fontId="7" fillId="3" borderId="2" xfId="0" applyFont="1" applyFill="1" applyBorder="1"/>
    <xf numFmtId="0" fontId="0" fillId="3" borderId="2" xfId="0" applyFont="1" applyFill="1" applyBorder="1"/>
    <xf numFmtId="0" fontId="0" fillId="7" borderId="0" xfId="0" applyFont="1" applyFill="1" applyBorder="1"/>
    <xf numFmtId="0" fontId="3" fillId="3" borderId="2" xfId="0" applyFont="1" applyFill="1" applyBorder="1"/>
    <xf numFmtId="0" fontId="0" fillId="8" borderId="2" xfId="0" applyFill="1" applyBorder="1"/>
    <xf numFmtId="0" fontId="0" fillId="0" borderId="3" xfId="0" applyBorder="1"/>
    <xf numFmtId="0" fontId="3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3" fillId="9" borderId="1" xfId="0" applyFont="1" applyFill="1" applyBorder="1"/>
    <xf numFmtId="181" fontId="0" fillId="0" borderId="1" xfId="0" applyNumberFormat="1" applyBorder="1"/>
    <xf numFmtId="0" fontId="0" fillId="3" borderId="4" xfId="0" applyFill="1" applyBorder="1"/>
    <xf numFmtId="0" fontId="3" fillId="3" borderId="5" xfId="0" applyFont="1" applyFill="1" applyBorder="1" applyAlignment="1">
      <alignment horizontal="right"/>
    </xf>
    <xf numFmtId="181" fontId="0" fillId="0" borderId="1" xfId="2" applyNumberFormat="1" applyBorder="1"/>
    <xf numFmtId="0" fontId="8" fillId="3" borderId="5" xfId="0" applyFont="1" applyFill="1" applyBorder="1" applyAlignment="1">
      <alignment horizontal="center"/>
    </xf>
    <xf numFmtId="182" fontId="0" fillId="0" borderId="1" xfId="1" applyNumberFormat="1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3" fillId="3" borderId="1" xfId="0" applyFont="1" applyFill="1" applyBorder="1" applyAlignment="1">
      <alignment horizontal="center"/>
    </xf>
    <xf numFmtId="0" fontId="3" fillId="10" borderId="1" xfId="0" applyFont="1" applyFill="1" applyBorder="1"/>
    <xf numFmtId="177" fontId="0" fillId="0" borderId="1" xfId="0" applyNumberFormat="1" applyBorder="1"/>
    <xf numFmtId="0" fontId="9" fillId="3" borderId="0" xfId="0" applyFont="1" applyFill="1" applyAlignment="1">
      <alignment horizontal="center"/>
    </xf>
    <xf numFmtId="0" fontId="3" fillId="11" borderId="0" xfId="0" applyFont="1" applyFill="1"/>
    <xf numFmtId="0" fontId="3" fillId="12" borderId="0" xfId="0" applyFont="1" applyFill="1"/>
    <xf numFmtId="181" fontId="0" fillId="13" borderId="0" xfId="0" applyNumberFormat="1" applyFill="1"/>
    <xf numFmtId="0" fontId="3" fillId="13" borderId="0" xfId="0" applyFont="1" applyFill="1" applyAlignment="1">
      <alignment horizontal="center"/>
    </xf>
    <xf numFmtId="0" fontId="3" fillId="14" borderId="0" xfId="0" applyFont="1" applyFill="1"/>
    <xf numFmtId="181" fontId="0" fillId="15" borderId="0" xfId="0" applyNumberFormat="1" applyFill="1"/>
    <xf numFmtId="0" fontId="3" fillId="15" borderId="0" xfId="0" applyFont="1" applyFill="1" applyAlignment="1">
      <alignment horizontal="center"/>
    </xf>
    <xf numFmtId="0" fontId="3" fillId="16" borderId="0" xfId="0" applyFont="1" applyFill="1"/>
    <xf numFmtId="181" fontId="0" fillId="17" borderId="0" xfId="0" applyNumberFormat="1" applyFill="1"/>
    <xf numFmtId="0" fontId="3" fillId="17" borderId="0" xfId="0" applyFont="1" applyFill="1" applyAlignment="1">
      <alignment horizontal="center" wrapText="1"/>
    </xf>
    <xf numFmtId="181" fontId="0" fillId="17" borderId="0" xfId="0" applyNumberFormat="1" applyFill="1" applyAlignment="1">
      <alignment wrapText="1"/>
    </xf>
    <xf numFmtId="0" fontId="3" fillId="18" borderId="0" xfId="0" applyFont="1" applyFill="1"/>
    <xf numFmtId="181" fontId="0" fillId="19" borderId="0" xfId="0" applyNumberFormat="1" applyFill="1"/>
    <xf numFmtId="0" fontId="3" fillId="19" borderId="0" xfId="0" applyFont="1" applyFill="1" applyAlignment="1">
      <alignment horizontal="center" wrapText="1"/>
    </xf>
    <xf numFmtId="181" fontId="0" fillId="19" borderId="0" xfId="0" applyNumberFormat="1" applyFill="1" applyAlignment="1">
      <alignment wrapText="1"/>
    </xf>
    <xf numFmtId="0" fontId="3" fillId="10" borderId="0" xfId="0" applyFont="1" applyFill="1"/>
    <xf numFmtId="181" fontId="0" fillId="20" borderId="0" xfId="0" applyNumberFormat="1" applyFill="1"/>
    <xf numFmtId="0" fontId="3" fillId="20" borderId="0" xfId="0" applyFont="1" applyFill="1" applyAlignment="1">
      <alignment horizontal="center"/>
    </xf>
    <xf numFmtId="0" fontId="3" fillId="21" borderId="0" xfId="0" applyFont="1" applyFill="1"/>
    <xf numFmtId="181" fontId="0" fillId="22" borderId="0" xfId="0" applyNumberFormat="1" applyFill="1"/>
    <xf numFmtId="0" fontId="3" fillId="22" borderId="0" xfId="0" applyFont="1" applyFill="1" applyAlignment="1">
      <alignment horizontal="center" wrapText="1"/>
    </xf>
    <xf numFmtId="181" fontId="0" fillId="22" borderId="0" xfId="0" applyNumberFormat="1" applyFill="1" applyAlignment="1">
      <alignment wrapText="1"/>
    </xf>
    <xf numFmtId="0" fontId="10" fillId="2" borderId="0" xfId="0" applyFont="1" applyFill="1"/>
    <xf numFmtId="0" fontId="11" fillId="0" borderId="0" xfId="0" applyFont="1"/>
    <xf numFmtId="0" fontId="11" fillId="0" borderId="0" xfId="0" applyFont="1" applyAlignment="1">
      <alignment horizontal="right"/>
    </xf>
    <xf numFmtId="183" fontId="0" fillId="0" borderId="0" xfId="0" applyNumberFormat="1"/>
    <xf numFmtId="3" fontId="0" fillId="0" borderId="0" xfId="0" applyNumberFormat="1"/>
    <xf numFmtId="0" fontId="12" fillId="2" borderId="0" xfId="0" applyFont="1" applyFill="1"/>
    <xf numFmtId="0" fontId="9" fillId="3" borderId="1" xfId="0" applyFont="1" applyFill="1" applyBorder="1" applyAlignment="1">
      <alignment horizontal="center"/>
    </xf>
    <xf numFmtId="184" fontId="0" fillId="0" borderId="1" xfId="0" applyNumberFormat="1" applyBorder="1"/>
    <xf numFmtId="0" fontId="3" fillId="3" borderId="1" xfId="0" applyFont="1" applyFill="1" applyBorder="1"/>
    <xf numFmtId="0" fontId="3" fillId="10" borderId="1" xfId="0" applyFont="1" applyFill="1" applyBorder="1"/>
    <xf numFmtId="3" fontId="0" fillId="0" borderId="1" xfId="0" applyNumberFormat="1" applyBorder="1"/>
    <xf numFmtId="0" fontId="0" fillId="7" borderId="6" xfId="0" applyFill="1" applyBorder="1"/>
    <xf numFmtId="0" fontId="13" fillId="2" borderId="0" xfId="0" applyFont="1" applyFill="1"/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3" fillId="10" borderId="10" xfId="0" applyFont="1" applyFill="1" applyBorder="1"/>
    <xf numFmtId="181" fontId="0" fillId="0" borderId="1" xfId="0" applyNumberFormat="1" applyBorder="1"/>
    <xf numFmtId="3" fontId="14" fillId="0" borderId="11" xfId="0" applyNumberFormat="1" applyFont="1" applyBorder="1"/>
    <xf numFmtId="0" fontId="3" fillId="10" borderId="12" xfId="0" applyFont="1" applyFill="1" applyBorder="1"/>
    <xf numFmtId="181" fontId="0" fillId="0" borderId="13" xfId="0" applyNumberFormat="1" applyBorder="1"/>
    <xf numFmtId="3" fontId="14" fillId="0" borderId="14" xfId="0" applyNumberFormat="1" applyFont="1" applyBorder="1"/>
    <xf numFmtId="0" fontId="0" fillId="12" borderId="0" xfId="0" applyFill="1"/>
    <xf numFmtId="0" fontId="15" fillId="12" borderId="0" xfId="0" applyFont="1" applyFill="1"/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0" fillId="3" borderId="1" xfId="0" applyFill="1" applyBorder="1"/>
    <xf numFmtId="0" fontId="9" fillId="3" borderId="1" xfId="0" applyFont="1" applyFill="1" applyBorder="1" applyAlignment="1">
      <alignment horizontal="center"/>
    </xf>
    <xf numFmtId="0" fontId="3" fillId="10" borderId="1" xfId="0" applyFont="1" applyFill="1" applyBorder="1"/>
    <xf numFmtId="0" fontId="0" fillId="0" borderId="1" xfId="0" applyBorder="1"/>
    <xf numFmtId="0" fontId="9" fillId="3" borderId="1" xfId="0" applyFont="1" applyFill="1" applyBorder="1"/>
    <xf numFmtId="0" fontId="9" fillId="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23" borderId="0" xfId="0" applyFill="1"/>
    <xf numFmtId="0" fontId="0" fillId="24" borderId="0" xfId="0" applyFill="1"/>
    <xf numFmtId="0" fontId="16" fillId="2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11" fillId="7" borderId="0" xfId="0" applyFont="1" applyFill="1"/>
    <xf numFmtId="0" fontId="11" fillId="23" borderId="0" xfId="0" applyFont="1" applyFill="1"/>
    <xf numFmtId="0" fontId="11" fillId="0" borderId="18" xfId="0" applyFont="1" applyBorder="1"/>
    <xf numFmtId="0" fontId="0" fillId="0" borderId="18" xfId="0" applyBorder="1"/>
    <xf numFmtId="185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50">
    <dxf>
      <fill>
        <patternFill patternType="solid">
          <bgColor theme="4" tint="0.4"/>
        </patternFill>
      </fill>
    </dxf>
    <dxf>
      <fill>
        <patternFill patternType="solid">
          <bgColor theme="0" tint="-0.25"/>
        </patternFill>
      </fill>
    </dxf>
    <dxf>
      <fill>
        <patternFill patternType="solid">
          <bgColor theme="0" tint="-0.25"/>
        </patternFill>
      </fill>
    </dxf>
    <dxf>
      <fill>
        <patternFill patternType="solid">
          <bgColor theme="0" tint="-0.25"/>
        </patternFill>
      </fill>
    </dxf>
    <dxf>
      <fill>
        <patternFill patternType="solid">
          <bgColor theme="0" tint="-0.25"/>
        </patternFill>
      </fill>
    </dxf>
    <dxf>
      <fill>
        <patternFill patternType="solid">
          <bgColor theme="0" tint="-0.25"/>
        </patternFill>
      </fill>
    </dxf>
    <dxf>
      <fill>
        <patternFill patternType="solid">
          <bgColor theme="0" tint="-0.2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 patternType="solid">
          <bgColor theme="4" tint="0.4"/>
        </patternFill>
      </fill>
    </dxf>
    <dxf>
      <fill>
        <patternFill patternType="solid">
          <bgColor theme="4" tint="0.4"/>
        </patternFill>
      </fill>
    </dxf>
    <dxf>
      <alignment horizontal="center"/>
    </dxf>
    <dxf>
      <alignment horizontal="center"/>
    </dxf>
    <dxf>
      <numFmt numFmtId="184" formatCode="_-[$$-409]* #,##0.00_ ;_-[$$-409]* \-#,##0.00\ ;_-[$$-409]* &quot;-&quot;??_ ;_-@_ "/>
    </dxf>
    <dxf>
      <numFmt numFmtId="186" formatCode="_-[$$-409]* #,##0.0_ ;_-[$$-409]* \-#,##0.0\ ;_-[$$-409]* &quot;-&quot;??_ ;_-@_ "/>
    </dxf>
    <dxf>
      <numFmt numFmtId="181" formatCode="_-[$$-409]* #,##0_ ;_-[$$-409]* \-#,##0\ ;_-[$$-409]* &quot;-&quot;??_ ;_-@_ "/>
    </dxf>
    <dxf>
      <numFmt numFmtId="4" formatCode="#,##0.00"/>
    </dxf>
    <dxf>
      <numFmt numFmtId="187" formatCode="#,##0.0"/>
    </dxf>
    <dxf>
      <numFmt numFmtId="3" formatCode="#,##0"/>
    </dxf>
    <dxf>
      <font>
        <name val="Broadway"/>
        <scheme val="none"/>
      </font>
    </dxf>
    <dxf>
      <font>
        <name val="Broadway"/>
        <scheme val="none"/>
      </font>
    </dxf>
    <dxf>
      <font>
        <name val="Broadway"/>
        <scheme val="none"/>
      </font>
    </dxf>
    <dxf>
      <font>
        <name val="Broadway"/>
        <scheme val="none"/>
      </font>
    </dxf>
    <dxf>
      <font>
        <name val="Broadway"/>
        <scheme val="none"/>
      </font>
    </dxf>
    <dxf>
      <font>
        <name val="Broadway"/>
        <scheme val="none"/>
      </font>
    </dxf>
    <dxf>
      <font>
        <name val="Brush Script MT"/>
        <scheme val="none"/>
      </font>
    </dxf>
    <dxf>
      <font>
        <name val="Brush Script MT"/>
        <scheme val="none"/>
      </font>
    </dxf>
    <dxf>
      <font>
        <name val="Brush Script MT"/>
        <scheme val="none"/>
      </font>
    </dxf>
    <dxf>
      <font>
        <name val="Brush Script MT"/>
        <scheme val="none"/>
      </font>
    </dxf>
    <dxf>
      <font>
        <name val="Brush Script MT"/>
        <scheme val="none"/>
      </font>
    </dxf>
    <dxf>
      <font>
        <name val="Brush Script MT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Code SemiBold"/>
        <scheme val="none"/>
      </font>
    </dxf>
    <dxf>
      <font>
        <name val="Cascadia Code SemiBold"/>
        <scheme val="none"/>
      </font>
    </dxf>
    <dxf>
      <font>
        <name val="Cascadia Code SemiBold"/>
        <scheme val="none"/>
      </font>
    </dxf>
    <dxf>
      <font>
        <name val="Cascadia Code SemiBold"/>
        <scheme val="none"/>
      </font>
    </dxf>
    <dxf>
      <font>
        <name val="Cascadia Code SemiBold"/>
        <scheme val="none"/>
      </font>
    </dxf>
    <dxf>
      <font>
        <name val="Cascadia Code SemiBold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Code SemiLight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Mono"/>
        <scheme val="none"/>
      </font>
    </dxf>
    <dxf>
      <font>
        <name val="Cascadia Mono ExtraLight"/>
        <scheme val="none"/>
      </font>
    </dxf>
    <dxf>
      <font>
        <name val="Cascadia Mono ExtraLight"/>
        <scheme val="none"/>
      </font>
    </dxf>
    <dxf>
      <font>
        <name val="Cascadia Mono ExtraLight"/>
        <scheme val="none"/>
      </font>
    </dxf>
    <dxf>
      <font>
        <name val="Cascadia Mono ExtraLight"/>
        <scheme val="none"/>
      </font>
    </dxf>
    <dxf>
      <font>
        <name val="Cascadia Mono ExtraLight"/>
        <scheme val="none"/>
      </font>
    </dxf>
    <dxf>
      <font>
        <name val="Cascadia Mono ExtraLight"/>
        <scheme val="none"/>
      </font>
    </dxf>
    <dxf>
      <font>
        <name val="Cascadia Mono Light"/>
        <scheme val="none"/>
      </font>
    </dxf>
    <dxf>
      <font>
        <name val="Cascadia Mono Light"/>
        <scheme val="none"/>
      </font>
    </dxf>
    <dxf>
      <font>
        <name val="Cascadia Mono Light"/>
        <scheme val="none"/>
      </font>
    </dxf>
    <dxf>
      <font>
        <name val="Cascadia Mono Light"/>
        <scheme val="none"/>
      </font>
    </dxf>
    <dxf>
      <font>
        <name val="Cascadia Mono Light"/>
        <scheme val="none"/>
      </font>
    </dxf>
    <dxf>
      <font>
        <name val="Cascadia Mono Light"/>
        <scheme val="none"/>
      </font>
    </dxf>
    <dxf>
      <font>
        <name val="Cascadia Mono SemiBold"/>
        <scheme val="none"/>
      </font>
    </dxf>
    <dxf>
      <font>
        <name val="Cascadia Mono SemiBold"/>
        <scheme val="none"/>
      </font>
    </dxf>
    <dxf>
      <font>
        <name val="Cascadia Mono SemiBold"/>
        <scheme val="none"/>
      </font>
    </dxf>
    <dxf>
      <font>
        <name val="Cascadia Mono SemiBold"/>
        <scheme val="none"/>
      </font>
    </dxf>
    <dxf>
      <font>
        <name val="Cascadia Mono SemiBold"/>
        <scheme val="none"/>
      </font>
    </dxf>
    <dxf>
      <font>
        <name val="Cascadia Mono SemiBold"/>
        <scheme val="none"/>
      </font>
    </dxf>
    <dxf>
      <font>
        <name val="Cascadia Mono SemiLight"/>
        <scheme val="none"/>
      </font>
    </dxf>
    <dxf>
      <font>
        <name val="Cascadia Mono SemiLight"/>
        <scheme val="none"/>
      </font>
    </dxf>
    <dxf>
      <font>
        <name val="Cascadia Mono SemiLight"/>
        <scheme val="none"/>
      </font>
    </dxf>
    <dxf>
      <font>
        <name val="Cascadia Mono SemiLight"/>
        <scheme val="none"/>
      </font>
    </dxf>
    <dxf>
      <font>
        <name val="Cascadia Mono SemiLight"/>
        <scheme val="none"/>
      </font>
    </dxf>
    <dxf>
      <font>
        <name val="Cascadia Mono SemiLight"/>
        <scheme val="none"/>
      </font>
    </dxf>
    <dxf>
      <font>
        <name val="Cambria Math"/>
        <scheme val="none"/>
      </font>
    </dxf>
    <dxf>
      <font>
        <name val="Cambria Math"/>
        <scheme val="none"/>
      </font>
    </dxf>
    <dxf>
      <font>
        <name val="Cambria Math"/>
        <scheme val="none"/>
      </font>
    </dxf>
    <dxf>
      <font>
        <name val="Cambria Math"/>
        <scheme val="none"/>
      </font>
    </dxf>
    <dxf>
      <font>
        <name val="Cambria Math"/>
        <scheme val="none"/>
      </font>
    </dxf>
    <dxf>
      <font>
        <name val="Cambria Math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alignment horizontal="center"/>
    </dxf>
    <dxf>
      <fill>
        <patternFill patternType="solid">
          <bgColor theme="4" tint="0.4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numFmt numFmtId="188" formatCode="0.0000000_ "/>
    </dxf>
    <dxf>
      <numFmt numFmtId="189" formatCode="0.000000_ "/>
    </dxf>
    <dxf>
      <numFmt numFmtId="190" formatCode="0.00000_ "/>
    </dxf>
    <dxf>
      <numFmt numFmtId="191" formatCode="0.0000_ "/>
    </dxf>
    <dxf>
      <numFmt numFmtId="192" formatCode="0.000_ "/>
    </dxf>
    <dxf>
      <numFmt numFmtId="193" formatCode="0.00_ "/>
    </dxf>
    <dxf>
      <numFmt numFmtId="194" formatCode="0.0_ "/>
    </dxf>
    <dxf>
      <numFmt numFmtId="195" formatCode="0.00_ "/>
    </dxf>
    <dxf>
      <alignment horizontal="center"/>
    </dxf>
    <dxf>
      <alignment horizontal="center"/>
    </dxf>
    <dxf>
      <alignment horizontal="center"/>
    </dxf>
    <dxf>
      <font>
        <b val="1"/>
      </font>
    </dxf>
    <dxf>
      <font>
        <b val="1"/>
      </font>
    </dxf>
    <dxf>
      <font>
        <b val="0"/>
      </font>
    </dxf>
    <dxf>
      <font>
        <b val="0"/>
      </font>
    </dxf>
    <dxf>
      <font>
        <b val="1"/>
      </font>
    </dxf>
    <dxf>
      <font>
        <b val="1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4" tint="0.4"/>
        </patternFill>
      </fill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numFmt numFmtId="184" formatCode="_-[$$-409]* #,##0.00_ ;_-[$$-409]* \-#,##0.00\ ;_-[$$-409]* &quot;-&quot;??_ ;_-@_ "/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0" tint="-0.15"/>
        </patternFill>
      </fill>
    </dxf>
    <dxf>
      <font>
        <b val="1"/>
      </font>
    </dxf>
    <dxf>
      <font>
        <b val="1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/>
    <dxf/>
    <dxf/>
    <dxf/>
    <dxf/>
    <dxf/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alignment horizontal="center"/>
    </dxf>
    <dxf>
      <alignment horizontal="center"/>
    </dxf>
    <dxf>
      <numFmt numFmtId="177" formatCode="_ &quot;₹&quot;* #,##0.00_ ;_ &quot;₹&quot;* \-#,##0.00_ ;_ &quot;₹&quot;* &quot;-&quot;??_ ;_ @_ "/>
    </dxf>
    <dxf>
      <numFmt numFmtId="196" formatCode="_ &quot;₹&quot;* #,##0.0_ ;_ &quot;₹&quot;* \-#,##0.0_ ;_ &quot;₹&quot;* &quot;-&quot;??_ ;_ @_ "/>
    </dxf>
    <dxf>
      <numFmt numFmtId="197" formatCode="_ &quot;₹&quot;* #,##0_ ;_ &quot;₹&quot;* \-#,##0_ ;_ &quot;₹&quot;* &quot;-&quot;??_ ;_ @_ "/>
    </dxf>
    <dxf>
      <border>
        <bottom/>
      </border>
    </dxf>
    <dxf>
      <border>
        <bottom/>
      </border>
    </dxf>
    <dxf>
      <border>
        <top/>
      </border>
    </dxf>
    <dxf>
      <border>
        <top/>
      </border>
    </dxf>
    <dxf>
      <border>
        <bottom/>
      </border>
    </dxf>
    <dxf>
      <border>
        <bottom/>
      </border>
    </dxf>
    <dxf>
      <border>
        <bottom/>
      </border>
    </dxf>
    <dxf>
      <border>
        <top/>
      </border>
    </dxf>
    <dxf>
      <border>
        <top/>
      </border>
    </dxf>
    <dxf>
      <border>
        <bottom/>
      </border>
    </dxf>
    <dxf>
      <border>
        <bottom/>
      </border>
    </dxf>
    <dxf>
      <border>
        <bottom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bottom/>
      </border>
    </dxf>
    <dxf>
      <border>
        <bottom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bottom/>
      </border>
    </dxf>
    <dxf>
      <border>
        <bottom/>
      </border>
    </dxf>
    <dxf>
      <border>
        <top/>
        <bottom/>
      </border>
    </dxf>
    <dxf>
      <border>
        <top/>
        <bottom/>
      </border>
    </dxf>
    <dxf>
      <border>
        <top/>
        <bottom/>
      </border>
    </dxf>
    <dxf>
      <border>
        <top/>
        <bottom/>
      </border>
    </dxf>
    <dxf>
      <border>
        <top/>
        <bottom/>
      </border>
    </dxf>
    <dxf>
      <border>
        <top/>
        <bottom/>
      </border>
    </dxf>
    <dxf>
      <border>
        <top/>
        <bottom/>
      </border>
    </dxf>
    <dxf>
      <border>
        <top/>
        <bottom/>
      </border>
    </dxf>
    <dxf>
      <fill>
        <patternFill patternType="solid">
          <bgColor theme="9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4" tint="0.8"/>
        </patternFill>
      </fill>
    </dxf>
    <dxf>
      <fill>
        <patternFill patternType="solid">
          <bgColor theme="4" tint="0.8"/>
        </patternFill>
      </fill>
    </dxf>
    <dxf>
      <fill>
        <patternFill patternType="solid">
          <bgColor theme="4" tint="0.8"/>
        </patternFill>
      </fill>
    </dxf>
    <dxf>
      <fill>
        <patternFill patternType="solid">
          <bgColor theme="4" tint="0.8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2" tint="-0.1"/>
        </patternFill>
      </fill>
    </dxf>
    <dxf>
      <fill>
        <patternFill patternType="solid">
          <bgColor theme="2" tint="-0.1"/>
        </patternFill>
      </fill>
    </dxf>
    <dxf>
      <fill>
        <patternFill patternType="solid">
          <bgColor theme="2" tint="-0.1"/>
        </patternFill>
      </fill>
    </dxf>
    <dxf>
      <fill>
        <patternFill patternType="solid">
          <bgColor theme="2" tint="-0.1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numFmt numFmtId="184" formatCode="_-[$$-409]* #,##0.00_ ;_-[$$-409]* \-#,##0.00\ ;_-[$$-409]* &quot;-&quot;??_ ;_-@_ "/>
    </dxf>
    <dxf>
      <numFmt numFmtId="198" formatCode="_-[$$-409]* #,##0.0_ ;_-[$$-409]* \-#,##0.0\ ;_-[$$-409]* &quot;-&quot;??_ ;_-@_ "/>
    </dxf>
    <dxf>
      <numFmt numFmtId="181" formatCode="_-[$$-409]* #,##0_ ;_-[$$-409]* \-#,##0\ ;_-[$$-409]* &quot;-&quot;??_ ;_-@_ "/>
    </dxf>
    <dxf>
      <fill>
        <patternFill patternType="solid">
          <bgColor theme="3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fill>
        <patternFill patternType="solid">
          <bgColor theme="8" tint="0.8"/>
        </patternFill>
      </fill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alignment horizontal="center"/>
    </dxf>
    <dxf>
      <alignment horizontal="center"/>
    </dxf>
    <dxf>
      <numFmt numFmtId="177" formatCode="_ &quot;₹&quot;* #,##0.00_ ;_ &quot;₹&quot;* \-#,##0.00_ ;_ &quot;₹&quot;* &quot;-&quot;??_ ;_ @_ "/>
    </dxf>
    <dxf>
      <fill>
        <patternFill patternType="solid">
          <bgColor theme="4" tint="0.4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theme="0" tint="-0.15"/>
        </patternFill>
      </fill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numFmt numFmtId="199" formatCode="0.000000_ "/>
    </dxf>
    <dxf>
      <numFmt numFmtId="200" formatCode="0.00000_ "/>
    </dxf>
    <dxf>
      <numFmt numFmtId="201" formatCode="0.0000_ "/>
    </dxf>
    <dxf>
      <numFmt numFmtId="202" formatCode="0.000_ "/>
    </dxf>
    <dxf>
      <numFmt numFmtId="203" formatCode="0.00_ "/>
    </dxf>
    <dxf>
      <numFmt numFmtId="204" formatCode="0.0_ "/>
    </dxf>
    <dxf>
      <numFmt numFmtId="180" formatCode="0_ "/>
    </dxf>
    <dxf>
      <font>
        <name val="Comic Sans MS"/>
        <scheme val="none"/>
      </font>
    </dxf>
    <dxf>
      <fill>
        <patternFill patternType="solid">
          <bgColor theme="4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4" tint="0.4"/>
        </patternFill>
      </fill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ont>
        <name val="Comic Sans MS"/>
        <scheme val="none"/>
      </font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4" tint="0.4"/>
        </patternFill>
      </fill>
    </dxf>
    <dxf>
      <alignment horizontal="center"/>
    </dxf>
    <dxf>
      <numFmt numFmtId="185" formatCode="&quot;$&quot;#,##0.00_);[Red]\(&quot;$&quot;#,##0.00\)"/>
    </dxf>
    <dxf>
      <numFmt numFmtId="183" formatCode="&quot;$&quot;#,##0_);[Red]\(&quot;$&quot;#,##0\)"/>
    </dxf>
    <dxf>
      <numFmt numFmtId="3" formatCode="#,##0"/>
    </dxf>
    <dxf>
      <numFmt numFmtId="0" formatCode="General"/>
    </dxf>
    <dxf>
      <numFmt numFmtId="3" formatCode="#,##0"/>
    </dxf>
    <dxf>
      <numFmt numFmtId="3" formatCode="#,##0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microsoft.com/office/2007/relationships/slicerCache" Target="slicerCaches/slicerCache3.xml"/><Relationship Id="rId17" Type="http://schemas.microsoft.com/office/2007/relationships/slicerCache" Target="slicerCaches/slicerCache2.xml"/><Relationship Id="rId16" Type="http://schemas.microsoft.com/office/2007/relationships/slicerCache" Target="slicerCaches/slicerCache1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ln w="12700" cmpd="sng">
                  <a:noFill/>
                  <a:prstDash val="solid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ln w="12700" cmpd="sng">
                  <a:noFill/>
                  <a:prstDash val="solid"/>
                </a:ln>
                <a:solidFill>
                  <a:schemeClr val="tx1"/>
                </a:solidFill>
              </a:rPr>
              <a:t>Sales By Country</a:t>
            </a:r>
            <a:endParaRPr lang="en-IN" altLang="en-US">
              <a:ln w="12700" cmpd="sng">
                <a:noFill/>
                <a:prstDash val="solid"/>
              </a:ln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country'!$D$4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'sales by country'!$C$5:$C$10</c:f>
              <c:strCache>
                <c:ptCount val="6"/>
                <c:pt idx="0">
                  <c:v>India</c:v>
                </c:pt>
                <c:pt idx="1">
                  <c:v>Canada</c:v>
                </c:pt>
                <c:pt idx="2">
                  <c:v>New Zealand</c:v>
                </c:pt>
                <c:pt idx="3">
                  <c:v>USA</c:v>
                </c:pt>
                <c:pt idx="4">
                  <c:v>UK</c:v>
                </c:pt>
                <c:pt idx="5">
                  <c:v>Australia</c:v>
                </c:pt>
              </c:strCache>
            </c:strRef>
          </c:cat>
          <c:val>
            <c:numRef>
              <c:f>'sales by country'!$D$5:$D$10</c:f>
              <c:numCache>
                <c:formatCode>_-[$$-409]* #,##0_ ;_-[$$-409]* \-#,##0\ ;_-[$$-409]* "-"??_ ;_-@_ </c:formatCode>
                <c:ptCount val="6"/>
                <c:pt idx="0">
                  <c:v>252469</c:v>
                </c:pt>
                <c:pt idx="1">
                  <c:v>237944</c:v>
                </c:pt>
                <c:pt idx="2">
                  <c:v>218813</c:v>
                </c:pt>
                <c:pt idx="3">
                  <c:v>189434</c:v>
                </c:pt>
                <c:pt idx="4">
                  <c:v>173530</c:v>
                </c:pt>
                <c:pt idx="5">
                  <c:v>168679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709496489"/>
        <c:axId val="34317637"/>
      </c:barChart>
      <c:catAx>
        <c:axId val="70949648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solid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4317637"/>
        <c:crosses val="autoZero"/>
        <c:auto val="1"/>
        <c:lblAlgn val="ctr"/>
        <c:lblOffset val="100"/>
        <c:noMultiLvlLbl val="0"/>
      </c:catAx>
      <c:valAx>
        <c:axId val="3431763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solid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0949648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12700" cmpd="sng">
                  <a:noFill/>
                  <a:prstDash val="solid"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ln w="12700" cmpd="sng">
            <a:noFill/>
            <a:prstDash val="solid"/>
          </a:ln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awesome chocolate.xlsx]sales by country (with pivots)!PivotTable3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country (with pivots)'!$C$4</c:f>
              <c:strCache>
                <c:ptCount val="1"/>
                <c:pt idx="0">
                  <c:v>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country (with pivots)'!$B$5:$B$10</c:f>
              <c:strCache>
                <c:ptCount val="6"/>
                <c:pt idx="0">
                  <c:v>India</c:v>
                </c:pt>
                <c:pt idx="1">
                  <c:v>Canada</c:v>
                </c:pt>
                <c:pt idx="2">
                  <c:v>USA</c:v>
                </c:pt>
                <c:pt idx="3">
                  <c:v>Australia</c:v>
                </c:pt>
                <c:pt idx="4">
                  <c:v>UK</c:v>
                </c:pt>
                <c:pt idx="5">
                  <c:v>New Zealand</c:v>
                </c:pt>
              </c:strCache>
            </c:strRef>
          </c:cat>
          <c:val>
            <c:numRef>
              <c:f>'sales by country (with pivots)'!$C$5:$C$10</c:f>
              <c:numCache>
                <c:formatCode>_-[$$-409]* #,##0_ ;_-[$$-409]* \-#,##0\ ;_-[$$-409]* "-"??_ ;_-@_ </c:formatCode>
                <c:ptCount val="6"/>
                <c:pt idx="0">
                  <c:v>41559</c:v>
                </c:pt>
                <c:pt idx="1">
                  <c:v>39620</c:v>
                </c:pt>
                <c:pt idx="2">
                  <c:v>28273</c:v>
                </c:pt>
                <c:pt idx="3">
                  <c:v>25221</c:v>
                </c:pt>
                <c:pt idx="4">
                  <c:v>16548</c:v>
                </c:pt>
                <c:pt idx="5">
                  <c:v>14504</c:v>
                </c:pt>
              </c:numCache>
            </c:numRef>
          </c:val>
        </c:ser>
        <c:ser>
          <c:idx val="1"/>
          <c:order val="1"/>
          <c:tx>
            <c:strRef>
              <c:f>'sales by country (with pivots)'!$D$4</c:f>
              <c:strCache>
                <c:ptCount val="1"/>
                <c:pt idx="0">
                  <c:v> Units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country (with pivots)'!$B$5:$B$10</c:f>
              <c:strCache>
                <c:ptCount val="6"/>
                <c:pt idx="0">
                  <c:v>India</c:v>
                </c:pt>
                <c:pt idx="1">
                  <c:v>Canada</c:v>
                </c:pt>
                <c:pt idx="2">
                  <c:v>USA</c:v>
                </c:pt>
                <c:pt idx="3">
                  <c:v>Australia</c:v>
                </c:pt>
                <c:pt idx="4">
                  <c:v>UK</c:v>
                </c:pt>
                <c:pt idx="5">
                  <c:v>New Zealand</c:v>
                </c:pt>
              </c:strCache>
            </c:strRef>
          </c:cat>
          <c:val>
            <c:numRef>
              <c:f>'sales by country (with pivots)'!$D$5:$D$10</c:f>
              <c:numCache>
                <c:formatCode>#,##0</c:formatCode>
                <c:ptCount val="6"/>
                <c:pt idx="0">
                  <c:v>1188</c:v>
                </c:pt>
                <c:pt idx="1">
                  <c:v>573</c:v>
                </c:pt>
                <c:pt idx="2">
                  <c:v>912</c:v>
                </c:pt>
                <c:pt idx="3">
                  <c:v>288</c:v>
                </c:pt>
                <c:pt idx="4">
                  <c:v>552</c:v>
                </c:pt>
                <c:pt idx="5">
                  <c:v>156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6"/>
        <c:overlap val="-32"/>
        <c:axId val="127287946"/>
        <c:axId val="175553540"/>
      </c:barChart>
      <c:catAx>
        <c:axId val="12728794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553540"/>
        <c:crosses val="autoZero"/>
        <c:auto val="1"/>
        <c:lblAlgn val="ctr"/>
        <c:lblOffset val="100"/>
        <c:noMultiLvlLbl val="0"/>
      </c:catAx>
      <c:valAx>
        <c:axId val="1755535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728794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awesome chocolate.xlsx]top 5 products by $per unit!PivotTable1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 5 products($ per unit)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products by $per unit'!$D$4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'top 5 products by $per unit'!$C$5:$C$9</c:f>
              <c:strCache>
                <c:ptCount val="5"/>
                <c:pt idx="0">
                  <c:v>Raspberry Choco</c:v>
                </c:pt>
                <c:pt idx="1">
                  <c:v>Peanut Butter Cubes</c:v>
                </c:pt>
                <c:pt idx="2">
                  <c:v>85% Dark Bars</c:v>
                </c:pt>
                <c:pt idx="3">
                  <c:v>Baker's Choco Chips</c:v>
                </c:pt>
                <c:pt idx="4">
                  <c:v>After Nines</c:v>
                </c:pt>
              </c:strCache>
            </c:strRef>
          </c:cat>
          <c:val>
            <c:numRef>
              <c:f>'top 5 products by $per unit'!$D$5:$D$9</c:f>
              <c:numCache>
                <c:formatCode>_-[$$-409]* #,##0.00_ ;_-[$$-409]* \-#,##0.00\ ;_-[$$-409]* "-"??_ ;_-@_ </c:formatCode>
                <c:ptCount val="5"/>
                <c:pt idx="0">
                  <c:v>44.9908675799087</c:v>
                </c:pt>
                <c:pt idx="1">
                  <c:v>37.3031283710895</c:v>
                </c:pt>
                <c:pt idx="2">
                  <c:v>33.8869731800766</c:v>
                </c:pt>
                <c:pt idx="3">
                  <c:v>32.8071895424837</c:v>
                </c:pt>
                <c:pt idx="4">
                  <c:v>32.301656920078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26586038"/>
        <c:axId val="130278796"/>
      </c:barChart>
      <c:catAx>
        <c:axId val="12658603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278796"/>
        <c:crosses val="autoZero"/>
        <c:auto val="1"/>
        <c:lblAlgn val="ctr"/>
        <c:lblOffset val="100"/>
        <c:noMultiLvlLbl val="0"/>
      </c:catAx>
      <c:valAx>
        <c:axId val="1302787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58603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Anamoly detection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'anamoly detection'!$T$7:$T$306</c:f>
              <c:numCache>
                <c:formatCode>"$"#,##0_);[Red]\("$"#,##0\)</c:formatCode>
                <c:ptCount val="300"/>
                <c:pt idx="0">
                  <c:v>1624</c:v>
                </c:pt>
                <c:pt idx="1">
                  <c:v>6706</c:v>
                </c:pt>
                <c:pt idx="2">
                  <c:v>959</c:v>
                </c:pt>
                <c:pt idx="3">
                  <c:v>9632</c:v>
                </c:pt>
                <c:pt idx="4">
                  <c:v>2100</c:v>
                </c:pt>
                <c:pt idx="5">
                  <c:v>8869</c:v>
                </c:pt>
                <c:pt idx="6">
                  <c:v>2681</c:v>
                </c:pt>
                <c:pt idx="7">
                  <c:v>5012</c:v>
                </c:pt>
                <c:pt idx="8">
                  <c:v>1281</c:v>
                </c:pt>
                <c:pt idx="9">
                  <c:v>4991</c:v>
                </c:pt>
                <c:pt idx="10">
                  <c:v>1785</c:v>
                </c:pt>
                <c:pt idx="11">
                  <c:v>3983</c:v>
                </c:pt>
                <c:pt idx="12">
                  <c:v>2646</c:v>
                </c:pt>
                <c:pt idx="13">
                  <c:v>252</c:v>
                </c:pt>
                <c:pt idx="14">
                  <c:v>2464</c:v>
                </c:pt>
                <c:pt idx="15">
                  <c:v>2114</c:v>
                </c:pt>
                <c:pt idx="16">
                  <c:v>7693</c:v>
                </c:pt>
                <c:pt idx="17">
                  <c:v>15610</c:v>
                </c:pt>
                <c:pt idx="18">
                  <c:v>336</c:v>
                </c:pt>
                <c:pt idx="19">
                  <c:v>9443</c:v>
                </c:pt>
                <c:pt idx="20">
                  <c:v>8155</c:v>
                </c:pt>
                <c:pt idx="21">
                  <c:v>1701</c:v>
                </c:pt>
                <c:pt idx="22">
                  <c:v>2205</c:v>
                </c:pt>
                <c:pt idx="23">
                  <c:v>1771</c:v>
                </c:pt>
                <c:pt idx="24">
                  <c:v>2114</c:v>
                </c:pt>
                <c:pt idx="25">
                  <c:v>10311</c:v>
                </c:pt>
                <c:pt idx="26">
                  <c:v>21</c:v>
                </c:pt>
                <c:pt idx="27">
                  <c:v>1974</c:v>
                </c:pt>
                <c:pt idx="28">
                  <c:v>6314</c:v>
                </c:pt>
                <c:pt idx="29">
                  <c:v>4683</c:v>
                </c:pt>
                <c:pt idx="30">
                  <c:v>6398</c:v>
                </c:pt>
                <c:pt idx="31">
                  <c:v>553</c:v>
                </c:pt>
                <c:pt idx="32">
                  <c:v>7021</c:v>
                </c:pt>
                <c:pt idx="33">
                  <c:v>5817</c:v>
                </c:pt>
                <c:pt idx="34">
                  <c:v>3976</c:v>
                </c:pt>
                <c:pt idx="35">
                  <c:v>1134</c:v>
                </c:pt>
                <c:pt idx="36">
                  <c:v>6027</c:v>
                </c:pt>
                <c:pt idx="37">
                  <c:v>1904</c:v>
                </c:pt>
                <c:pt idx="38">
                  <c:v>3262</c:v>
                </c:pt>
                <c:pt idx="39">
                  <c:v>2289</c:v>
                </c:pt>
                <c:pt idx="40">
                  <c:v>6986</c:v>
                </c:pt>
                <c:pt idx="41">
                  <c:v>4417</c:v>
                </c:pt>
                <c:pt idx="42">
                  <c:v>1442</c:v>
                </c:pt>
                <c:pt idx="43">
                  <c:v>2415</c:v>
                </c:pt>
                <c:pt idx="44">
                  <c:v>238</c:v>
                </c:pt>
                <c:pt idx="45">
                  <c:v>4949</c:v>
                </c:pt>
                <c:pt idx="46">
                  <c:v>5075</c:v>
                </c:pt>
                <c:pt idx="47">
                  <c:v>9198</c:v>
                </c:pt>
                <c:pt idx="48">
                  <c:v>3339</c:v>
                </c:pt>
                <c:pt idx="49">
                  <c:v>5019</c:v>
                </c:pt>
                <c:pt idx="50">
                  <c:v>16184</c:v>
                </c:pt>
                <c:pt idx="51">
                  <c:v>497</c:v>
                </c:pt>
                <c:pt idx="52">
                  <c:v>8211</c:v>
                </c:pt>
                <c:pt idx="53">
                  <c:v>6580</c:v>
                </c:pt>
                <c:pt idx="54">
                  <c:v>4760</c:v>
                </c:pt>
                <c:pt idx="55">
                  <c:v>5439</c:v>
                </c:pt>
                <c:pt idx="56">
                  <c:v>1463</c:v>
                </c:pt>
                <c:pt idx="57">
                  <c:v>7777</c:v>
                </c:pt>
                <c:pt idx="58">
                  <c:v>1085</c:v>
                </c:pt>
                <c:pt idx="59">
                  <c:v>182</c:v>
                </c:pt>
                <c:pt idx="60">
                  <c:v>4242</c:v>
                </c:pt>
                <c:pt idx="61">
                  <c:v>6118</c:v>
                </c:pt>
                <c:pt idx="62">
                  <c:v>2317</c:v>
                </c:pt>
                <c:pt idx="63">
                  <c:v>938</c:v>
                </c:pt>
                <c:pt idx="64">
                  <c:v>9709</c:v>
                </c:pt>
                <c:pt idx="65">
                  <c:v>2205</c:v>
                </c:pt>
                <c:pt idx="66">
                  <c:v>4487</c:v>
                </c:pt>
                <c:pt idx="67">
                  <c:v>2415</c:v>
                </c:pt>
                <c:pt idx="68">
                  <c:v>4018</c:v>
                </c:pt>
                <c:pt idx="69">
                  <c:v>861</c:v>
                </c:pt>
                <c:pt idx="70">
                  <c:v>5586</c:v>
                </c:pt>
                <c:pt idx="71">
                  <c:v>2226</c:v>
                </c:pt>
                <c:pt idx="72">
                  <c:v>14329</c:v>
                </c:pt>
                <c:pt idx="73">
                  <c:v>8463</c:v>
                </c:pt>
                <c:pt idx="74">
                  <c:v>2891</c:v>
                </c:pt>
                <c:pt idx="75">
                  <c:v>3773</c:v>
                </c:pt>
                <c:pt idx="76">
                  <c:v>854</c:v>
                </c:pt>
                <c:pt idx="77">
                  <c:v>4970</c:v>
                </c:pt>
                <c:pt idx="78">
                  <c:v>98</c:v>
                </c:pt>
                <c:pt idx="79">
                  <c:v>13391</c:v>
                </c:pt>
                <c:pt idx="80">
                  <c:v>8890</c:v>
                </c:pt>
                <c:pt idx="81">
                  <c:v>56</c:v>
                </c:pt>
                <c:pt idx="82">
                  <c:v>3339</c:v>
                </c:pt>
                <c:pt idx="83">
                  <c:v>3808</c:v>
                </c:pt>
                <c:pt idx="84">
                  <c:v>63</c:v>
                </c:pt>
                <c:pt idx="85">
                  <c:v>7812</c:v>
                </c:pt>
                <c:pt idx="86">
                  <c:v>7693</c:v>
                </c:pt>
                <c:pt idx="87">
                  <c:v>973</c:v>
                </c:pt>
                <c:pt idx="88">
                  <c:v>567</c:v>
                </c:pt>
                <c:pt idx="89">
                  <c:v>2471</c:v>
                </c:pt>
                <c:pt idx="90">
                  <c:v>7189</c:v>
                </c:pt>
                <c:pt idx="91">
                  <c:v>7455</c:v>
                </c:pt>
                <c:pt idx="92">
                  <c:v>3108</c:v>
                </c:pt>
                <c:pt idx="93">
                  <c:v>469</c:v>
                </c:pt>
                <c:pt idx="94">
                  <c:v>2737</c:v>
                </c:pt>
                <c:pt idx="95">
                  <c:v>4305</c:v>
                </c:pt>
                <c:pt idx="96">
                  <c:v>2408</c:v>
                </c:pt>
                <c:pt idx="97">
                  <c:v>1281</c:v>
                </c:pt>
                <c:pt idx="98">
                  <c:v>12348</c:v>
                </c:pt>
                <c:pt idx="99">
                  <c:v>3689</c:v>
                </c:pt>
                <c:pt idx="100">
                  <c:v>2870</c:v>
                </c:pt>
                <c:pt idx="101">
                  <c:v>798</c:v>
                </c:pt>
                <c:pt idx="102">
                  <c:v>2933</c:v>
                </c:pt>
                <c:pt idx="103">
                  <c:v>2744</c:v>
                </c:pt>
                <c:pt idx="104">
                  <c:v>9772</c:v>
                </c:pt>
                <c:pt idx="105">
                  <c:v>1568</c:v>
                </c:pt>
                <c:pt idx="106">
                  <c:v>11417</c:v>
                </c:pt>
                <c:pt idx="107">
                  <c:v>6748</c:v>
                </c:pt>
                <c:pt idx="108">
                  <c:v>1407</c:v>
                </c:pt>
                <c:pt idx="109">
                  <c:v>2023</c:v>
                </c:pt>
                <c:pt idx="110">
                  <c:v>5236</c:v>
                </c:pt>
                <c:pt idx="111">
                  <c:v>1925</c:v>
                </c:pt>
                <c:pt idx="112">
                  <c:v>6608</c:v>
                </c:pt>
                <c:pt idx="113">
                  <c:v>8008</c:v>
                </c:pt>
                <c:pt idx="114">
                  <c:v>1428</c:v>
                </c:pt>
                <c:pt idx="115">
                  <c:v>525</c:v>
                </c:pt>
                <c:pt idx="116">
                  <c:v>1505</c:v>
                </c:pt>
                <c:pt idx="117">
                  <c:v>6755</c:v>
                </c:pt>
                <c:pt idx="118">
                  <c:v>11571</c:v>
                </c:pt>
                <c:pt idx="119">
                  <c:v>2541</c:v>
                </c:pt>
                <c:pt idx="120">
                  <c:v>1526</c:v>
                </c:pt>
                <c:pt idx="121">
                  <c:v>6125</c:v>
                </c:pt>
                <c:pt idx="122">
                  <c:v>847</c:v>
                </c:pt>
                <c:pt idx="123">
                  <c:v>4753</c:v>
                </c:pt>
                <c:pt idx="124">
                  <c:v>959</c:v>
                </c:pt>
                <c:pt idx="125">
                  <c:v>2793</c:v>
                </c:pt>
                <c:pt idx="126">
                  <c:v>4606</c:v>
                </c:pt>
                <c:pt idx="127">
                  <c:v>5551</c:v>
                </c:pt>
                <c:pt idx="128">
                  <c:v>6657</c:v>
                </c:pt>
                <c:pt idx="129">
                  <c:v>4438</c:v>
                </c:pt>
                <c:pt idx="130">
                  <c:v>168</c:v>
                </c:pt>
                <c:pt idx="131">
                  <c:v>7777</c:v>
                </c:pt>
                <c:pt idx="132">
                  <c:v>3339</c:v>
                </c:pt>
                <c:pt idx="133">
                  <c:v>6391</c:v>
                </c:pt>
                <c:pt idx="134">
                  <c:v>518</c:v>
                </c:pt>
                <c:pt idx="135">
                  <c:v>5677</c:v>
                </c:pt>
                <c:pt idx="136">
                  <c:v>6048</c:v>
                </c:pt>
                <c:pt idx="137">
                  <c:v>3752</c:v>
                </c:pt>
                <c:pt idx="138">
                  <c:v>4480</c:v>
                </c:pt>
                <c:pt idx="139">
                  <c:v>259</c:v>
                </c:pt>
                <c:pt idx="140">
                  <c:v>42</c:v>
                </c:pt>
                <c:pt idx="141">
                  <c:v>98</c:v>
                </c:pt>
                <c:pt idx="142">
                  <c:v>2478</c:v>
                </c:pt>
                <c:pt idx="143">
                  <c:v>7847</c:v>
                </c:pt>
                <c:pt idx="144">
                  <c:v>9926</c:v>
                </c:pt>
                <c:pt idx="145">
                  <c:v>819</c:v>
                </c:pt>
                <c:pt idx="146">
                  <c:v>3052</c:v>
                </c:pt>
                <c:pt idx="147">
                  <c:v>6832</c:v>
                </c:pt>
                <c:pt idx="148">
                  <c:v>2016</c:v>
                </c:pt>
                <c:pt idx="149">
                  <c:v>7322</c:v>
                </c:pt>
                <c:pt idx="150">
                  <c:v>357</c:v>
                </c:pt>
                <c:pt idx="151">
                  <c:v>3192</c:v>
                </c:pt>
                <c:pt idx="152">
                  <c:v>8435</c:v>
                </c:pt>
                <c:pt idx="153">
                  <c:v>0</c:v>
                </c:pt>
                <c:pt idx="154">
                  <c:v>8862</c:v>
                </c:pt>
                <c:pt idx="155">
                  <c:v>3556</c:v>
                </c:pt>
                <c:pt idx="156">
                  <c:v>7280</c:v>
                </c:pt>
                <c:pt idx="157">
                  <c:v>3402</c:v>
                </c:pt>
                <c:pt idx="158">
                  <c:v>4592</c:v>
                </c:pt>
                <c:pt idx="159">
                  <c:v>7833</c:v>
                </c:pt>
                <c:pt idx="160">
                  <c:v>7651</c:v>
                </c:pt>
                <c:pt idx="161">
                  <c:v>2275</c:v>
                </c:pt>
                <c:pt idx="162">
                  <c:v>5670</c:v>
                </c:pt>
                <c:pt idx="163">
                  <c:v>2135</c:v>
                </c:pt>
                <c:pt idx="164">
                  <c:v>2779</c:v>
                </c:pt>
                <c:pt idx="165">
                  <c:v>12950</c:v>
                </c:pt>
                <c:pt idx="166">
                  <c:v>2646</c:v>
                </c:pt>
                <c:pt idx="167">
                  <c:v>3794</c:v>
                </c:pt>
                <c:pt idx="168">
                  <c:v>819</c:v>
                </c:pt>
                <c:pt idx="169">
                  <c:v>2583</c:v>
                </c:pt>
                <c:pt idx="170">
                  <c:v>4585</c:v>
                </c:pt>
                <c:pt idx="171">
                  <c:v>1652</c:v>
                </c:pt>
                <c:pt idx="172">
                  <c:v>4991</c:v>
                </c:pt>
                <c:pt idx="173">
                  <c:v>2009</c:v>
                </c:pt>
                <c:pt idx="174">
                  <c:v>1568</c:v>
                </c:pt>
                <c:pt idx="175">
                  <c:v>3388</c:v>
                </c:pt>
                <c:pt idx="176">
                  <c:v>623</c:v>
                </c:pt>
                <c:pt idx="177">
                  <c:v>10073</c:v>
                </c:pt>
                <c:pt idx="178">
                  <c:v>1561</c:v>
                </c:pt>
                <c:pt idx="179">
                  <c:v>11522</c:v>
                </c:pt>
                <c:pt idx="180">
                  <c:v>2317</c:v>
                </c:pt>
                <c:pt idx="181">
                  <c:v>3059</c:v>
                </c:pt>
                <c:pt idx="182">
                  <c:v>2324</c:v>
                </c:pt>
                <c:pt idx="183">
                  <c:v>4956</c:v>
                </c:pt>
                <c:pt idx="184">
                  <c:v>5355</c:v>
                </c:pt>
                <c:pt idx="185">
                  <c:v>7259</c:v>
                </c:pt>
                <c:pt idx="186">
                  <c:v>6279</c:v>
                </c:pt>
                <c:pt idx="187">
                  <c:v>2541</c:v>
                </c:pt>
                <c:pt idx="188">
                  <c:v>3864</c:v>
                </c:pt>
                <c:pt idx="189">
                  <c:v>6146</c:v>
                </c:pt>
                <c:pt idx="190">
                  <c:v>2639</c:v>
                </c:pt>
                <c:pt idx="191">
                  <c:v>1890</c:v>
                </c:pt>
                <c:pt idx="192">
                  <c:v>1932</c:v>
                </c:pt>
                <c:pt idx="193">
                  <c:v>6300</c:v>
                </c:pt>
                <c:pt idx="194">
                  <c:v>560</c:v>
                </c:pt>
                <c:pt idx="195">
                  <c:v>2856</c:v>
                </c:pt>
                <c:pt idx="196">
                  <c:v>707</c:v>
                </c:pt>
                <c:pt idx="197">
                  <c:v>3598</c:v>
                </c:pt>
                <c:pt idx="198">
                  <c:v>6853</c:v>
                </c:pt>
                <c:pt idx="199">
                  <c:v>4725</c:v>
                </c:pt>
                <c:pt idx="200">
                  <c:v>10304</c:v>
                </c:pt>
                <c:pt idx="201">
                  <c:v>1274</c:v>
                </c:pt>
                <c:pt idx="202">
                  <c:v>1526</c:v>
                </c:pt>
                <c:pt idx="203">
                  <c:v>3101</c:v>
                </c:pt>
                <c:pt idx="204">
                  <c:v>1057</c:v>
                </c:pt>
                <c:pt idx="205">
                  <c:v>5306</c:v>
                </c:pt>
                <c:pt idx="206">
                  <c:v>4018</c:v>
                </c:pt>
                <c:pt idx="207">
                  <c:v>938</c:v>
                </c:pt>
                <c:pt idx="208">
                  <c:v>1778</c:v>
                </c:pt>
                <c:pt idx="209">
                  <c:v>1638</c:v>
                </c:pt>
                <c:pt idx="210">
                  <c:v>154</c:v>
                </c:pt>
                <c:pt idx="211">
                  <c:v>9835</c:v>
                </c:pt>
                <c:pt idx="212">
                  <c:v>7273</c:v>
                </c:pt>
                <c:pt idx="213">
                  <c:v>6909</c:v>
                </c:pt>
                <c:pt idx="214">
                  <c:v>3920</c:v>
                </c:pt>
                <c:pt idx="215">
                  <c:v>4858</c:v>
                </c:pt>
                <c:pt idx="216">
                  <c:v>3549</c:v>
                </c:pt>
                <c:pt idx="217">
                  <c:v>966</c:v>
                </c:pt>
                <c:pt idx="218">
                  <c:v>385</c:v>
                </c:pt>
                <c:pt idx="219">
                  <c:v>2219</c:v>
                </c:pt>
                <c:pt idx="220">
                  <c:v>2954</c:v>
                </c:pt>
                <c:pt idx="221">
                  <c:v>280</c:v>
                </c:pt>
                <c:pt idx="222">
                  <c:v>6118</c:v>
                </c:pt>
                <c:pt idx="223">
                  <c:v>4802</c:v>
                </c:pt>
                <c:pt idx="224">
                  <c:v>4137</c:v>
                </c:pt>
                <c:pt idx="225">
                  <c:v>2023</c:v>
                </c:pt>
                <c:pt idx="226">
                  <c:v>9051</c:v>
                </c:pt>
                <c:pt idx="227">
                  <c:v>2919</c:v>
                </c:pt>
                <c:pt idx="228">
                  <c:v>5915</c:v>
                </c:pt>
                <c:pt idx="229">
                  <c:v>2562</c:v>
                </c:pt>
                <c:pt idx="230">
                  <c:v>8813</c:v>
                </c:pt>
                <c:pt idx="231">
                  <c:v>6111</c:v>
                </c:pt>
                <c:pt idx="232">
                  <c:v>3507</c:v>
                </c:pt>
                <c:pt idx="233">
                  <c:v>4319</c:v>
                </c:pt>
                <c:pt idx="234">
                  <c:v>609</c:v>
                </c:pt>
                <c:pt idx="235">
                  <c:v>6370</c:v>
                </c:pt>
                <c:pt idx="236">
                  <c:v>5474</c:v>
                </c:pt>
                <c:pt idx="237">
                  <c:v>3164</c:v>
                </c:pt>
                <c:pt idx="238">
                  <c:v>1302</c:v>
                </c:pt>
                <c:pt idx="239">
                  <c:v>7308</c:v>
                </c:pt>
                <c:pt idx="240">
                  <c:v>6132</c:v>
                </c:pt>
                <c:pt idx="241">
                  <c:v>3472</c:v>
                </c:pt>
                <c:pt idx="242">
                  <c:v>9660</c:v>
                </c:pt>
                <c:pt idx="243">
                  <c:v>2436</c:v>
                </c:pt>
                <c:pt idx="244">
                  <c:v>9506</c:v>
                </c:pt>
                <c:pt idx="245">
                  <c:v>245</c:v>
                </c:pt>
                <c:pt idx="246">
                  <c:v>2702</c:v>
                </c:pt>
                <c:pt idx="247">
                  <c:v>700</c:v>
                </c:pt>
                <c:pt idx="248">
                  <c:v>3759</c:v>
                </c:pt>
                <c:pt idx="249">
                  <c:v>1589</c:v>
                </c:pt>
                <c:pt idx="250">
                  <c:v>5194</c:v>
                </c:pt>
                <c:pt idx="251">
                  <c:v>945</c:v>
                </c:pt>
                <c:pt idx="252">
                  <c:v>1988</c:v>
                </c:pt>
                <c:pt idx="253">
                  <c:v>6734</c:v>
                </c:pt>
                <c:pt idx="254">
                  <c:v>217</c:v>
                </c:pt>
                <c:pt idx="255">
                  <c:v>6279</c:v>
                </c:pt>
                <c:pt idx="256">
                  <c:v>4424</c:v>
                </c:pt>
                <c:pt idx="257">
                  <c:v>189</c:v>
                </c:pt>
                <c:pt idx="258">
                  <c:v>490</c:v>
                </c:pt>
                <c:pt idx="259">
                  <c:v>434</c:v>
                </c:pt>
                <c:pt idx="260">
                  <c:v>10129</c:v>
                </c:pt>
                <c:pt idx="261">
                  <c:v>1652</c:v>
                </c:pt>
                <c:pt idx="262">
                  <c:v>6433</c:v>
                </c:pt>
                <c:pt idx="263">
                  <c:v>2212</c:v>
                </c:pt>
                <c:pt idx="264">
                  <c:v>609</c:v>
                </c:pt>
                <c:pt idx="265">
                  <c:v>1638</c:v>
                </c:pt>
                <c:pt idx="266">
                  <c:v>3829</c:v>
                </c:pt>
                <c:pt idx="267">
                  <c:v>5775</c:v>
                </c:pt>
                <c:pt idx="268">
                  <c:v>1071</c:v>
                </c:pt>
                <c:pt idx="269">
                  <c:v>5019</c:v>
                </c:pt>
                <c:pt idx="270">
                  <c:v>2863</c:v>
                </c:pt>
                <c:pt idx="271">
                  <c:v>1617</c:v>
                </c:pt>
                <c:pt idx="272">
                  <c:v>6818</c:v>
                </c:pt>
                <c:pt idx="273">
                  <c:v>6657</c:v>
                </c:pt>
                <c:pt idx="274">
                  <c:v>2919</c:v>
                </c:pt>
                <c:pt idx="275">
                  <c:v>3094</c:v>
                </c:pt>
                <c:pt idx="276">
                  <c:v>2989</c:v>
                </c:pt>
                <c:pt idx="277">
                  <c:v>2268</c:v>
                </c:pt>
                <c:pt idx="278">
                  <c:v>4753</c:v>
                </c:pt>
                <c:pt idx="279">
                  <c:v>7511</c:v>
                </c:pt>
                <c:pt idx="280">
                  <c:v>4326</c:v>
                </c:pt>
                <c:pt idx="281">
                  <c:v>4935</c:v>
                </c:pt>
                <c:pt idx="282">
                  <c:v>4781</c:v>
                </c:pt>
                <c:pt idx="283">
                  <c:v>7483</c:v>
                </c:pt>
                <c:pt idx="284">
                  <c:v>6860</c:v>
                </c:pt>
                <c:pt idx="285">
                  <c:v>9002</c:v>
                </c:pt>
                <c:pt idx="286">
                  <c:v>1400</c:v>
                </c:pt>
                <c:pt idx="287">
                  <c:v>4053</c:v>
                </c:pt>
                <c:pt idx="288">
                  <c:v>2149</c:v>
                </c:pt>
                <c:pt idx="289">
                  <c:v>3640</c:v>
                </c:pt>
                <c:pt idx="290">
                  <c:v>630</c:v>
                </c:pt>
                <c:pt idx="291">
                  <c:v>2429</c:v>
                </c:pt>
                <c:pt idx="292">
                  <c:v>2142</c:v>
                </c:pt>
                <c:pt idx="293">
                  <c:v>6454</c:v>
                </c:pt>
                <c:pt idx="294">
                  <c:v>4487</c:v>
                </c:pt>
                <c:pt idx="295">
                  <c:v>938</c:v>
                </c:pt>
                <c:pt idx="296">
                  <c:v>8841</c:v>
                </c:pt>
                <c:pt idx="297">
                  <c:v>4018</c:v>
                </c:pt>
                <c:pt idx="298">
                  <c:v>714</c:v>
                </c:pt>
                <c:pt idx="299">
                  <c:v>3850</c:v>
                </c:pt>
              </c:numCache>
            </c:numRef>
          </c:xVal>
          <c:yVal>
            <c:numRef>
              <c:f>'anamoly detection'!$U$7:$U$306</c:f>
              <c:numCache>
                <c:formatCode>#,##0</c:formatCode>
                <c:ptCount val="300"/>
                <c:pt idx="0">
                  <c:v>114</c:v>
                </c:pt>
                <c:pt idx="1">
                  <c:v>459</c:v>
                </c:pt>
                <c:pt idx="2">
                  <c:v>147</c:v>
                </c:pt>
                <c:pt idx="3">
                  <c:v>288</c:v>
                </c:pt>
                <c:pt idx="4">
                  <c:v>414</c:v>
                </c:pt>
                <c:pt idx="5">
                  <c:v>432</c:v>
                </c:pt>
                <c:pt idx="6">
                  <c:v>54</c:v>
                </c:pt>
                <c:pt idx="7">
                  <c:v>210</c:v>
                </c:pt>
                <c:pt idx="8">
                  <c:v>75</c:v>
                </c:pt>
                <c:pt idx="9">
                  <c:v>12</c:v>
                </c:pt>
                <c:pt idx="10">
                  <c:v>462</c:v>
                </c:pt>
                <c:pt idx="11">
                  <c:v>144</c:v>
                </c:pt>
                <c:pt idx="12">
                  <c:v>120</c:v>
                </c:pt>
                <c:pt idx="13">
                  <c:v>54</c:v>
                </c:pt>
                <c:pt idx="14">
                  <c:v>234</c:v>
                </c:pt>
                <c:pt idx="15">
                  <c:v>66</c:v>
                </c:pt>
                <c:pt idx="16">
                  <c:v>87</c:v>
                </c:pt>
                <c:pt idx="17">
                  <c:v>339</c:v>
                </c:pt>
                <c:pt idx="18">
                  <c:v>144</c:v>
                </c:pt>
                <c:pt idx="19">
                  <c:v>162</c:v>
                </c:pt>
                <c:pt idx="20">
                  <c:v>90</c:v>
                </c:pt>
                <c:pt idx="21">
                  <c:v>234</c:v>
                </c:pt>
                <c:pt idx="22">
                  <c:v>141</c:v>
                </c:pt>
                <c:pt idx="23">
                  <c:v>204</c:v>
                </c:pt>
                <c:pt idx="24">
                  <c:v>186</c:v>
                </c:pt>
                <c:pt idx="25">
                  <c:v>231</c:v>
                </c:pt>
                <c:pt idx="26">
                  <c:v>168</c:v>
                </c:pt>
                <c:pt idx="27">
                  <c:v>195</c:v>
                </c:pt>
                <c:pt idx="28">
                  <c:v>15</c:v>
                </c:pt>
                <c:pt idx="29">
                  <c:v>30</c:v>
                </c:pt>
                <c:pt idx="30">
                  <c:v>102</c:v>
                </c:pt>
                <c:pt idx="31">
                  <c:v>15</c:v>
                </c:pt>
                <c:pt idx="32">
                  <c:v>183</c:v>
                </c:pt>
                <c:pt idx="33">
                  <c:v>12</c:v>
                </c:pt>
                <c:pt idx="34">
                  <c:v>72</c:v>
                </c:pt>
                <c:pt idx="35">
                  <c:v>282</c:v>
                </c:pt>
                <c:pt idx="36">
                  <c:v>144</c:v>
                </c:pt>
                <c:pt idx="37">
                  <c:v>405</c:v>
                </c:pt>
                <c:pt idx="38">
                  <c:v>75</c:v>
                </c:pt>
                <c:pt idx="39">
                  <c:v>135</c:v>
                </c:pt>
                <c:pt idx="40">
                  <c:v>21</c:v>
                </c:pt>
                <c:pt idx="41">
                  <c:v>153</c:v>
                </c:pt>
                <c:pt idx="42">
                  <c:v>15</c:v>
                </c:pt>
                <c:pt idx="43">
                  <c:v>255</c:v>
                </c:pt>
                <c:pt idx="44">
                  <c:v>18</c:v>
                </c:pt>
                <c:pt idx="45">
                  <c:v>189</c:v>
                </c:pt>
                <c:pt idx="46">
                  <c:v>21</c:v>
                </c:pt>
                <c:pt idx="47">
                  <c:v>36</c:v>
                </c:pt>
                <c:pt idx="48">
                  <c:v>75</c:v>
                </c:pt>
                <c:pt idx="49">
                  <c:v>156</c:v>
                </c:pt>
                <c:pt idx="50">
                  <c:v>39</c:v>
                </c:pt>
                <c:pt idx="51">
                  <c:v>63</c:v>
                </c:pt>
                <c:pt idx="52">
                  <c:v>75</c:v>
                </c:pt>
                <c:pt idx="53">
                  <c:v>183</c:v>
                </c:pt>
                <c:pt idx="54">
                  <c:v>69</c:v>
                </c:pt>
                <c:pt idx="55">
                  <c:v>30</c:v>
                </c:pt>
                <c:pt idx="56">
                  <c:v>39</c:v>
                </c:pt>
                <c:pt idx="57">
                  <c:v>504</c:v>
                </c:pt>
                <c:pt idx="58">
                  <c:v>273</c:v>
                </c:pt>
                <c:pt idx="59">
                  <c:v>48</c:v>
                </c:pt>
                <c:pt idx="60">
                  <c:v>207</c:v>
                </c:pt>
                <c:pt idx="61">
                  <c:v>9</c:v>
                </c:pt>
                <c:pt idx="62">
                  <c:v>261</c:v>
                </c:pt>
                <c:pt idx="63">
                  <c:v>6</c:v>
                </c:pt>
                <c:pt idx="64">
                  <c:v>30</c:v>
                </c:pt>
                <c:pt idx="65">
                  <c:v>138</c:v>
                </c:pt>
                <c:pt idx="66">
                  <c:v>111</c:v>
                </c:pt>
                <c:pt idx="67">
                  <c:v>15</c:v>
                </c:pt>
                <c:pt idx="68">
                  <c:v>162</c:v>
                </c:pt>
                <c:pt idx="69">
                  <c:v>195</c:v>
                </c:pt>
                <c:pt idx="70">
                  <c:v>525</c:v>
                </c:pt>
                <c:pt idx="71">
                  <c:v>48</c:v>
                </c:pt>
                <c:pt idx="72">
                  <c:v>150</c:v>
                </c:pt>
                <c:pt idx="73">
                  <c:v>492</c:v>
                </c:pt>
                <c:pt idx="74">
                  <c:v>102</c:v>
                </c:pt>
                <c:pt idx="75">
                  <c:v>165</c:v>
                </c:pt>
                <c:pt idx="76">
                  <c:v>309</c:v>
                </c:pt>
                <c:pt idx="77">
                  <c:v>156</c:v>
                </c:pt>
                <c:pt idx="78">
                  <c:v>159</c:v>
                </c:pt>
                <c:pt idx="79">
                  <c:v>201</c:v>
                </c:pt>
                <c:pt idx="80">
                  <c:v>210</c:v>
                </c:pt>
                <c:pt idx="81">
                  <c:v>51</c:v>
                </c:pt>
                <c:pt idx="82">
                  <c:v>39</c:v>
                </c:pt>
                <c:pt idx="83">
                  <c:v>279</c:v>
                </c:pt>
                <c:pt idx="84">
                  <c:v>123</c:v>
                </c:pt>
                <c:pt idx="85">
                  <c:v>81</c:v>
                </c:pt>
                <c:pt idx="86">
                  <c:v>21</c:v>
                </c:pt>
                <c:pt idx="87">
                  <c:v>162</c:v>
                </c:pt>
                <c:pt idx="88">
                  <c:v>228</c:v>
                </c:pt>
                <c:pt idx="89">
                  <c:v>342</c:v>
                </c:pt>
                <c:pt idx="90">
                  <c:v>54</c:v>
                </c:pt>
                <c:pt idx="91">
                  <c:v>216</c:v>
                </c:pt>
                <c:pt idx="92">
                  <c:v>54</c:v>
                </c:pt>
                <c:pt idx="93">
                  <c:v>75</c:v>
                </c:pt>
                <c:pt idx="94">
                  <c:v>93</c:v>
                </c:pt>
                <c:pt idx="95">
                  <c:v>156</c:v>
                </c:pt>
                <c:pt idx="96">
                  <c:v>9</c:v>
                </c:pt>
                <c:pt idx="97">
                  <c:v>18</c:v>
                </c:pt>
                <c:pt idx="98">
                  <c:v>234</c:v>
                </c:pt>
                <c:pt idx="99">
                  <c:v>312</c:v>
                </c:pt>
                <c:pt idx="100">
                  <c:v>300</c:v>
                </c:pt>
                <c:pt idx="101">
                  <c:v>519</c:v>
                </c:pt>
                <c:pt idx="102">
                  <c:v>9</c:v>
                </c:pt>
                <c:pt idx="103">
                  <c:v>9</c:v>
                </c:pt>
                <c:pt idx="104">
                  <c:v>90</c:v>
                </c:pt>
                <c:pt idx="105">
                  <c:v>96</c:v>
                </c:pt>
                <c:pt idx="106">
                  <c:v>21</c:v>
                </c:pt>
                <c:pt idx="107">
                  <c:v>48</c:v>
                </c:pt>
                <c:pt idx="108">
                  <c:v>72</c:v>
                </c:pt>
                <c:pt idx="109">
                  <c:v>168</c:v>
                </c:pt>
                <c:pt idx="110">
                  <c:v>51</c:v>
                </c:pt>
                <c:pt idx="111">
                  <c:v>192</c:v>
                </c:pt>
                <c:pt idx="112">
                  <c:v>225</c:v>
                </c:pt>
                <c:pt idx="113">
                  <c:v>456</c:v>
                </c:pt>
                <c:pt idx="114">
                  <c:v>93</c:v>
                </c:pt>
                <c:pt idx="115">
                  <c:v>48</c:v>
                </c:pt>
                <c:pt idx="116">
                  <c:v>102</c:v>
                </c:pt>
                <c:pt idx="117">
                  <c:v>252</c:v>
                </c:pt>
                <c:pt idx="118">
                  <c:v>138</c:v>
                </c:pt>
                <c:pt idx="119">
                  <c:v>90</c:v>
                </c:pt>
                <c:pt idx="120">
                  <c:v>240</c:v>
                </c:pt>
                <c:pt idx="121">
                  <c:v>102</c:v>
                </c:pt>
                <c:pt idx="122">
                  <c:v>129</c:v>
                </c:pt>
                <c:pt idx="123">
                  <c:v>300</c:v>
                </c:pt>
                <c:pt idx="124">
                  <c:v>135</c:v>
                </c:pt>
                <c:pt idx="125">
                  <c:v>114</c:v>
                </c:pt>
                <c:pt idx="126">
                  <c:v>63</c:v>
                </c:pt>
                <c:pt idx="127">
                  <c:v>252</c:v>
                </c:pt>
                <c:pt idx="128">
                  <c:v>303</c:v>
                </c:pt>
                <c:pt idx="129">
                  <c:v>246</c:v>
                </c:pt>
                <c:pt idx="130">
                  <c:v>84</c:v>
                </c:pt>
                <c:pt idx="131">
                  <c:v>39</c:v>
                </c:pt>
                <c:pt idx="132">
                  <c:v>348</c:v>
                </c:pt>
                <c:pt idx="133">
                  <c:v>48</c:v>
                </c:pt>
                <c:pt idx="134">
                  <c:v>75</c:v>
                </c:pt>
                <c:pt idx="135">
                  <c:v>258</c:v>
                </c:pt>
                <c:pt idx="136">
                  <c:v>27</c:v>
                </c:pt>
                <c:pt idx="137">
                  <c:v>213</c:v>
                </c:pt>
                <c:pt idx="138">
                  <c:v>357</c:v>
                </c:pt>
                <c:pt idx="139">
                  <c:v>207</c:v>
                </c:pt>
                <c:pt idx="140">
                  <c:v>150</c:v>
                </c:pt>
                <c:pt idx="141">
                  <c:v>204</c:v>
                </c:pt>
                <c:pt idx="142">
                  <c:v>21</c:v>
                </c:pt>
                <c:pt idx="143">
                  <c:v>174</c:v>
                </c:pt>
                <c:pt idx="144">
                  <c:v>201</c:v>
                </c:pt>
                <c:pt idx="145">
                  <c:v>510</c:v>
                </c:pt>
                <c:pt idx="146">
                  <c:v>378</c:v>
                </c:pt>
                <c:pt idx="147">
                  <c:v>27</c:v>
                </c:pt>
                <c:pt idx="148">
                  <c:v>117</c:v>
                </c:pt>
                <c:pt idx="149">
                  <c:v>36</c:v>
                </c:pt>
                <c:pt idx="150">
                  <c:v>126</c:v>
                </c:pt>
                <c:pt idx="151">
                  <c:v>72</c:v>
                </c:pt>
                <c:pt idx="152">
                  <c:v>42</c:v>
                </c:pt>
                <c:pt idx="153">
                  <c:v>135</c:v>
                </c:pt>
                <c:pt idx="154">
                  <c:v>189</c:v>
                </c:pt>
                <c:pt idx="155">
                  <c:v>459</c:v>
                </c:pt>
                <c:pt idx="156">
                  <c:v>201</c:v>
                </c:pt>
                <c:pt idx="157">
                  <c:v>366</c:v>
                </c:pt>
                <c:pt idx="158">
                  <c:v>324</c:v>
                </c:pt>
                <c:pt idx="159">
                  <c:v>243</c:v>
                </c:pt>
                <c:pt idx="160">
                  <c:v>213</c:v>
                </c:pt>
                <c:pt idx="161">
                  <c:v>447</c:v>
                </c:pt>
                <c:pt idx="162">
                  <c:v>297</c:v>
                </c:pt>
                <c:pt idx="163">
                  <c:v>27</c:v>
                </c:pt>
                <c:pt idx="164">
                  <c:v>75</c:v>
                </c:pt>
                <c:pt idx="165">
                  <c:v>30</c:v>
                </c:pt>
                <c:pt idx="166">
                  <c:v>177</c:v>
                </c:pt>
                <c:pt idx="167">
                  <c:v>159</c:v>
                </c:pt>
                <c:pt idx="168">
                  <c:v>306</c:v>
                </c:pt>
                <c:pt idx="169">
                  <c:v>18</c:v>
                </c:pt>
                <c:pt idx="170">
                  <c:v>240</c:v>
                </c:pt>
                <c:pt idx="171">
                  <c:v>93</c:v>
                </c:pt>
                <c:pt idx="172">
                  <c:v>9</c:v>
                </c:pt>
                <c:pt idx="173">
                  <c:v>219</c:v>
                </c:pt>
                <c:pt idx="174">
                  <c:v>141</c:v>
                </c:pt>
                <c:pt idx="175">
                  <c:v>123</c:v>
                </c:pt>
                <c:pt idx="176">
                  <c:v>51</c:v>
                </c:pt>
                <c:pt idx="177">
                  <c:v>120</c:v>
                </c:pt>
                <c:pt idx="178">
                  <c:v>27</c:v>
                </c:pt>
                <c:pt idx="179">
                  <c:v>204</c:v>
                </c:pt>
                <c:pt idx="180">
                  <c:v>123</c:v>
                </c:pt>
                <c:pt idx="181">
                  <c:v>27</c:v>
                </c:pt>
                <c:pt idx="182">
                  <c:v>177</c:v>
                </c:pt>
                <c:pt idx="183">
                  <c:v>171</c:v>
                </c:pt>
                <c:pt idx="184">
                  <c:v>204</c:v>
                </c:pt>
                <c:pt idx="185">
                  <c:v>276</c:v>
                </c:pt>
                <c:pt idx="186">
                  <c:v>45</c:v>
                </c:pt>
                <c:pt idx="187">
                  <c:v>45</c:v>
                </c:pt>
                <c:pt idx="188">
                  <c:v>177</c:v>
                </c:pt>
                <c:pt idx="189">
                  <c:v>63</c:v>
                </c:pt>
                <c:pt idx="190">
                  <c:v>204</c:v>
                </c:pt>
                <c:pt idx="191">
                  <c:v>195</c:v>
                </c:pt>
                <c:pt idx="192">
                  <c:v>369</c:v>
                </c:pt>
                <c:pt idx="193">
                  <c:v>42</c:v>
                </c:pt>
                <c:pt idx="194">
                  <c:v>81</c:v>
                </c:pt>
                <c:pt idx="195">
                  <c:v>246</c:v>
                </c:pt>
                <c:pt idx="196">
                  <c:v>174</c:v>
                </c:pt>
                <c:pt idx="197">
                  <c:v>81</c:v>
                </c:pt>
                <c:pt idx="198">
                  <c:v>372</c:v>
                </c:pt>
                <c:pt idx="199">
                  <c:v>174</c:v>
                </c:pt>
                <c:pt idx="200">
                  <c:v>84</c:v>
                </c:pt>
                <c:pt idx="201">
                  <c:v>225</c:v>
                </c:pt>
                <c:pt idx="202">
                  <c:v>105</c:v>
                </c:pt>
                <c:pt idx="203">
                  <c:v>225</c:v>
                </c:pt>
                <c:pt idx="204">
                  <c:v>54</c:v>
                </c:pt>
                <c:pt idx="205">
                  <c:v>0</c:v>
                </c:pt>
                <c:pt idx="206">
                  <c:v>171</c:v>
                </c:pt>
                <c:pt idx="207">
                  <c:v>189</c:v>
                </c:pt>
                <c:pt idx="208">
                  <c:v>270</c:v>
                </c:pt>
                <c:pt idx="209">
                  <c:v>63</c:v>
                </c:pt>
                <c:pt idx="210">
                  <c:v>21</c:v>
                </c:pt>
                <c:pt idx="211">
                  <c:v>207</c:v>
                </c:pt>
                <c:pt idx="212">
                  <c:v>96</c:v>
                </c:pt>
                <c:pt idx="213">
                  <c:v>81</c:v>
                </c:pt>
                <c:pt idx="214">
                  <c:v>306</c:v>
                </c:pt>
                <c:pt idx="215">
                  <c:v>279</c:v>
                </c:pt>
                <c:pt idx="216">
                  <c:v>3</c:v>
                </c:pt>
                <c:pt idx="217">
                  <c:v>198</c:v>
                </c:pt>
                <c:pt idx="218">
                  <c:v>249</c:v>
                </c:pt>
                <c:pt idx="219">
                  <c:v>75</c:v>
                </c:pt>
                <c:pt idx="220">
                  <c:v>189</c:v>
                </c:pt>
                <c:pt idx="221">
                  <c:v>87</c:v>
                </c:pt>
                <c:pt idx="222">
                  <c:v>174</c:v>
                </c:pt>
                <c:pt idx="223">
                  <c:v>36</c:v>
                </c:pt>
                <c:pt idx="224">
                  <c:v>60</c:v>
                </c:pt>
                <c:pt idx="225">
                  <c:v>78</c:v>
                </c:pt>
                <c:pt idx="226">
                  <c:v>57</c:v>
                </c:pt>
                <c:pt idx="227">
                  <c:v>45</c:v>
                </c:pt>
                <c:pt idx="228">
                  <c:v>3</c:v>
                </c:pt>
                <c:pt idx="229">
                  <c:v>6</c:v>
                </c:pt>
                <c:pt idx="230">
                  <c:v>21</c:v>
                </c:pt>
                <c:pt idx="231">
                  <c:v>3</c:v>
                </c:pt>
                <c:pt idx="232">
                  <c:v>288</c:v>
                </c:pt>
                <c:pt idx="233">
                  <c:v>30</c:v>
                </c:pt>
                <c:pt idx="234">
                  <c:v>87</c:v>
                </c:pt>
                <c:pt idx="235">
                  <c:v>30</c:v>
                </c:pt>
                <c:pt idx="236">
                  <c:v>168</c:v>
                </c:pt>
                <c:pt idx="237">
                  <c:v>306</c:v>
                </c:pt>
                <c:pt idx="238">
                  <c:v>402</c:v>
                </c:pt>
                <c:pt idx="239">
                  <c:v>327</c:v>
                </c:pt>
                <c:pt idx="240">
                  <c:v>93</c:v>
                </c:pt>
                <c:pt idx="241">
                  <c:v>96</c:v>
                </c:pt>
                <c:pt idx="242">
                  <c:v>27</c:v>
                </c:pt>
                <c:pt idx="243">
                  <c:v>99</c:v>
                </c:pt>
                <c:pt idx="244">
                  <c:v>87</c:v>
                </c:pt>
                <c:pt idx="245">
                  <c:v>288</c:v>
                </c:pt>
                <c:pt idx="246">
                  <c:v>363</c:v>
                </c:pt>
                <c:pt idx="247">
                  <c:v>87</c:v>
                </c:pt>
                <c:pt idx="248">
                  <c:v>150</c:v>
                </c:pt>
                <c:pt idx="249">
                  <c:v>303</c:v>
                </c:pt>
                <c:pt idx="250">
                  <c:v>288</c:v>
                </c:pt>
                <c:pt idx="251">
                  <c:v>75</c:v>
                </c:pt>
                <c:pt idx="252">
                  <c:v>39</c:v>
                </c:pt>
                <c:pt idx="253">
                  <c:v>123</c:v>
                </c:pt>
                <c:pt idx="254">
                  <c:v>36</c:v>
                </c:pt>
                <c:pt idx="255">
                  <c:v>237</c:v>
                </c:pt>
                <c:pt idx="256">
                  <c:v>201</c:v>
                </c:pt>
                <c:pt idx="257">
                  <c:v>48</c:v>
                </c:pt>
                <c:pt idx="258">
                  <c:v>84</c:v>
                </c:pt>
                <c:pt idx="259">
                  <c:v>87</c:v>
                </c:pt>
                <c:pt idx="260">
                  <c:v>312</c:v>
                </c:pt>
                <c:pt idx="261">
                  <c:v>102</c:v>
                </c:pt>
                <c:pt idx="262">
                  <c:v>78</c:v>
                </c:pt>
                <c:pt idx="263">
                  <c:v>117</c:v>
                </c:pt>
                <c:pt idx="264">
                  <c:v>99</c:v>
                </c:pt>
                <c:pt idx="265">
                  <c:v>48</c:v>
                </c:pt>
                <c:pt idx="266">
                  <c:v>24</c:v>
                </c:pt>
                <c:pt idx="267">
                  <c:v>42</c:v>
                </c:pt>
                <c:pt idx="268">
                  <c:v>270</c:v>
                </c:pt>
                <c:pt idx="269">
                  <c:v>150</c:v>
                </c:pt>
                <c:pt idx="270">
                  <c:v>42</c:v>
                </c:pt>
                <c:pt idx="271">
                  <c:v>126</c:v>
                </c:pt>
                <c:pt idx="272">
                  <c:v>6</c:v>
                </c:pt>
                <c:pt idx="273">
                  <c:v>276</c:v>
                </c:pt>
                <c:pt idx="274">
                  <c:v>93</c:v>
                </c:pt>
                <c:pt idx="275">
                  <c:v>246</c:v>
                </c:pt>
                <c:pt idx="276">
                  <c:v>3</c:v>
                </c:pt>
                <c:pt idx="277">
                  <c:v>63</c:v>
                </c:pt>
                <c:pt idx="278">
                  <c:v>246</c:v>
                </c:pt>
                <c:pt idx="279">
                  <c:v>120</c:v>
                </c:pt>
                <c:pt idx="280">
                  <c:v>348</c:v>
                </c:pt>
                <c:pt idx="281">
                  <c:v>126</c:v>
                </c:pt>
                <c:pt idx="282">
                  <c:v>123</c:v>
                </c:pt>
                <c:pt idx="283">
                  <c:v>45</c:v>
                </c:pt>
                <c:pt idx="284">
                  <c:v>126</c:v>
                </c:pt>
                <c:pt idx="285">
                  <c:v>72</c:v>
                </c:pt>
                <c:pt idx="286">
                  <c:v>135</c:v>
                </c:pt>
                <c:pt idx="287">
                  <c:v>24</c:v>
                </c:pt>
                <c:pt idx="288">
                  <c:v>117</c:v>
                </c:pt>
                <c:pt idx="289">
                  <c:v>51</c:v>
                </c:pt>
                <c:pt idx="290">
                  <c:v>36</c:v>
                </c:pt>
                <c:pt idx="291">
                  <c:v>144</c:v>
                </c:pt>
                <c:pt idx="292">
                  <c:v>114</c:v>
                </c:pt>
                <c:pt idx="293">
                  <c:v>54</c:v>
                </c:pt>
                <c:pt idx="294">
                  <c:v>333</c:v>
                </c:pt>
                <c:pt idx="295">
                  <c:v>366</c:v>
                </c:pt>
                <c:pt idx="296">
                  <c:v>303</c:v>
                </c:pt>
                <c:pt idx="297">
                  <c:v>126</c:v>
                </c:pt>
                <c:pt idx="298">
                  <c:v>231</c:v>
                </c:pt>
                <c:pt idx="299">
                  <c:v>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28964"/>
        <c:axId val="361162785"/>
      </c:scatterChart>
      <c:valAx>
        <c:axId val="146028964"/>
        <c:scaling>
          <c:orientation val="minMax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162785"/>
        <c:crosses val="autoZero"/>
        <c:crossBetween val="midCat"/>
      </c:valAx>
      <c:valAx>
        <c:axId val="361162785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02896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awesome chocolate.xlsx]best salesperson by country!PivotTable3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latin typeface="Comic Sans MS" panose="030F0702030302020204" charset="0"/>
                <a:cs typeface="Comic Sans MS" panose="030F0702030302020204" charset="0"/>
              </a:rPr>
              <a:t>Best Sales person by country</a:t>
            </a:r>
            <a:endParaRPr lang="en-IN" altLang="en-US">
              <a:latin typeface="Comic Sans MS" panose="030F0702030302020204" charset="0"/>
              <a:cs typeface="Comic Sans MS" panose="030F070203030202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'best salesperson by country'!$E$4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'best salesperson by country'!$C$5:$D$16</c:f>
              <c:multiLvlStrCache>
                <c:ptCount val="6"/>
                <c:lvl>
                  <c:pt idx="0">
                    <c:v>Barr Faughny</c:v>
                  </c:pt>
                  <c:pt idx="1">
                    <c:v>Ches Bonnell</c:v>
                  </c:pt>
                  <c:pt idx="2">
                    <c:v>Gigi Bohling</c:v>
                  </c:pt>
                  <c:pt idx="3">
                    <c:v>Gigi Bohling</c:v>
                  </c:pt>
                  <c:pt idx="4">
                    <c:v>Ram Mahesh</c:v>
                  </c:pt>
                  <c:pt idx="5">
                    <c:v>Gigi Bohling</c:v>
                  </c:pt>
                </c:lvl>
                <c:lvl>
                  <c:pt idx="0">
                    <c:v>UK</c:v>
                  </c:pt>
                  <c:pt idx="1">
                    <c:v>New Zealand</c:v>
                  </c:pt>
                  <c:pt idx="2">
                    <c:v>India</c:v>
                  </c:pt>
                  <c:pt idx="3">
                    <c:v>Canada</c:v>
                  </c:pt>
                  <c:pt idx="4">
                    <c:v>USA</c:v>
                  </c:pt>
                  <c:pt idx="5">
                    <c:v>Australia</c:v>
                  </c:pt>
                </c:lvl>
              </c:multiLvlStrCache>
            </c:multiLvlStrRef>
          </c:cat>
          <c:val>
            <c:numRef>
              <c:f>'best salesperson by country'!$E$5:$E$16</c:f>
              <c:numCache>
                <c:formatCode>_-[$$-409]* #,##0_ ;_-[$$-409]* \-#,##0\ ;_-[$$-409]* "-"??_ ;_-@_ </c:formatCode>
                <c:ptCount val="6"/>
                <c:pt idx="0">
                  <c:v>45752</c:v>
                </c:pt>
                <c:pt idx="1">
                  <c:v>43568</c:v>
                </c:pt>
                <c:pt idx="2">
                  <c:v>41559</c:v>
                </c:pt>
                <c:pt idx="3">
                  <c:v>39620</c:v>
                </c:pt>
                <c:pt idx="4">
                  <c:v>38325</c:v>
                </c:pt>
                <c:pt idx="5">
                  <c:v>25221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842563333"/>
        <c:axId val="231571027"/>
      </c:barChart>
      <c:catAx>
        <c:axId val="8425633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1571027"/>
        <c:crosses val="autoZero"/>
        <c:auto val="1"/>
        <c:lblAlgn val="ctr"/>
        <c:lblOffset val="100"/>
        <c:noMultiLvlLbl val="0"/>
      </c:catAx>
      <c:valAx>
        <c:axId val="2315710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56333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4">
          <a:satMod val="175000"/>
          <a:alpha val="40000"/>
        </a:schemeClr>
      </a:glow>
    </a:effectLst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awesome chocolate.xlsx]Profits by product(using produ)!PivotTable4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Profits by product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018435445216002"/>
          <c:y val="0.117596355128679"/>
          <c:w val="0.924783383518712"/>
          <c:h val="0.8462504617657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'Profits by product(using produ)'!$C$4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'Profits by product(using produ)'!$B$5:$B$9</c:f>
              <c:strCache>
                <c:ptCount val="5"/>
                <c:pt idx="0">
                  <c:v>Baker's Choco Chips</c:v>
                </c:pt>
                <c:pt idx="1">
                  <c:v>Eclairs</c:v>
                </c:pt>
                <c:pt idx="2">
                  <c:v>Choco Coated Almonds</c:v>
                </c:pt>
                <c:pt idx="3">
                  <c:v>Raspberry Choco</c:v>
                </c:pt>
                <c:pt idx="4">
                  <c:v>After Nines</c:v>
                </c:pt>
              </c:strCache>
            </c:strRef>
          </c:cat>
          <c:val>
            <c:numRef>
              <c:f>'Profits by product(using produ)'!$C$5:$C$9</c:f>
              <c:numCache>
                <c:formatCode>_ "₹"* #,##0.00_ ;_ "₹"* \-#,##0.00_ ;_ "₹"* "-"??_ ;_ @_ </c:formatCode>
                <c:ptCount val="5"/>
                <c:pt idx="0">
                  <c:v>58277.8</c:v>
                </c:pt>
                <c:pt idx="1">
                  <c:v>56471.59</c:v>
                </c:pt>
                <c:pt idx="2">
                  <c:v>52063.35</c:v>
                </c:pt>
                <c:pt idx="3">
                  <c:v>50988.91</c:v>
                </c:pt>
                <c:pt idx="4">
                  <c:v>46234.96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482481782"/>
        <c:axId val="291757379"/>
      </c:barChart>
      <c:catAx>
        <c:axId val="4824817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757379"/>
        <c:crosses val="autoZero"/>
        <c:auto val="1"/>
        <c:lblAlgn val="ctr"/>
        <c:lblOffset val="100"/>
        <c:noMultiLvlLbl val="0"/>
      </c:catAx>
      <c:valAx>
        <c:axId val="29175737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 &quot;₹&quot;* #,##0.00_ ;_ &quot;₹&quot;* \-#,##0.00_ ;_ &quot;₹&quot;* &quot;-&quot;??_ ;_ @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24817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>
      <a:glow rad="228600">
        <a:schemeClr val="accent4">
          <a:satMod val="175000"/>
          <a:alpha val="40000"/>
        </a:schemeClr>
      </a:glow>
      <a:innerShdw blurRad="63500" dist="50800" dir="18900000">
        <a:prstClr val="black">
          <a:alpha val="50000"/>
        </a:prstClr>
      </a:innerShdw>
      <a:softEdge rad="12700"/>
    </a:effectLst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awesome chocolate.xlsx]sales by country (with pivots)!PivotTable3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anose="030F0702030302020204" charset="0"/>
                <a:ea typeface="Comic Sans MS" panose="030F0702030302020204" charset="0"/>
                <a:cs typeface="Comic Sans MS" panose="030F0702030302020204" charset="0"/>
                <a:sym typeface="Comic Sans MS" panose="030F0702030302020204" charset="0"/>
              </a:defRPr>
            </a:pPr>
            <a:r>
              <a:rPr lang="en-IN" altLang="en-US">
                <a:latin typeface="Comic Sans MS" panose="030F0702030302020204" charset="0"/>
                <a:ea typeface="Comic Sans MS" panose="030F0702030302020204" charset="0"/>
                <a:cs typeface="Comic Sans MS" panose="030F0702030302020204" charset="0"/>
                <a:sym typeface="Comic Sans MS" panose="030F0702030302020204" charset="0"/>
              </a:rPr>
              <a:t>Sales by country</a:t>
            </a:r>
            <a:endParaRPr lang="en-IN" altLang="en-US"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58490501390303"/>
          <c:y val="0.151664729416938"/>
          <c:w val="0.879912836767036"/>
          <c:h val="0.734516195584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by country (with pivots)'!$C$4</c:f>
              <c:strCache>
                <c:ptCount val="1"/>
                <c:pt idx="0">
                  <c:v>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country (with pivots)'!$B$5:$B$10</c:f>
              <c:strCache>
                <c:ptCount val="6"/>
                <c:pt idx="0">
                  <c:v>India</c:v>
                </c:pt>
                <c:pt idx="1">
                  <c:v>Canada</c:v>
                </c:pt>
                <c:pt idx="2">
                  <c:v>USA</c:v>
                </c:pt>
                <c:pt idx="3">
                  <c:v>Australia</c:v>
                </c:pt>
                <c:pt idx="4">
                  <c:v>UK</c:v>
                </c:pt>
                <c:pt idx="5">
                  <c:v>New Zealand</c:v>
                </c:pt>
              </c:strCache>
            </c:strRef>
          </c:cat>
          <c:val>
            <c:numRef>
              <c:f>'sales by country (with pivots)'!$C$5:$C$10</c:f>
              <c:numCache>
                <c:formatCode>_-[$$-409]* #,##0_ ;_-[$$-409]* \-#,##0\ ;_-[$$-409]* "-"??_ ;_-@_ </c:formatCode>
                <c:ptCount val="6"/>
                <c:pt idx="0">
                  <c:v>41559</c:v>
                </c:pt>
                <c:pt idx="1">
                  <c:v>39620</c:v>
                </c:pt>
                <c:pt idx="2">
                  <c:v>28273</c:v>
                </c:pt>
                <c:pt idx="3">
                  <c:v>25221</c:v>
                </c:pt>
                <c:pt idx="4">
                  <c:v>16548</c:v>
                </c:pt>
                <c:pt idx="5">
                  <c:v>14504</c:v>
                </c:pt>
              </c:numCache>
            </c:numRef>
          </c:val>
        </c:ser>
        <c:ser>
          <c:idx val="1"/>
          <c:order val="1"/>
          <c:tx>
            <c:strRef>
              <c:f>'sales by country (with pivots)'!$D$4</c:f>
              <c:strCache>
                <c:ptCount val="1"/>
                <c:pt idx="0">
                  <c:v> Units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country (with pivots)'!$B$5:$B$10</c:f>
              <c:strCache>
                <c:ptCount val="6"/>
                <c:pt idx="0">
                  <c:v>India</c:v>
                </c:pt>
                <c:pt idx="1">
                  <c:v>Canada</c:v>
                </c:pt>
                <c:pt idx="2">
                  <c:v>USA</c:v>
                </c:pt>
                <c:pt idx="3">
                  <c:v>Australia</c:v>
                </c:pt>
                <c:pt idx="4">
                  <c:v>UK</c:v>
                </c:pt>
                <c:pt idx="5">
                  <c:v>New Zealand</c:v>
                </c:pt>
              </c:strCache>
            </c:strRef>
          </c:cat>
          <c:val>
            <c:numRef>
              <c:f>'sales by country (with pivots)'!$D$5:$D$10</c:f>
              <c:numCache>
                <c:formatCode>#,##0</c:formatCode>
                <c:ptCount val="6"/>
                <c:pt idx="0">
                  <c:v>1188</c:v>
                </c:pt>
                <c:pt idx="1">
                  <c:v>573</c:v>
                </c:pt>
                <c:pt idx="2">
                  <c:v>912</c:v>
                </c:pt>
                <c:pt idx="3">
                  <c:v>288</c:v>
                </c:pt>
                <c:pt idx="4">
                  <c:v>552</c:v>
                </c:pt>
                <c:pt idx="5">
                  <c:v>156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6"/>
        <c:overlap val="-32"/>
        <c:axId val="127287946"/>
        <c:axId val="175553540"/>
      </c:barChart>
      <c:catAx>
        <c:axId val="12728794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553540"/>
        <c:crosses val="autoZero"/>
        <c:auto val="1"/>
        <c:lblAlgn val="ctr"/>
        <c:lblOffset val="100"/>
        <c:noMultiLvlLbl val="0"/>
      </c:catAx>
      <c:valAx>
        <c:axId val="175553540"/>
        <c:scaling>
          <c:orientation val="minMax"/>
        </c:scaling>
        <c:delete val="1"/>
        <c:axPos val="l"/>
        <c:numFmt formatCode="_-[$$-409]* #,##0_ ;_-[$$-409]* \-#,##0\ ;_-[$$-409]* &quot;-&quot;??_ ;_-@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728794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awesome chocolate.xlsx]top 5 products by $per unit!PivotTable1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anose="030F0702030302020204" charset="0"/>
                <a:ea typeface="Comic Sans MS" panose="030F0702030302020204" charset="0"/>
                <a:cs typeface="Comic Sans MS" panose="030F0702030302020204" charset="0"/>
                <a:sym typeface="Comic Sans MS" panose="030F0702030302020204" charset="0"/>
              </a:defRPr>
            </a:pPr>
            <a:r>
              <a:rPr>
                <a:latin typeface="Comic Sans MS" panose="030F0702030302020204" charset="0"/>
                <a:ea typeface="Comic Sans MS" panose="030F0702030302020204" charset="0"/>
                <a:cs typeface="Comic Sans MS" panose="030F0702030302020204" charset="0"/>
                <a:sym typeface="Comic Sans MS" panose="030F0702030302020204" charset="0"/>
              </a:rPr>
              <a:t>Top 5 products($ per unit)</a:t>
            </a:r>
            <a:endParaRPr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962595912861"/>
          <c:y val="0.0348536176361152"/>
          <c:w val="0.725017677839061"/>
          <c:h val="0.536493878614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5 products by $per unit'!$D$4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'top 5 products by $per unit'!$C$5:$C$9</c:f>
              <c:strCache>
                <c:ptCount val="5"/>
                <c:pt idx="0">
                  <c:v>Raspberry Choco</c:v>
                </c:pt>
                <c:pt idx="1">
                  <c:v>Peanut Butter Cubes</c:v>
                </c:pt>
                <c:pt idx="2">
                  <c:v>85% Dark Bars</c:v>
                </c:pt>
                <c:pt idx="3">
                  <c:v>Baker's Choco Chips</c:v>
                </c:pt>
                <c:pt idx="4">
                  <c:v>After Nines</c:v>
                </c:pt>
              </c:strCache>
            </c:strRef>
          </c:cat>
          <c:val>
            <c:numRef>
              <c:f>'top 5 products by $per unit'!$D$5:$D$9</c:f>
              <c:numCache>
                <c:formatCode>_-[$$-409]* #,##0.00_ ;_-[$$-409]* \-#,##0.00\ ;_-[$$-409]* "-"??_ ;_-@_ </c:formatCode>
                <c:ptCount val="5"/>
                <c:pt idx="0">
                  <c:v>44.9908675799087</c:v>
                </c:pt>
                <c:pt idx="1">
                  <c:v>37.3031283710895</c:v>
                </c:pt>
                <c:pt idx="2">
                  <c:v>33.8869731800766</c:v>
                </c:pt>
                <c:pt idx="3">
                  <c:v>32.8071895424837</c:v>
                </c:pt>
                <c:pt idx="4">
                  <c:v>32.301656920078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26586038"/>
        <c:axId val="130278796"/>
      </c:barChart>
      <c:catAx>
        <c:axId val="12658603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278796"/>
        <c:crosses val="autoZero"/>
        <c:auto val="1"/>
        <c:lblAlgn val="ctr"/>
        <c:lblOffset val="100"/>
        <c:noMultiLvlLbl val="0"/>
      </c:catAx>
      <c:valAx>
        <c:axId val="130278796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58603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anose="030F0702030302020204" charset="0"/>
                <a:ea typeface="Comic Sans MS" panose="030F0702030302020204" charset="0"/>
                <a:cs typeface="Comic Sans MS" panose="030F0702030302020204" charset="0"/>
                <a:sym typeface="Comic Sans MS" panose="030F0702030302020204" charset="0"/>
              </a:defRPr>
            </a:pPr>
            <a:r>
              <a:rPr lang="en-IN" altLang="en-US">
                <a:latin typeface="Comic Sans MS" panose="030F0702030302020204" charset="0"/>
                <a:ea typeface="Comic Sans MS" panose="030F0702030302020204" charset="0"/>
                <a:cs typeface="Comic Sans MS" panose="030F0702030302020204" charset="0"/>
                <a:sym typeface="Comic Sans MS" panose="030F0702030302020204" charset="0"/>
              </a:rPr>
              <a:t>Anamoly detection</a:t>
            </a:r>
            <a:endParaRPr lang="en-IN" altLang="en-US"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endParaRPr>
          </a:p>
        </c:rich>
      </c:tx>
      <c:layout>
        <c:manualLayout>
          <c:xMode val="edge"/>
          <c:yMode val="edge"/>
          <c:x val="0.362679361673595"/>
          <c:y val="0.052373375762397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0042194092827"/>
          <c:y val="0.032435870256519"/>
          <c:w val="0.872859670613856"/>
          <c:h val="0.638838244647021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'anamoly detection'!$T$7:$T$306</c:f>
              <c:numCache>
                <c:formatCode>"$"#,##0_);[Red]\("$"#,##0\)</c:formatCode>
                <c:ptCount val="300"/>
                <c:pt idx="0">
                  <c:v>1624</c:v>
                </c:pt>
                <c:pt idx="1">
                  <c:v>6706</c:v>
                </c:pt>
                <c:pt idx="2">
                  <c:v>959</c:v>
                </c:pt>
                <c:pt idx="3">
                  <c:v>9632</c:v>
                </c:pt>
                <c:pt idx="4">
                  <c:v>2100</c:v>
                </c:pt>
                <c:pt idx="5">
                  <c:v>8869</c:v>
                </c:pt>
                <c:pt idx="6">
                  <c:v>2681</c:v>
                </c:pt>
                <c:pt idx="7">
                  <c:v>5012</c:v>
                </c:pt>
                <c:pt idx="8">
                  <c:v>1281</c:v>
                </c:pt>
                <c:pt idx="9">
                  <c:v>4991</c:v>
                </c:pt>
                <c:pt idx="10">
                  <c:v>1785</c:v>
                </c:pt>
                <c:pt idx="11">
                  <c:v>3983</c:v>
                </c:pt>
                <c:pt idx="12">
                  <c:v>2646</c:v>
                </c:pt>
                <c:pt idx="13">
                  <c:v>252</c:v>
                </c:pt>
                <c:pt idx="14">
                  <c:v>2464</c:v>
                </c:pt>
                <c:pt idx="15">
                  <c:v>2114</c:v>
                </c:pt>
                <c:pt idx="16">
                  <c:v>7693</c:v>
                </c:pt>
                <c:pt idx="17">
                  <c:v>15610</c:v>
                </c:pt>
                <c:pt idx="18">
                  <c:v>336</c:v>
                </c:pt>
                <c:pt idx="19">
                  <c:v>9443</c:v>
                </c:pt>
                <c:pt idx="20">
                  <c:v>8155</c:v>
                </c:pt>
                <c:pt idx="21">
                  <c:v>1701</c:v>
                </c:pt>
                <c:pt idx="22">
                  <c:v>2205</c:v>
                </c:pt>
                <c:pt idx="23">
                  <c:v>1771</c:v>
                </c:pt>
                <c:pt idx="24">
                  <c:v>2114</c:v>
                </c:pt>
                <c:pt idx="25">
                  <c:v>10311</c:v>
                </c:pt>
                <c:pt idx="26">
                  <c:v>21</c:v>
                </c:pt>
                <c:pt idx="27">
                  <c:v>1974</c:v>
                </c:pt>
                <c:pt idx="28">
                  <c:v>6314</c:v>
                </c:pt>
                <c:pt idx="29">
                  <c:v>4683</c:v>
                </c:pt>
                <c:pt idx="30">
                  <c:v>6398</c:v>
                </c:pt>
                <c:pt idx="31">
                  <c:v>553</c:v>
                </c:pt>
                <c:pt idx="32">
                  <c:v>7021</c:v>
                </c:pt>
                <c:pt idx="33">
                  <c:v>5817</c:v>
                </c:pt>
                <c:pt idx="34">
                  <c:v>3976</c:v>
                </c:pt>
                <c:pt idx="35">
                  <c:v>1134</c:v>
                </c:pt>
                <c:pt idx="36">
                  <c:v>6027</c:v>
                </c:pt>
                <c:pt idx="37">
                  <c:v>1904</c:v>
                </c:pt>
                <c:pt idx="38">
                  <c:v>3262</c:v>
                </c:pt>
                <c:pt idx="39">
                  <c:v>2289</c:v>
                </c:pt>
                <c:pt idx="40">
                  <c:v>6986</c:v>
                </c:pt>
                <c:pt idx="41">
                  <c:v>4417</c:v>
                </c:pt>
                <c:pt idx="42">
                  <c:v>1442</c:v>
                </c:pt>
                <c:pt idx="43">
                  <c:v>2415</c:v>
                </c:pt>
                <c:pt idx="44">
                  <c:v>238</c:v>
                </c:pt>
                <c:pt idx="45">
                  <c:v>4949</c:v>
                </c:pt>
                <c:pt idx="46">
                  <c:v>5075</c:v>
                </c:pt>
                <c:pt idx="47">
                  <c:v>9198</c:v>
                </c:pt>
                <c:pt idx="48">
                  <c:v>3339</c:v>
                </c:pt>
                <c:pt idx="49">
                  <c:v>5019</c:v>
                </c:pt>
                <c:pt idx="50">
                  <c:v>16184</c:v>
                </c:pt>
                <c:pt idx="51">
                  <c:v>497</c:v>
                </c:pt>
                <c:pt idx="52">
                  <c:v>8211</c:v>
                </c:pt>
                <c:pt idx="53">
                  <c:v>6580</c:v>
                </c:pt>
                <c:pt idx="54">
                  <c:v>4760</c:v>
                </c:pt>
                <c:pt idx="55">
                  <c:v>5439</c:v>
                </c:pt>
                <c:pt idx="56">
                  <c:v>1463</c:v>
                </c:pt>
                <c:pt idx="57">
                  <c:v>7777</c:v>
                </c:pt>
                <c:pt idx="58">
                  <c:v>1085</c:v>
                </c:pt>
                <c:pt idx="59">
                  <c:v>182</c:v>
                </c:pt>
                <c:pt idx="60">
                  <c:v>4242</c:v>
                </c:pt>
                <c:pt idx="61">
                  <c:v>6118</c:v>
                </c:pt>
                <c:pt idx="62">
                  <c:v>2317</c:v>
                </c:pt>
                <c:pt idx="63">
                  <c:v>938</c:v>
                </c:pt>
                <c:pt idx="64">
                  <c:v>9709</c:v>
                </c:pt>
                <c:pt idx="65">
                  <c:v>2205</c:v>
                </c:pt>
                <c:pt idx="66">
                  <c:v>4487</c:v>
                </c:pt>
                <c:pt idx="67">
                  <c:v>2415</c:v>
                </c:pt>
                <c:pt idx="68">
                  <c:v>4018</c:v>
                </c:pt>
                <c:pt idx="69">
                  <c:v>861</c:v>
                </c:pt>
                <c:pt idx="70">
                  <c:v>5586</c:v>
                </c:pt>
                <c:pt idx="71">
                  <c:v>2226</c:v>
                </c:pt>
                <c:pt idx="72">
                  <c:v>14329</c:v>
                </c:pt>
                <c:pt idx="73">
                  <c:v>8463</c:v>
                </c:pt>
                <c:pt idx="74">
                  <c:v>2891</c:v>
                </c:pt>
                <c:pt idx="75">
                  <c:v>3773</c:v>
                </c:pt>
                <c:pt idx="76">
                  <c:v>854</c:v>
                </c:pt>
                <c:pt idx="77">
                  <c:v>4970</c:v>
                </c:pt>
                <c:pt idx="78">
                  <c:v>98</c:v>
                </c:pt>
                <c:pt idx="79">
                  <c:v>13391</c:v>
                </c:pt>
                <c:pt idx="80">
                  <c:v>8890</c:v>
                </c:pt>
                <c:pt idx="81">
                  <c:v>56</c:v>
                </c:pt>
                <c:pt idx="82">
                  <c:v>3339</c:v>
                </c:pt>
                <c:pt idx="83">
                  <c:v>3808</c:v>
                </c:pt>
                <c:pt idx="84">
                  <c:v>63</c:v>
                </c:pt>
                <c:pt idx="85">
                  <c:v>7812</c:v>
                </c:pt>
                <c:pt idx="86">
                  <c:v>7693</c:v>
                </c:pt>
                <c:pt idx="87">
                  <c:v>973</c:v>
                </c:pt>
                <c:pt idx="88">
                  <c:v>567</c:v>
                </c:pt>
                <c:pt idx="89">
                  <c:v>2471</c:v>
                </c:pt>
                <c:pt idx="90">
                  <c:v>7189</c:v>
                </c:pt>
                <c:pt idx="91">
                  <c:v>7455</c:v>
                </c:pt>
                <c:pt idx="92">
                  <c:v>3108</c:v>
                </c:pt>
                <c:pt idx="93">
                  <c:v>469</c:v>
                </c:pt>
                <c:pt idx="94">
                  <c:v>2737</c:v>
                </c:pt>
                <c:pt idx="95">
                  <c:v>4305</c:v>
                </c:pt>
                <c:pt idx="96">
                  <c:v>2408</c:v>
                </c:pt>
                <c:pt idx="97">
                  <c:v>1281</c:v>
                </c:pt>
                <c:pt idx="98">
                  <c:v>12348</c:v>
                </c:pt>
                <c:pt idx="99">
                  <c:v>3689</c:v>
                </c:pt>
                <c:pt idx="100">
                  <c:v>2870</c:v>
                </c:pt>
                <c:pt idx="101">
                  <c:v>798</c:v>
                </c:pt>
                <c:pt idx="102">
                  <c:v>2933</c:v>
                </c:pt>
                <c:pt idx="103">
                  <c:v>2744</c:v>
                </c:pt>
                <c:pt idx="104">
                  <c:v>9772</c:v>
                </c:pt>
                <c:pt idx="105">
                  <c:v>1568</c:v>
                </c:pt>
                <c:pt idx="106">
                  <c:v>11417</c:v>
                </c:pt>
                <c:pt idx="107">
                  <c:v>6748</c:v>
                </c:pt>
                <c:pt idx="108">
                  <c:v>1407</c:v>
                </c:pt>
                <c:pt idx="109">
                  <c:v>2023</c:v>
                </c:pt>
                <c:pt idx="110">
                  <c:v>5236</c:v>
                </c:pt>
                <c:pt idx="111">
                  <c:v>1925</c:v>
                </c:pt>
                <c:pt idx="112">
                  <c:v>6608</c:v>
                </c:pt>
                <c:pt idx="113">
                  <c:v>8008</c:v>
                </c:pt>
                <c:pt idx="114">
                  <c:v>1428</c:v>
                </c:pt>
                <c:pt idx="115">
                  <c:v>525</c:v>
                </c:pt>
                <c:pt idx="116">
                  <c:v>1505</c:v>
                </c:pt>
                <c:pt idx="117">
                  <c:v>6755</c:v>
                </c:pt>
                <c:pt idx="118">
                  <c:v>11571</c:v>
                </c:pt>
                <c:pt idx="119">
                  <c:v>2541</c:v>
                </c:pt>
                <c:pt idx="120">
                  <c:v>1526</c:v>
                </c:pt>
                <c:pt idx="121">
                  <c:v>6125</c:v>
                </c:pt>
                <c:pt idx="122">
                  <c:v>847</c:v>
                </c:pt>
                <c:pt idx="123">
                  <c:v>4753</c:v>
                </c:pt>
                <c:pt idx="124">
                  <c:v>959</c:v>
                </c:pt>
                <c:pt idx="125">
                  <c:v>2793</c:v>
                </c:pt>
                <c:pt idx="126">
                  <c:v>4606</c:v>
                </c:pt>
                <c:pt idx="127">
                  <c:v>5551</c:v>
                </c:pt>
                <c:pt idx="128">
                  <c:v>6657</c:v>
                </c:pt>
                <c:pt idx="129">
                  <c:v>4438</c:v>
                </c:pt>
                <c:pt idx="130">
                  <c:v>168</c:v>
                </c:pt>
                <c:pt idx="131">
                  <c:v>7777</c:v>
                </c:pt>
                <c:pt idx="132">
                  <c:v>3339</c:v>
                </c:pt>
                <c:pt idx="133">
                  <c:v>6391</c:v>
                </c:pt>
                <c:pt idx="134">
                  <c:v>518</c:v>
                </c:pt>
                <c:pt idx="135">
                  <c:v>5677</c:v>
                </c:pt>
                <c:pt idx="136">
                  <c:v>6048</c:v>
                </c:pt>
                <c:pt idx="137">
                  <c:v>3752</c:v>
                </c:pt>
                <c:pt idx="138">
                  <c:v>4480</c:v>
                </c:pt>
                <c:pt idx="139">
                  <c:v>259</c:v>
                </c:pt>
                <c:pt idx="140">
                  <c:v>42</c:v>
                </c:pt>
                <c:pt idx="141">
                  <c:v>98</c:v>
                </c:pt>
                <c:pt idx="142">
                  <c:v>2478</c:v>
                </c:pt>
                <c:pt idx="143">
                  <c:v>7847</c:v>
                </c:pt>
                <c:pt idx="144">
                  <c:v>9926</c:v>
                </c:pt>
                <c:pt idx="145">
                  <c:v>819</c:v>
                </c:pt>
                <c:pt idx="146">
                  <c:v>3052</c:v>
                </c:pt>
                <c:pt idx="147">
                  <c:v>6832</c:v>
                </c:pt>
                <c:pt idx="148">
                  <c:v>2016</c:v>
                </c:pt>
                <c:pt idx="149">
                  <c:v>7322</c:v>
                </c:pt>
                <c:pt idx="150">
                  <c:v>357</c:v>
                </c:pt>
                <c:pt idx="151">
                  <c:v>3192</c:v>
                </c:pt>
                <c:pt idx="152">
                  <c:v>8435</c:v>
                </c:pt>
                <c:pt idx="153">
                  <c:v>0</c:v>
                </c:pt>
                <c:pt idx="154">
                  <c:v>8862</c:v>
                </c:pt>
                <c:pt idx="155">
                  <c:v>3556</c:v>
                </c:pt>
                <c:pt idx="156">
                  <c:v>7280</c:v>
                </c:pt>
                <c:pt idx="157">
                  <c:v>3402</c:v>
                </c:pt>
                <c:pt idx="158">
                  <c:v>4592</c:v>
                </c:pt>
                <c:pt idx="159">
                  <c:v>7833</c:v>
                </c:pt>
                <c:pt idx="160">
                  <c:v>7651</c:v>
                </c:pt>
                <c:pt idx="161">
                  <c:v>2275</c:v>
                </c:pt>
                <c:pt idx="162">
                  <c:v>5670</c:v>
                </c:pt>
                <c:pt idx="163">
                  <c:v>2135</c:v>
                </c:pt>
                <c:pt idx="164">
                  <c:v>2779</c:v>
                </c:pt>
                <c:pt idx="165">
                  <c:v>12950</c:v>
                </c:pt>
                <c:pt idx="166">
                  <c:v>2646</c:v>
                </c:pt>
                <c:pt idx="167">
                  <c:v>3794</c:v>
                </c:pt>
                <c:pt idx="168">
                  <c:v>819</c:v>
                </c:pt>
                <c:pt idx="169">
                  <c:v>2583</c:v>
                </c:pt>
                <c:pt idx="170">
                  <c:v>4585</c:v>
                </c:pt>
                <c:pt idx="171">
                  <c:v>1652</c:v>
                </c:pt>
                <c:pt idx="172">
                  <c:v>4991</c:v>
                </c:pt>
                <c:pt idx="173">
                  <c:v>2009</c:v>
                </c:pt>
                <c:pt idx="174">
                  <c:v>1568</c:v>
                </c:pt>
                <c:pt idx="175">
                  <c:v>3388</c:v>
                </c:pt>
                <c:pt idx="176">
                  <c:v>623</c:v>
                </c:pt>
                <c:pt idx="177">
                  <c:v>10073</c:v>
                </c:pt>
                <c:pt idx="178">
                  <c:v>1561</c:v>
                </c:pt>
                <c:pt idx="179">
                  <c:v>11522</c:v>
                </c:pt>
                <c:pt idx="180">
                  <c:v>2317</c:v>
                </c:pt>
                <c:pt idx="181">
                  <c:v>3059</c:v>
                </c:pt>
                <c:pt idx="182">
                  <c:v>2324</c:v>
                </c:pt>
                <c:pt idx="183">
                  <c:v>4956</c:v>
                </c:pt>
                <c:pt idx="184">
                  <c:v>5355</c:v>
                </c:pt>
                <c:pt idx="185">
                  <c:v>7259</c:v>
                </c:pt>
                <c:pt idx="186">
                  <c:v>6279</c:v>
                </c:pt>
                <c:pt idx="187">
                  <c:v>2541</c:v>
                </c:pt>
                <c:pt idx="188">
                  <c:v>3864</c:v>
                </c:pt>
                <c:pt idx="189">
                  <c:v>6146</c:v>
                </c:pt>
                <c:pt idx="190">
                  <c:v>2639</c:v>
                </c:pt>
                <c:pt idx="191">
                  <c:v>1890</c:v>
                </c:pt>
                <c:pt idx="192">
                  <c:v>1932</c:v>
                </c:pt>
                <c:pt idx="193">
                  <c:v>6300</c:v>
                </c:pt>
                <c:pt idx="194">
                  <c:v>560</c:v>
                </c:pt>
                <c:pt idx="195">
                  <c:v>2856</c:v>
                </c:pt>
                <c:pt idx="196">
                  <c:v>707</c:v>
                </c:pt>
                <c:pt idx="197">
                  <c:v>3598</c:v>
                </c:pt>
                <c:pt idx="198">
                  <c:v>6853</c:v>
                </c:pt>
                <c:pt idx="199">
                  <c:v>4725</c:v>
                </c:pt>
                <c:pt idx="200">
                  <c:v>10304</c:v>
                </c:pt>
                <c:pt idx="201">
                  <c:v>1274</c:v>
                </c:pt>
                <c:pt idx="202">
                  <c:v>1526</c:v>
                </c:pt>
                <c:pt idx="203">
                  <c:v>3101</c:v>
                </c:pt>
                <c:pt idx="204">
                  <c:v>1057</c:v>
                </c:pt>
                <c:pt idx="205">
                  <c:v>5306</c:v>
                </c:pt>
                <c:pt idx="206">
                  <c:v>4018</c:v>
                </c:pt>
                <c:pt idx="207">
                  <c:v>938</c:v>
                </c:pt>
                <c:pt idx="208">
                  <c:v>1778</c:v>
                </c:pt>
                <c:pt idx="209">
                  <c:v>1638</c:v>
                </c:pt>
                <c:pt idx="210">
                  <c:v>154</c:v>
                </c:pt>
                <c:pt idx="211">
                  <c:v>9835</c:v>
                </c:pt>
                <c:pt idx="212">
                  <c:v>7273</c:v>
                </c:pt>
                <c:pt idx="213">
                  <c:v>6909</c:v>
                </c:pt>
                <c:pt idx="214">
                  <c:v>3920</c:v>
                </c:pt>
                <c:pt idx="215">
                  <c:v>4858</c:v>
                </c:pt>
                <c:pt idx="216">
                  <c:v>3549</c:v>
                </c:pt>
                <c:pt idx="217">
                  <c:v>966</c:v>
                </c:pt>
                <c:pt idx="218">
                  <c:v>385</c:v>
                </c:pt>
                <c:pt idx="219">
                  <c:v>2219</c:v>
                </c:pt>
                <c:pt idx="220">
                  <c:v>2954</c:v>
                </c:pt>
                <c:pt idx="221">
                  <c:v>280</c:v>
                </c:pt>
                <c:pt idx="222">
                  <c:v>6118</c:v>
                </c:pt>
                <c:pt idx="223">
                  <c:v>4802</c:v>
                </c:pt>
                <c:pt idx="224">
                  <c:v>4137</c:v>
                </c:pt>
                <c:pt idx="225">
                  <c:v>2023</c:v>
                </c:pt>
                <c:pt idx="226">
                  <c:v>9051</c:v>
                </c:pt>
                <c:pt idx="227">
                  <c:v>2919</c:v>
                </c:pt>
                <c:pt idx="228">
                  <c:v>5915</c:v>
                </c:pt>
                <c:pt idx="229">
                  <c:v>2562</c:v>
                </c:pt>
                <c:pt idx="230">
                  <c:v>8813</c:v>
                </c:pt>
                <c:pt idx="231">
                  <c:v>6111</c:v>
                </c:pt>
                <c:pt idx="232">
                  <c:v>3507</c:v>
                </c:pt>
                <c:pt idx="233">
                  <c:v>4319</c:v>
                </c:pt>
                <c:pt idx="234">
                  <c:v>609</c:v>
                </c:pt>
                <c:pt idx="235">
                  <c:v>6370</c:v>
                </c:pt>
                <c:pt idx="236">
                  <c:v>5474</c:v>
                </c:pt>
                <c:pt idx="237">
                  <c:v>3164</c:v>
                </c:pt>
                <c:pt idx="238">
                  <c:v>1302</c:v>
                </c:pt>
                <c:pt idx="239">
                  <c:v>7308</c:v>
                </c:pt>
                <c:pt idx="240">
                  <c:v>6132</c:v>
                </c:pt>
                <c:pt idx="241">
                  <c:v>3472</c:v>
                </c:pt>
                <c:pt idx="242">
                  <c:v>9660</c:v>
                </c:pt>
                <c:pt idx="243">
                  <c:v>2436</c:v>
                </c:pt>
                <c:pt idx="244">
                  <c:v>9506</c:v>
                </c:pt>
                <c:pt idx="245">
                  <c:v>245</c:v>
                </c:pt>
                <c:pt idx="246">
                  <c:v>2702</c:v>
                </c:pt>
                <c:pt idx="247">
                  <c:v>700</c:v>
                </c:pt>
                <c:pt idx="248">
                  <c:v>3759</c:v>
                </c:pt>
                <c:pt idx="249">
                  <c:v>1589</c:v>
                </c:pt>
                <c:pt idx="250">
                  <c:v>5194</c:v>
                </c:pt>
                <c:pt idx="251">
                  <c:v>945</c:v>
                </c:pt>
                <c:pt idx="252">
                  <c:v>1988</c:v>
                </c:pt>
                <c:pt idx="253">
                  <c:v>6734</c:v>
                </c:pt>
                <c:pt idx="254">
                  <c:v>217</c:v>
                </c:pt>
                <c:pt idx="255">
                  <c:v>6279</c:v>
                </c:pt>
                <c:pt idx="256">
                  <c:v>4424</c:v>
                </c:pt>
                <c:pt idx="257">
                  <c:v>189</c:v>
                </c:pt>
                <c:pt idx="258">
                  <c:v>490</c:v>
                </c:pt>
                <c:pt idx="259">
                  <c:v>434</c:v>
                </c:pt>
                <c:pt idx="260">
                  <c:v>10129</c:v>
                </c:pt>
                <c:pt idx="261">
                  <c:v>1652</c:v>
                </c:pt>
                <c:pt idx="262">
                  <c:v>6433</c:v>
                </c:pt>
                <c:pt idx="263">
                  <c:v>2212</c:v>
                </c:pt>
                <c:pt idx="264">
                  <c:v>609</c:v>
                </c:pt>
                <c:pt idx="265">
                  <c:v>1638</c:v>
                </c:pt>
                <c:pt idx="266">
                  <c:v>3829</c:v>
                </c:pt>
                <c:pt idx="267">
                  <c:v>5775</c:v>
                </c:pt>
                <c:pt idx="268">
                  <c:v>1071</c:v>
                </c:pt>
                <c:pt idx="269">
                  <c:v>5019</c:v>
                </c:pt>
                <c:pt idx="270">
                  <c:v>2863</c:v>
                </c:pt>
                <c:pt idx="271">
                  <c:v>1617</c:v>
                </c:pt>
                <c:pt idx="272">
                  <c:v>6818</c:v>
                </c:pt>
                <c:pt idx="273">
                  <c:v>6657</c:v>
                </c:pt>
                <c:pt idx="274">
                  <c:v>2919</c:v>
                </c:pt>
                <c:pt idx="275">
                  <c:v>3094</c:v>
                </c:pt>
                <c:pt idx="276">
                  <c:v>2989</c:v>
                </c:pt>
                <c:pt idx="277">
                  <c:v>2268</c:v>
                </c:pt>
                <c:pt idx="278">
                  <c:v>4753</c:v>
                </c:pt>
                <c:pt idx="279">
                  <c:v>7511</c:v>
                </c:pt>
                <c:pt idx="280">
                  <c:v>4326</c:v>
                </c:pt>
                <c:pt idx="281">
                  <c:v>4935</c:v>
                </c:pt>
                <c:pt idx="282">
                  <c:v>4781</c:v>
                </c:pt>
                <c:pt idx="283">
                  <c:v>7483</c:v>
                </c:pt>
                <c:pt idx="284">
                  <c:v>6860</c:v>
                </c:pt>
                <c:pt idx="285">
                  <c:v>9002</c:v>
                </c:pt>
                <c:pt idx="286">
                  <c:v>1400</c:v>
                </c:pt>
                <c:pt idx="287">
                  <c:v>4053</c:v>
                </c:pt>
                <c:pt idx="288">
                  <c:v>2149</c:v>
                </c:pt>
                <c:pt idx="289">
                  <c:v>3640</c:v>
                </c:pt>
                <c:pt idx="290">
                  <c:v>630</c:v>
                </c:pt>
                <c:pt idx="291">
                  <c:v>2429</c:v>
                </c:pt>
                <c:pt idx="292">
                  <c:v>2142</c:v>
                </c:pt>
                <c:pt idx="293">
                  <c:v>6454</c:v>
                </c:pt>
                <c:pt idx="294">
                  <c:v>4487</c:v>
                </c:pt>
                <c:pt idx="295">
                  <c:v>938</c:v>
                </c:pt>
                <c:pt idx="296">
                  <c:v>8841</c:v>
                </c:pt>
                <c:pt idx="297">
                  <c:v>4018</c:v>
                </c:pt>
                <c:pt idx="298">
                  <c:v>714</c:v>
                </c:pt>
                <c:pt idx="299">
                  <c:v>3850</c:v>
                </c:pt>
              </c:numCache>
            </c:numRef>
          </c:xVal>
          <c:yVal>
            <c:numRef>
              <c:f>'anamoly detection'!$U$7:$U$306</c:f>
              <c:numCache>
                <c:formatCode>#,##0</c:formatCode>
                <c:ptCount val="300"/>
                <c:pt idx="0">
                  <c:v>114</c:v>
                </c:pt>
                <c:pt idx="1">
                  <c:v>459</c:v>
                </c:pt>
                <c:pt idx="2">
                  <c:v>147</c:v>
                </c:pt>
                <c:pt idx="3">
                  <c:v>288</c:v>
                </c:pt>
                <c:pt idx="4">
                  <c:v>414</c:v>
                </c:pt>
                <c:pt idx="5">
                  <c:v>432</c:v>
                </c:pt>
                <c:pt idx="6">
                  <c:v>54</c:v>
                </c:pt>
                <c:pt idx="7">
                  <c:v>210</c:v>
                </c:pt>
                <c:pt idx="8">
                  <c:v>75</c:v>
                </c:pt>
                <c:pt idx="9">
                  <c:v>12</c:v>
                </c:pt>
                <c:pt idx="10">
                  <c:v>462</c:v>
                </c:pt>
                <c:pt idx="11">
                  <c:v>144</c:v>
                </c:pt>
                <c:pt idx="12">
                  <c:v>120</c:v>
                </c:pt>
                <c:pt idx="13">
                  <c:v>54</c:v>
                </c:pt>
                <c:pt idx="14">
                  <c:v>234</c:v>
                </c:pt>
                <c:pt idx="15">
                  <c:v>66</c:v>
                </c:pt>
                <c:pt idx="16">
                  <c:v>87</c:v>
                </c:pt>
                <c:pt idx="17">
                  <c:v>339</c:v>
                </c:pt>
                <c:pt idx="18">
                  <c:v>144</c:v>
                </c:pt>
                <c:pt idx="19">
                  <c:v>162</c:v>
                </c:pt>
                <c:pt idx="20">
                  <c:v>90</c:v>
                </c:pt>
                <c:pt idx="21">
                  <c:v>234</c:v>
                </c:pt>
                <c:pt idx="22">
                  <c:v>141</c:v>
                </c:pt>
                <c:pt idx="23">
                  <c:v>204</c:v>
                </c:pt>
                <c:pt idx="24">
                  <c:v>186</c:v>
                </c:pt>
                <c:pt idx="25">
                  <c:v>231</c:v>
                </c:pt>
                <c:pt idx="26">
                  <c:v>168</c:v>
                </c:pt>
                <c:pt idx="27">
                  <c:v>195</c:v>
                </c:pt>
                <c:pt idx="28">
                  <c:v>15</c:v>
                </c:pt>
                <c:pt idx="29">
                  <c:v>30</c:v>
                </c:pt>
                <c:pt idx="30">
                  <c:v>102</c:v>
                </c:pt>
                <c:pt idx="31">
                  <c:v>15</c:v>
                </c:pt>
                <c:pt idx="32">
                  <c:v>183</c:v>
                </c:pt>
                <c:pt idx="33">
                  <c:v>12</c:v>
                </c:pt>
                <c:pt idx="34">
                  <c:v>72</c:v>
                </c:pt>
                <c:pt idx="35">
                  <c:v>282</c:v>
                </c:pt>
                <c:pt idx="36">
                  <c:v>144</c:v>
                </c:pt>
                <c:pt idx="37">
                  <c:v>405</c:v>
                </c:pt>
                <c:pt idx="38">
                  <c:v>75</c:v>
                </c:pt>
                <c:pt idx="39">
                  <c:v>135</c:v>
                </c:pt>
                <c:pt idx="40">
                  <c:v>21</c:v>
                </c:pt>
                <c:pt idx="41">
                  <c:v>153</c:v>
                </c:pt>
                <c:pt idx="42">
                  <c:v>15</c:v>
                </c:pt>
                <c:pt idx="43">
                  <c:v>255</c:v>
                </c:pt>
                <c:pt idx="44">
                  <c:v>18</c:v>
                </c:pt>
                <c:pt idx="45">
                  <c:v>189</c:v>
                </c:pt>
                <c:pt idx="46">
                  <c:v>21</c:v>
                </c:pt>
                <c:pt idx="47">
                  <c:v>36</c:v>
                </c:pt>
                <c:pt idx="48">
                  <c:v>75</c:v>
                </c:pt>
                <c:pt idx="49">
                  <c:v>156</c:v>
                </c:pt>
                <c:pt idx="50">
                  <c:v>39</c:v>
                </c:pt>
                <c:pt idx="51">
                  <c:v>63</c:v>
                </c:pt>
                <c:pt idx="52">
                  <c:v>75</c:v>
                </c:pt>
                <c:pt idx="53">
                  <c:v>183</c:v>
                </c:pt>
                <c:pt idx="54">
                  <c:v>69</c:v>
                </c:pt>
                <c:pt idx="55">
                  <c:v>30</c:v>
                </c:pt>
                <c:pt idx="56">
                  <c:v>39</c:v>
                </c:pt>
                <c:pt idx="57">
                  <c:v>504</c:v>
                </c:pt>
                <c:pt idx="58">
                  <c:v>273</c:v>
                </c:pt>
                <c:pt idx="59">
                  <c:v>48</c:v>
                </c:pt>
                <c:pt idx="60">
                  <c:v>207</c:v>
                </c:pt>
                <c:pt idx="61">
                  <c:v>9</c:v>
                </c:pt>
                <c:pt idx="62">
                  <c:v>261</c:v>
                </c:pt>
                <c:pt idx="63">
                  <c:v>6</c:v>
                </c:pt>
                <c:pt idx="64">
                  <c:v>30</c:v>
                </c:pt>
                <c:pt idx="65">
                  <c:v>138</c:v>
                </c:pt>
                <c:pt idx="66">
                  <c:v>111</c:v>
                </c:pt>
                <c:pt idx="67">
                  <c:v>15</c:v>
                </c:pt>
                <c:pt idx="68">
                  <c:v>162</c:v>
                </c:pt>
                <c:pt idx="69">
                  <c:v>195</c:v>
                </c:pt>
                <c:pt idx="70">
                  <c:v>525</c:v>
                </c:pt>
                <c:pt idx="71">
                  <c:v>48</c:v>
                </c:pt>
                <c:pt idx="72">
                  <c:v>150</c:v>
                </c:pt>
                <c:pt idx="73">
                  <c:v>492</c:v>
                </c:pt>
                <c:pt idx="74">
                  <c:v>102</c:v>
                </c:pt>
                <c:pt idx="75">
                  <c:v>165</c:v>
                </c:pt>
                <c:pt idx="76">
                  <c:v>309</c:v>
                </c:pt>
                <c:pt idx="77">
                  <c:v>156</c:v>
                </c:pt>
                <c:pt idx="78">
                  <c:v>159</c:v>
                </c:pt>
                <c:pt idx="79">
                  <c:v>201</c:v>
                </c:pt>
                <c:pt idx="80">
                  <c:v>210</c:v>
                </c:pt>
                <c:pt idx="81">
                  <c:v>51</c:v>
                </c:pt>
                <c:pt idx="82">
                  <c:v>39</c:v>
                </c:pt>
                <c:pt idx="83">
                  <c:v>279</c:v>
                </c:pt>
                <c:pt idx="84">
                  <c:v>123</c:v>
                </c:pt>
                <c:pt idx="85">
                  <c:v>81</c:v>
                </c:pt>
                <c:pt idx="86">
                  <c:v>21</c:v>
                </c:pt>
                <c:pt idx="87">
                  <c:v>162</c:v>
                </c:pt>
                <c:pt idx="88">
                  <c:v>228</c:v>
                </c:pt>
                <c:pt idx="89">
                  <c:v>342</c:v>
                </c:pt>
                <c:pt idx="90">
                  <c:v>54</c:v>
                </c:pt>
                <c:pt idx="91">
                  <c:v>216</c:v>
                </c:pt>
                <c:pt idx="92">
                  <c:v>54</c:v>
                </c:pt>
                <c:pt idx="93">
                  <c:v>75</c:v>
                </c:pt>
                <c:pt idx="94">
                  <c:v>93</c:v>
                </c:pt>
                <c:pt idx="95">
                  <c:v>156</c:v>
                </c:pt>
                <c:pt idx="96">
                  <c:v>9</c:v>
                </c:pt>
                <c:pt idx="97">
                  <c:v>18</c:v>
                </c:pt>
                <c:pt idx="98">
                  <c:v>234</c:v>
                </c:pt>
                <c:pt idx="99">
                  <c:v>312</c:v>
                </c:pt>
                <c:pt idx="100">
                  <c:v>300</c:v>
                </c:pt>
                <c:pt idx="101">
                  <c:v>519</c:v>
                </c:pt>
                <c:pt idx="102">
                  <c:v>9</c:v>
                </c:pt>
                <c:pt idx="103">
                  <c:v>9</c:v>
                </c:pt>
                <c:pt idx="104">
                  <c:v>90</c:v>
                </c:pt>
                <c:pt idx="105">
                  <c:v>96</c:v>
                </c:pt>
                <c:pt idx="106">
                  <c:v>21</c:v>
                </c:pt>
                <c:pt idx="107">
                  <c:v>48</c:v>
                </c:pt>
                <c:pt idx="108">
                  <c:v>72</c:v>
                </c:pt>
                <c:pt idx="109">
                  <c:v>168</c:v>
                </c:pt>
                <c:pt idx="110">
                  <c:v>51</c:v>
                </c:pt>
                <c:pt idx="111">
                  <c:v>192</c:v>
                </c:pt>
                <c:pt idx="112">
                  <c:v>225</c:v>
                </c:pt>
                <c:pt idx="113">
                  <c:v>456</c:v>
                </c:pt>
                <c:pt idx="114">
                  <c:v>93</c:v>
                </c:pt>
                <c:pt idx="115">
                  <c:v>48</c:v>
                </c:pt>
                <c:pt idx="116">
                  <c:v>102</c:v>
                </c:pt>
                <c:pt idx="117">
                  <c:v>252</c:v>
                </c:pt>
                <c:pt idx="118">
                  <c:v>138</c:v>
                </c:pt>
                <c:pt idx="119">
                  <c:v>90</c:v>
                </c:pt>
                <c:pt idx="120">
                  <c:v>240</c:v>
                </c:pt>
                <c:pt idx="121">
                  <c:v>102</c:v>
                </c:pt>
                <c:pt idx="122">
                  <c:v>129</c:v>
                </c:pt>
                <c:pt idx="123">
                  <c:v>300</c:v>
                </c:pt>
                <c:pt idx="124">
                  <c:v>135</c:v>
                </c:pt>
                <c:pt idx="125">
                  <c:v>114</c:v>
                </c:pt>
                <c:pt idx="126">
                  <c:v>63</c:v>
                </c:pt>
                <c:pt idx="127">
                  <c:v>252</c:v>
                </c:pt>
                <c:pt idx="128">
                  <c:v>303</c:v>
                </c:pt>
                <c:pt idx="129">
                  <c:v>246</c:v>
                </c:pt>
                <c:pt idx="130">
                  <c:v>84</c:v>
                </c:pt>
                <c:pt idx="131">
                  <c:v>39</c:v>
                </c:pt>
                <c:pt idx="132">
                  <c:v>348</c:v>
                </c:pt>
                <c:pt idx="133">
                  <c:v>48</c:v>
                </c:pt>
                <c:pt idx="134">
                  <c:v>75</c:v>
                </c:pt>
                <c:pt idx="135">
                  <c:v>258</c:v>
                </c:pt>
                <c:pt idx="136">
                  <c:v>27</c:v>
                </c:pt>
                <c:pt idx="137">
                  <c:v>213</c:v>
                </c:pt>
                <c:pt idx="138">
                  <c:v>357</c:v>
                </c:pt>
                <c:pt idx="139">
                  <c:v>207</c:v>
                </c:pt>
                <c:pt idx="140">
                  <c:v>150</c:v>
                </c:pt>
                <c:pt idx="141">
                  <c:v>204</c:v>
                </c:pt>
                <c:pt idx="142">
                  <c:v>21</c:v>
                </c:pt>
                <c:pt idx="143">
                  <c:v>174</c:v>
                </c:pt>
                <c:pt idx="144">
                  <c:v>201</c:v>
                </c:pt>
                <c:pt idx="145">
                  <c:v>510</c:v>
                </c:pt>
                <c:pt idx="146">
                  <c:v>378</c:v>
                </c:pt>
                <c:pt idx="147">
                  <c:v>27</c:v>
                </c:pt>
                <c:pt idx="148">
                  <c:v>117</c:v>
                </c:pt>
                <c:pt idx="149">
                  <c:v>36</c:v>
                </c:pt>
                <c:pt idx="150">
                  <c:v>126</c:v>
                </c:pt>
                <c:pt idx="151">
                  <c:v>72</c:v>
                </c:pt>
                <c:pt idx="152">
                  <c:v>42</c:v>
                </c:pt>
                <c:pt idx="153">
                  <c:v>135</c:v>
                </c:pt>
                <c:pt idx="154">
                  <c:v>189</c:v>
                </c:pt>
                <c:pt idx="155">
                  <c:v>459</c:v>
                </c:pt>
                <c:pt idx="156">
                  <c:v>201</c:v>
                </c:pt>
                <c:pt idx="157">
                  <c:v>366</c:v>
                </c:pt>
                <c:pt idx="158">
                  <c:v>324</c:v>
                </c:pt>
                <c:pt idx="159">
                  <c:v>243</c:v>
                </c:pt>
                <c:pt idx="160">
                  <c:v>213</c:v>
                </c:pt>
                <c:pt idx="161">
                  <c:v>447</c:v>
                </c:pt>
                <c:pt idx="162">
                  <c:v>297</c:v>
                </c:pt>
                <c:pt idx="163">
                  <c:v>27</c:v>
                </c:pt>
                <c:pt idx="164">
                  <c:v>75</c:v>
                </c:pt>
                <c:pt idx="165">
                  <c:v>30</c:v>
                </c:pt>
                <c:pt idx="166">
                  <c:v>177</c:v>
                </c:pt>
                <c:pt idx="167">
                  <c:v>159</c:v>
                </c:pt>
                <c:pt idx="168">
                  <c:v>306</c:v>
                </c:pt>
                <c:pt idx="169">
                  <c:v>18</c:v>
                </c:pt>
                <c:pt idx="170">
                  <c:v>240</c:v>
                </c:pt>
                <c:pt idx="171">
                  <c:v>93</c:v>
                </c:pt>
                <c:pt idx="172">
                  <c:v>9</c:v>
                </c:pt>
                <c:pt idx="173">
                  <c:v>219</c:v>
                </c:pt>
                <c:pt idx="174">
                  <c:v>141</c:v>
                </c:pt>
                <c:pt idx="175">
                  <c:v>123</c:v>
                </c:pt>
                <c:pt idx="176">
                  <c:v>51</c:v>
                </c:pt>
                <c:pt idx="177">
                  <c:v>120</c:v>
                </c:pt>
                <c:pt idx="178">
                  <c:v>27</c:v>
                </c:pt>
                <c:pt idx="179">
                  <c:v>204</c:v>
                </c:pt>
                <c:pt idx="180">
                  <c:v>123</c:v>
                </c:pt>
                <c:pt idx="181">
                  <c:v>27</c:v>
                </c:pt>
                <c:pt idx="182">
                  <c:v>177</c:v>
                </c:pt>
                <c:pt idx="183">
                  <c:v>171</c:v>
                </c:pt>
                <c:pt idx="184">
                  <c:v>204</c:v>
                </c:pt>
                <c:pt idx="185">
                  <c:v>276</c:v>
                </c:pt>
                <c:pt idx="186">
                  <c:v>45</c:v>
                </c:pt>
                <c:pt idx="187">
                  <c:v>45</c:v>
                </c:pt>
                <c:pt idx="188">
                  <c:v>177</c:v>
                </c:pt>
                <c:pt idx="189">
                  <c:v>63</c:v>
                </c:pt>
                <c:pt idx="190">
                  <c:v>204</c:v>
                </c:pt>
                <c:pt idx="191">
                  <c:v>195</c:v>
                </c:pt>
                <c:pt idx="192">
                  <c:v>369</c:v>
                </c:pt>
                <c:pt idx="193">
                  <c:v>42</c:v>
                </c:pt>
                <c:pt idx="194">
                  <c:v>81</c:v>
                </c:pt>
                <c:pt idx="195">
                  <c:v>246</c:v>
                </c:pt>
                <c:pt idx="196">
                  <c:v>174</c:v>
                </c:pt>
                <c:pt idx="197">
                  <c:v>81</c:v>
                </c:pt>
                <c:pt idx="198">
                  <c:v>372</c:v>
                </c:pt>
                <c:pt idx="199">
                  <c:v>174</c:v>
                </c:pt>
                <c:pt idx="200">
                  <c:v>84</c:v>
                </c:pt>
                <c:pt idx="201">
                  <c:v>225</c:v>
                </c:pt>
                <c:pt idx="202">
                  <c:v>105</c:v>
                </c:pt>
                <c:pt idx="203">
                  <c:v>225</c:v>
                </c:pt>
                <c:pt idx="204">
                  <c:v>54</c:v>
                </c:pt>
                <c:pt idx="205">
                  <c:v>0</c:v>
                </c:pt>
                <c:pt idx="206">
                  <c:v>171</c:v>
                </c:pt>
                <c:pt idx="207">
                  <c:v>189</c:v>
                </c:pt>
                <c:pt idx="208">
                  <c:v>270</c:v>
                </c:pt>
                <c:pt idx="209">
                  <c:v>63</c:v>
                </c:pt>
                <c:pt idx="210">
                  <c:v>21</c:v>
                </c:pt>
                <c:pt idx="211">
                  <c:v>207</c:v>
                </c:pt>
                <c:pt idx="212">
                  <c:v>96</c:v>
                </c:pt>
                <c:pt idx="213">
                  <c:v>81</c:v>
                </c:pt>
                <c:pt idx="214">
                  <c:v>306</c:v>
                </c:pt>
                <c:pt idx="215">
                  <c:v>279</c:v>
                </c:pt>
                <c:pt idx="216">
                  <c:v>3</c:v>
                </c:pt>
                <c:pt idx="217">
                  <c:v>198</c:v>
                </c:pt>
                <c:pt idx="218">
                  <c:v>249</c:v>
                </c:pt>
                <c:pt idx="219">
                  <c:v>75</c:v>
                </c:pt>
                <c:pt idx="220">
                  <c:v>189</c:v>
                </c:pt>
                <c:pt idx="221">
                  <c:v>87</c:v>
                </c:pt>
                <c:pt idx="222">
                  <c:v>174</c:v>
                </c:pt>
                <c:pt idx="223">
                  <c:v>36</c:v>
                </c:pt>
                <c:pt idx="224">
                  <c:v>60</c:v>
                </c:pt>
                <c:pt idx="225">
                  <c:v>78</c:v>
                </c:pt>
                <c:pt idx="226">
                  <c:v>57</c:v>
                </c:pt>
                <c:pt idx="227">
                  <c:v>45</c:v>
                </c:pt>
                <c:pt idx="228">
                  <c:v>3</c:v>
                </c:pt>
                <c:pt idx="229">
                  <c:v>6</c:v>
                </c:pt>
                <c:pt idx="230">
                  <c:v>21</c:v>
                </c:pt>
                <c:pt idx="231">
                  <c:v>3</c:v>
                </c:pt>
                <c:pt idx="232">
                  <c:v>288</c:v>
                </c:pt>
                <c:pt idx="233">
                  <c:v>30</c:v>
                </c:pt>
                <c:pt idx="234">
                  <c:v>87</c:v>
                </c:pt>
                <c:pt idx="235">
                  <c:v>30</c:v>
                </c:pt>
                <c:pt idx="236">
                  <c:v>168</c:v>
                </c:pt>
                <c:pt idx="237">
                  <c:v>306</c:v>
                </c:pt>
                <c:pt idx="238">
                  <c:v>402</c:v>
                </c:pt>
                <c:pt idx="239">
                  <c:v>327</c:v>
                </c:pt>
                <c:pt idx="240">
                  <c:v>93</c:v>
                </c:pt>
                <c:pt idx="241">
                  <c:v>96</c:v>
                </c:pt>
                <c:pt idx="242">
                  <c:v>27</c:v>
                </c:pt>
                <c:pt idx="243">
                  <c:v>99</c:v>
                </c:pt>
                <c:pt idx="244">
                  <c:v>87</c:v>
                </c:pt>
                <c:pt idx="245">
                  <c:v>288</c:v>
                </c:pt>
                <c:pt idx="246">
                  <c:v>363</c:v>
                </c:pt>
                <c:pt idx="247">
                  <c:v>87</c:v>
                </c:pt>
                <c:pt idx="248">
                  <c:v>150</c:v>
                </c:pt>
                <c:pt idx="249">
                  <c:v>303</c:v>
                </c:pt>
                <c:pt idx="250">
                  <c:v>288</c:v>
                </c:pt>
                <c:pt idx="251">
                  <c:v>75</c:v>
                </c:pt>
                <c:pt idx="252">
                  <c:v>39</c:v>
                </c:pt>
                <c:pt idx="253">
                  <c:v>123</c:v>
                </c:pt>
                <c:pt idx="254">
                  <c:v>36</c:v>
                </c:pt>
                <c:pt idx="255">
                  <c:v>237</c:v>
                </c:pt>
                <c:pt idx="256">
                  <c:v>201</c:v>
                </c:pt>
                <c:pt idx="257">
                  <c:v>48</c:v>
                </c:pt>
                <c:pt idx="258">
                  <c:v>84</c:v>
                </c:pt>
                <c:pt idx="259">
                  <c:v>87</c:v>
                </c:pt>
                <c:pt idx="260">
                  <c:v>312</c:v>
                </c:pt>
                <c:pt idx="261">
                  <c:v>102</c:v>
                </c:pt>
                <c:pt idx="262">
                  <c:v>78</c:v>
                </c:pt>
                <c:pt idx="263">
                  <c:v>117</c:v>
                </c:pt>
                <c:pt idx="264">
                  <c:v>99</c:v>
                </c:pt>
                <c:pt idx="265">
                  <c:v>48</c:v>
                </c:pt>
                <c:pt idx="266">
                  <c:v>24</c:v>
                </c:pt>
                <c:pt idx="267">
                  <c:v>42</c:v>
                </c:pt>
                <c:pt idx="268">
                  <c:v>270</c:v>
                </c:pt>
                <c:pt idx="269">
                  <c:v>150</c:v>
                </c:pt>
                <c:pt idx="270">
                  <c:v>42</c:v>
                </c:pt>
                <c:pt idx="271">
                  <c:v>126</c:v>
                </c:pt>
                <c:pt idx="272">
                  <c:v>6</c:v>
                </c:pt>
                <c:pt idx="273">
                  <c:v>276</c:v>
                </c:pt>
                <c:pt idx="274">
                  <c:v>93</c:v>
                </c:pt>
                <c:pt idx="275">
                  <c:v>246</c:v>
                </c:pt>
                <c:pt idx="276">
                  <c:v>3</c:v>
                </c:pt>
                <c:pt idx="277">
                  <c:v>63</c:v>
                </c:pt>
                <c:pt idx="278">
                  <c:v>246</c:v>
                </c:pt>
                <c:pt idx="279">
                  <c:v>120</c:v>
                </c:pt>
                <c:pt idx="280">
                  <c:v>348</c:v>
                </c:pt>
                <c:pt idx="281">
                  <c:v>126</c:v>
                </c:pt>
                <c:pt idx="282">
                  <c:v>123</c:v>
                </c:pt>
                <c:pt idx="283">
                  <c:v>45</c:v>
                </c:pt>
                <c:pt idx="284">
                  <c:v>126</c:v>
                </c:pt>
                <c:pt idx="285">
                  <c:v>72</c:v>
                </c:pt>
                <c:pt idx="286">
                  <c:v>135</c:v>
                </c:pt>
                <c:pt idx="287">
                  <c:v>24</c:v>
                </c:pt>
                <c:pt idx="288">
                  <c:v>117</c:v>
                </c:pt>
                <c:pt idx="289">
                  <c:v>51</c:v>
                </c:pt>
                <c:pt idx="290">
                  <c:v>36</c:v>
                </c:pt>
                <c:pt idx="291">
                  <c:v>144</c:v>
                </c:pt>
                <c:pt idx="292">
                  <c:v>114</c:v>
                </c:pt>
                <c:pt idx="293">
                  <c:v>54</c:v>
                </c:pt>
                <c:pt idx="294">
                  <c:v>333</c:v>
                </c:pt>
                <c:pt idx="295">
                  <c:v>366</c:v>
                </c:pt>
                <c:pt idx="296">
                  <c:v>303</c:v>
                </c:pt>
                <c:pt idx="297">
                  <c:v>126</c:v>
                </c:pt>
                <c:pt idx="298">
                  <c:v>231</c:v>
                </c:pt>
                <c:pt idx="299">
                  <c:v>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28964"/>
        <c:axId val="361162785"/>
      </c:scatterChart>
      <c:valAx>
        <c:axId val="146028964"/>
        <c:scaling>
          <c:orientation val="minMax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162785"/>
        <c:crosses val="autoZero"/>
        <c:crossBetween val="midCat"/>
      </c:valAx>
      <c:valAx>
        <c:axId val="361162785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02896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awesome chocolate.xlsx]best salesperson by country!PivotTable3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latin typeface="Comic Sans MS" panose="030F0702030302020204" charset="0"/>
                <a:cs typeface="Comic Sans MS" panose="030F0702030302020204" charset="0"/>
              </a:rPr>
              <a:t>Best Sales person by country</a:t>
            </a:r>
            <a:endParaRPr lang="en-IN" altLang="en-US">
              <a:latin typeface="Comic Sans MS" panose="030F0702030302020204" charset="0"/>
              <a:cs typeface="Comic Sans MS" panose="030F0702030302020204" charset="0"/>
            </a:endParaRPr>
          </a:p>
        </c:rich>
      </c:tx>
      <c:layout>
        <c:manualLayout>
          <c:xMode val="edge"/>
          <c:yMode val="edge"/>
          <c:x val="0.200755548522151"/>
          <c:y val="0.0060839586290813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14474439977"/>
          <c:y val="0.0291461412151067"/>
          <c:w val="0.833371625502585"/>
          <c:h val="0.5165435139573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'best salesperson by country'!$E$4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'best salesperson by country'!$C$5:$D$16</c:f>
              <c:multiLvlStrCache>
                <c:ptCount val="6"/>
                <c:lvl>
                  <c:pt idx="0">
                    <c:v>Barr Faughny</c:v>
                  </c:pt>
                  <c:pt idx="1">
                    <c:v>Ches Bonnell</c:v>
                  </c:pt>
                  <c:pt idx="2">
                    <c:v>Gigi Bohling</c:v>
                  </c:pt>
                  <c:pt idx="3">
                    <c:v>Gigi Bohling</c:v>
                  </c:pt>
                  <c:pt idx="4">
                    <c:v>Ram Mahesh</c:v>
                  </c:pt>
                  <c:pt idx="5">
                    <c:v>Gigi Bohling</c:v>
                  </c:pt>
                </c:lvl>
                <c:lvl>
                  <c:pt idx="0">
                    <c:v>UK</c:v>
                  </c:pt>
                  <c:pt idx="1">
                    <c:v>New Zealand</c:v>
                  </c:pt>
                  <c:pt idx="2">
                    <c:v>India</c:v>
                  </c:pt>
                  <c:pt idx="3">
                    <c:v>Canada</c:v>
                  </c:pt>
                  <c:pt idx="4">
                    <c:v>USA</c:v>
                  </c:pt>
                  <c:pt idx="5">
                    <c:v>Australia</c:v>
                  </c:pt>
                </c:lvl>
              </c:multiLvlStrCache>
            </c:multiLvlStrRef>
          </c:cat>
          <c:val>
            <c:numRef>
              <c:f>'best salesperson by country'!$E$5:$E$16</c:f>
              <c:numCache>
                <c:formatCode>_-[$$-409]* #,##0_ ;_-[$$-409]* \-#,##0\ ;_-[$$-409]* "-"??_ ;_-@_ </c:formatCode>
                <c:ptCount val="6"/>
                <c:pt idx="0">
                  <c:v>45752</c:v>
                </c:pt>
                <c:pt idx="1">
                  <c:v>43568</c:v>
                </c:pt>
                <c:pt idx="2">
                  <c:v>41559</c:v>
                </c:pt>
                <c:pt idx="3">
                  <c:v>39620</c:v>
                </c:pt>
                <c:pt idx="4">
                  <c:v>38325</c:v>
                </c:pt>
                <c:pt idx="5">
                  <c:v>25221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842563333"/>
        <c:axId val="231571027"/>
      </c:barChart>
      <c:catAx>
        <c:axId val="8425633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1571027"/>
        <c:crosses val="autoZero"/>
        <c:auto val="1"/>
        <c:lblAlgn val="ctr"/>
        <c:lblOffset val="100"/>
        <c:noMultiLvlLbl val="0"/>
      </c:catAx>
      <c:valAx>
        <c:axId val="231571027"/>
        <c:scaling>
          <c:orientation val="minMax"/>
        </c:scaling>
        <c:delete val="1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56333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awesome chocolate.xlsx]Profits by product(using produ)!PivotTable4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anose="030F0702030302020204" charset="0"/>
                <a:ea typeface="Comic Sans MS" panose="030F0702030302020204" charset="0"/>
                <a:cs typeface="Comic Sans MS" panose="030F0702030302020204" charset="0"/>
                <a:sym typeface="Comic Sans MS" panose="030F0702030302020204" charset="0"/>
              </a:defRPr>
            </a:pPr>
            <a:r>
              <a:rPr lang="en-IN" altLang="en-US">
                <a:latin typeface="Comic Sans MS" panose="030F0702030302020204" charset="0"/>
                <a:ea typeface="Comic Sans MS" panose="030F0702030302020204" charset="0"/>
                <a:cs typeface="Comic Sans MS" panose="030F0702030302020204" charset="0"/>
                <a:sym typeface="Comic Sans MS" panose="030F0702030302020204" charset="0"/>
              </a:rPr>
              <a:t>Profits by product</a:t>
            </a:r>
            <a:endParaRPr lang="en-IN" altLang="en-US"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018435445216002"/>
          <c:y val="0.117596355128679"/>
          <c:w val="0.924783383518712"/>
          <c:h val="0.8462504617657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'Profits by product(using produ)'!$C$4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'Profits by product(using produ)'!$B$5:$B$9</c:f>
              <c:strCache>
                <c:ptCount val="5"/>
                <c:pt idx="0">
                  <c:v>Baker's Choco Chips</c:v>
                </c:pt>
                <c:pt idx="1">
                  <c:v>Eclairs</c:v>
                </c:pt>
                <c:pt idx="2">
                  <c:v>Choco Coated Almonds</c:v>
                </c:pt>
                <c:pt idx="3">
                  <c:v>Raspberry Choco</c:v>
                </c:pt>
                <c:pt idx="4">
                  <c:v>After Nines</c:v>
                </c:pt>
              </c:strCache>
            </c:strRef>
          </c:cat>
          <c:val>
            <c:numRef>
              <c:f>'Profits by product(using produ)'!$C$5:$C$9</c:f>
              <c:numCache>
                <c:formatCode>_ "₹"* #,##0.00_ ;_ "₹"* \-#,##0.00_ ;_ "₹"* "-"??_ ;_ @_ </c:formatCode>
                <c:ptCount val="5"/>
                <c:pt idx="0">
                  <c:v>58277.8</c:v>
                </c:pt>
                <c:pt idx="1">
                  <c:v>56471.59</c:v>
                </c:pt>
                <c:pt idx="2">
                  <c:v>52063.35</c:v>
                </c:pt>
                <c:pt idx="3">
                  <c:v>50988.91</c:v>
                </c:pt>
                <c:pt idx="4">
                  <c:v>46234.96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482481782"/>
        <c:axId val="291757379"/>
      </c:barChart>
      <c:catAx>
        <c:axId val="4824817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757379"/>
        <c:crosses val="autoZero"/>
        <c:auto val="1"/>
        <c:lblAlgn val="ctr"/>
        <c:lblOffset val="100"/>
        <c:noMultiLvlLbl val="0"/>
      </c:catAx>
      <c:valAx>
        <c:axId val="291757379"/>
        <c:scaling>
          <c:orientation val="minMax"/>
        </c:scaling>
        <c:delete val="1"/>
        <c:axPos val="l"/>
        <c:numFmt formatCode="_ &quot;₹&quot;* #,##0.00_ ;_ &quot;₹&quot;* \-#,##0.00_ ;_ &quot;₹&quot;* &quot;-&quot;??_ ;_ @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24817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>
      <a:softEdge rad="12700"/>
    </a:effectLst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0</xdr:row>
      <xdr:rowOff>152482</xdr:rowOff>
    </xdr:from>
    <xdr:to>
      <xdr:col>13</xdr:col>
      <xdr:colOff>2314878</xdr:colOff>
      <xdr:row>2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>
          <a:fillRect/>
        </a:stretch>
      </xdr:blipFill>
      <xdr:spPr>
        <a:xfrm>
          <a:off x="8949055" y="152400"/>
          <a:ext cx="2314575" cy="704850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>
          <a:fillRect/>
        </a:stretch>
      </xdr:blipFill>
      <xdr:spPr>
        <a:xfrm>
          <a:off x="250190" y="761365"/>
          <a:ext cx="1264920" cy="12045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491490</xdr:colOff>
      <xdr:row>1</xdr:row>
      <xdr:rowOff>99060</xdr:rowOff>
    </xdr:from>
    <xdr:to>
      <xdr:col>14</xdr:col>
      <xdr:colOff>347980</xdr:colOff>
      <xdr:row>17</xdr:row>
      <xdr:rowOff>109220</xdr:rowOff>
    </xdr:to>
    <xdr:graphicFrame>
      <xdr:nvGraphicFramePr>
        <xdr:cNvPr id="2" name="Chart 1"/>
        <xdr:cNvGraphicFramePr/>
      </xdr:nvGraphicFramePr>
      <xdr:xfrm>
        <a:off x="4103370" y="480060"/>
        <a:ext cx="5342890" cy="3060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71120</xdr:colOff>
      <xdr:row>1</xdr:row>
      <xdr:rowOff>68580</xdr:rowOff>
    </xdr:from>
    <xdr:to>
      <xdr:col>15</xdr:col>
      <xdr:colOff>386080</xdr:colOff>
      <xdr:row>17</xdr:row>
      <xdr:rowOff>113665</xdr:rowOff>
    </xdr:to>
    <xdr:graphicFrame>
      <xdr:nvGraphicFramePr>
        <xdr:cNvPr id="4" name="Chart 3"/>
        <xdr:cNvGraphicFramePr/>
      </xdr:nvGraphicFramePr>
      <xdr:xfrm>
        <a:off x="3401060" y="563880"/>
        <a:ext cx="6410960" cy="30778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116840</xdr:colOff>
      <xdr:row>2</xdr:row>
      <xdr:rowOff>137160</xdr:rowOff>
    </xdr:from>
    <xdr:to>
      <xdr:col>20</xdr:col>
      <xdr:colOff>116840</xdr:colOff>
      <xdr:row>18</xdr:row>
      <xdr:rowOff>50800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Sales Pers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Pers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61980" y="815340"/>
              <a:ext cx="1828800" cy="294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574040</xdr:colOff>
      <xdr:row>1</xdr:row>
      <xdr:rowOff>106680</xdr:rowOff>
    </xdr:from>
    <xdr:to>
      <xdr:col>10</xdr:col>
      <xdr:colOff>369570</xdr:colOff>
      <xdr:row>14</xdr:row>
      <xdr:rowOff>175260</xdr:rowOff>
    </xdr:to>
    <xdr:graphicFrame>
      <xdr:nvGraphicFramePr>
        <xdr:cNvPr id="2" name="Chart 1"/>
        <xdr:cNvGraphicFramePr/>
      </xdr:nvGraphicFramePr>
      <xdr:xfrm>
        <a:off x="4246880" y="601980"/>
        <a:ext cx="4847590" cy="254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25400</xdr:colOff>
      <xdr:row>1</xdr:row>
      <xdr:rowOff>167640</xdr:rowOff>
    </xdr:from>
    <xdr:to>
      <xdr:col>10</xdr:col>
      <xdr:colOff>309880</xdr:colOff>
      <xdr:row>22</xdr:row>
      <xdr:rowOff>167640</xdr:rowOff>
    </xdr:to>
    <xdr:graphicFrame>
      <xdr:nvGraphicFramePr>
        <xdr:cNvPr id="3" name="Chart 2"/>
        <xdr:cNvGraphicFramePr/>
      </xdr:nvGraphicFramePr>
      <xdr:xfrm>
        <a:off x="1244600" y="533400"/>
        <a:ext cx="5161280" cy="3840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436880</xdr:colOff>
      <xdr:row>1</xdr:row>
      <xdr:rowOff>152400</xdr:rowOff>
    </xdr:from>
    <xdr:to>
      <xdr:col>14</xdr:col>
      <xdr:colOff>386080</xdr:colOff>
      <xdr:row>21</xdr:row>
      <xdr:rowOff>90170</xdr:rowOff>
    </xdr:to>
    <xdr:graphicFrame>
      <xdr:nvGraphicFramePr>
        <xdr:cNvPr id="2" name="Chart 1"/>
        <xdr:cNvGraphicFramePr/>
      </xdr:nvGraphicFramePr>
      <xdr:xfrm>
        <a:off x="5459095" y="586740"/>
        <a:ext cx="4826000" cy="38011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25400</xdr:colOff>
      <xdr:row>9</xdr:row>
      <xdr:rowOff>175260</xdr:rowOff>
    </xdr:from>
    <xdr:to>
      <xdr:col>2</xdr:col>
      <xdr:colOff>223520</xdr:colOff>
      <xdr:row>21</xdr:row>
      <xdr:rowOff>187960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Geograph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ograph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00" y="216408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3</xdr:col>
      <xdr:colOff>657860</xdr:colOff>
      <xdr:row>2</xdr:row>
      <xdr:rowOff>161290</xdr:rowOff>
    </xdr:from>
    <xdr:to>
      <xdr:col>13</xdr:col>
      <xdr:colOff>354965</xdr:colOff>
      <xdr:row>19</xdr:row>
      <xdr:rowOff>146050</xdr:rowOff>
    </xdr:to>
    <xdr:graphicFrame>
      <xdr:nvGraphicFramePr>
        <xdr:cNvPr id="3" name="Chart 2"/>
        <xdr:cNvGraphicFramePr/>
      </xdr:nvGraphicFramePr>
      <xdr:xfrm>
        <a:off x="3797300" y="778510"/>
        <a:ext cx="6372225" cy="332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337820</xdr:colOff>
      <xdr:row>3</xdr:row>
      <xdr:rowOff>76200</xdr:rowOff>
    </xdr:from>
    <xdr:to>
      <xdr:col>8</xdr:col>
      <xdr:colOff>337820</xdr:colOff>
      <xdr:row>15</xdr:row>
      <xdr:rowOff>73660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Geography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ograph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8940" y="88392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135255</xdr:colOff>
      <xdr:row>12</xdr:row>
      <xdr:rowOff>72390</xdr:rowOff>
    </xdr:from>
    <xdr:to>
      <xdr:col>21</xdr:col>
      <xdr:colOff>539115</xdr:colOff>
      <xdr:row>15</xdr:row>
      <xdr:rowOff>140970</xdr:rowOff>
    </xdr:to>
    <xdr:sp>
      <xdr:nvSpPr>
        <xdr:cNvPr id="5" name="Rounded Rectangle 4"/>
        <xdr:cNvSpPr/>
      </xdr:nvSpPr>
      <xdr:spPr>
        <a:xfrm>
          <a:off x="12327255" y="2266950"/>
          <a:ext cx="1013460" cy="61722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100"/>
            <a:t>     Cost</a:t>
          </a:r>
          <a:endParaRPr lang="en-IN" altLang="en-US" sz="1100"/>
        </a:p>
        <a:p>
          <a:pPr algn="l"/>
          <a:r>
            <a:rPr lang="en-IN" altLang="en-US" sz="1100"/>
            <a:t>    0.44 M</a:t>
          </a:r>
          <a:endParaRPr lang="en-IN" altLang="en-US" sz="1100"/>
        </a:p>
      </xdr:txBody>
    </xdr:sp>
    <xdr:clientData/>
  </xdr:twoCellAnchor>
  <xdr:twoCellAnchor>
    <xdr:from>
      <xdr:col>22</xdr:col>
      <xdr:colOff>244475</xdr:colOff>
      <xdr:row>12</xdr:row>
      <xdr:rowOff>32385</xdr:rowOff>
    </xdr:from>
    <xdr:to>
      <xdr:col>23</xdr:col>
      <xdr:colOff>572135</xdr:colOff>
      <xdr:row>15</xdr:row>
      <xdr:rowOff>123825</xdr:rowOff>
    </xdr:to>
    <xdr:sp>
      <xdr:nvSpPr>
        <xdr:cNvPr id="6" name="Rounded Rectangle 5"/>
        <xdr:cNvSpPr/>
      </xdr:nvSpPr>
      <xdr:spPr>
        <a:xfrm>
          <a:off x="13655675" y="2226945"/>
          <a:ext cx="937260" cy="64008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100"/>
            <a:t>     Profit</a:t>
          </a:r>
          <a:endParaRPr lang="en-IN" altLang="en-US" sz="1100"/>
        </a:p>
        <a:p>
          <a:pPr algn="l"/>
          <a:r>
            <a:rPr lang="en-IN" altLang="en-US" sz="1100"/>
            <a:t>     0.8 M</a:t>
          </a:r>
          <a:endParaRPr lang="en-IN" altLang="en-US" sz="1100"/>
        </a:p>
      </xdr:txBody>
    </xdr:sp>
    <xdr:clientData/>
  </xdr:twoCellAnchor>
  <xdr:twoCellAnchor>
    <xdr:from>
      <xdr:col>17</xdr:col>
      <xdr:colOff>606425</xdr:colOff>
      <xdr:row>12</xdr:row>
      <xdr:rowOff>43180</xdr:rowOff>
    </xdr:from>
    <xdr:to>
      <xdr:col>19</xdr:col>
      <xdr:colOff>466725</xdr:colOff>
      <xdr:row>16</xdr:row>
      <xdr:rowOff>8890</xdr:rowOff>
    </xdr:to>
    <xdr:sp>
      <xdr:nvSpPr>
        <xdr:cNvPr id="7" name="Rounded Rectangle 6"/>
        <xdr:cNvSpPr/>
      </xdr:nvSpPr>
      <xdr:spPr>
        <a:xfrm>
          <a:off x="10969625" y="2237740"/>
          <a:ext cx="1079500" cy="69723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100"/>
            <a:t>    </a:t>
          </a:r>
          <a:r>
            <a:rPr lang="en-IN" altLang="en-US" sz="1100">
              <a:solidFill>
                <a:schemeClr val="bg1"/>
              </a:solidFill>
            </a:rPr>
            <a:t>Revenue</a:t>
          </a:r>
          <a:endParaRPr lang="en-IN" altLang="en-US" sz="1100">
            <a:solidFill>
              <a:schemeClr val="bg1"/>
            </a:solidFill>
          </a:endParaRPr>
        </a:p>
        <a:p>
          <a:pPr algn="l"/>
          <a:r>
            <a:rPr lang="en-IN" altLang="en-US" sz="1100">
              <a:solidFill>
                <a:schemeClr val="bg1"/>
              </a:solidFill>
            </a:rPr>
            <a:t>     1.24 M</a:t>
          </a:r>
          <a:endParaRPr lang="en-I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142240</xdr:colOff>
      <xdr:row>7</xdr:row>
      <xdr:rowOff>77470</xdr:rowOff>
    </xdr:from>
    <xdr:to>
      <xdr:col>9</xdr:col>
      <xdr:colOff>22860</xdr:colOff>
      <xdr:row>20</xdr:row>
      <xdr:rowOff>76835</xdr:rowOff>
    </xdr:to>
    <xdr:graphicFrame>
      <xdr:nvGraphicFramePr>
        <xdr:cNvPr id="8" name="Chart 7"/>
        <xdr:cNvGraphicFramePr/>
      </xdr:nvGraphicFramePr>
      <xdr:xfrm>
        <a:off x="142240" y="1357630"/>
        <a:ext cx="5367020" cy="2376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507365</xdr:colOff>
      <xdr:row>6</xdr:row>
      <xdr:rowOff>163830</xdr:rowOff>
    </xdr:from>
    <xdr:to>
      <xdr:col>16</xdr:col>
      <xdr:colOff>403225</xdr:colOff>
      <xdr:row>22</xdr:row>
      <xdr:rowOff>74930</xdr:rowOff>
    </xdr:to>
    <xdr:graphicFrame>
      <xdr:nvGraphicFramePr>
        <xdr:cNvPr id="9" name="Chart 8"/>
        <xdr:cNvGraphicFramePr/>
      </xdr:nvGraphicFramePr>
      <xdr:xfrm>
        <a:off x="5384165" y="1261110"/>
        <a:ext cx="4772660" cy="2837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</xdr:colOff>
      <xdr:row>21</xdr:row>
      <xdr:rowOff>31750</xdr:rowOff>
    </xdr:from>
    <xdr:to>
      <xdr:col>7</xdr:col>
      <xdr:colOff>475615</xdr:colOff>
      <xdr:row>47</xdr:row>
      <xdr:rowOff>9525</xdr:rowOff>
    </xdr:to>
    <xdr:graphicFrame>
      <xdr:nvGraphicFramePr>
        <xdr:cNvPr id="10" name="Chart 9"/>
        <xdr:cNvGraphicFramePr/>
      </xdr:nvGraphicFramePr>
      <xdr:xfrm>
        <a:off x="7620" y="3872230"/>
        <a:ext cx="4735195" cy="4732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385445</xdr:colOff>
      <xdr:row>22</xdr:row>
      <xdr:rowOff>114935</xdr:rowOff>
    </xdr:from>
    <xdr:to>
      <xdr:col>15</xdr:col>
      <xdr:colOff>267970</xdr:colOff>
      <xdr:row>44</xdr:row>
      <xdr:rowOff>24765</xdr:rowOff>
    </xdr:to>
    <xdr:graphicFrame>
      <xdr:nvGraphicFramePr>
        <xdr:cNvPr id="11" name="Chart 10"/>
        <xdr:cNvGraphicFramePr/>
      </xdr:nvGraphicFramePr>
      <xdr:xfrm>
        <a:off x="4652645" y="4138295"/>
        <a:ext cx="4759325" cy="3933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281940</xdr:colOff>
      <xdr:row>20</xdr:row>
      <xdr:rowOff>78105</xdr:rowOff>
    </xdr:from>
    <xdr:to>
      <xdr:col>25</xdr:col>
      <xdr:colOff>328295</xdr:colOff>
      <xdr:row>40</xdr:row>
      <xdr:rowOff>108585</xdr:rowOff>
    </xdr:to>
    <xdr:graphicFrame>
      <xdr:nvGraphicFramePr>
        <xdr:cNvPr id="12" name="Chart 11"/>
        <xdr:cNvGraphicFramePr/>
      </xdr:nvGraphicFramePr>
      <xdr:xfrm>
        <a:off x="9425940" y="3735705"/>
        <a:ext cx="6142355" cy="368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64.8864699074" refreshedBy="singh" recordCount="300">
  <cacheSource type="worksheet">
    <worksheetSource name="data"/>
  </cacheSource>
  <cacheFields count="11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183">
      <sharedItems containsSemiMixedTypes="0" containsString="0" containsNumber="1" containsInteger="1" minValue="0" maxValue="16184" count="268">
        <n v="1624"/>
        <n v="6706"/>
        <n v="959"/>
        <n v="9632"/>
        <n v="2100"/>
        <n v="8869"/>
        <n v="2681"/>
        <n v="5012"/>
        <n v="1281"/>
        <n v="4991"/>
        <n v="1785"/>
        <n v="3983"/>
        <n v="2646"/>
        <n v="252"/>
        <n v="2464"/>
        <n v="2114"/>
        <n v="7693"/>
        <n v="15610"/>
        <n v="336"/>
        <n v="9443"/>
        <n v="8155"/>
        <n v="1701"/>
        <n v="2205"/>
        <n v="1771"/>
        <n v="10311"/>
        <n v="21"/>
        <n v="1974"/>
        <n v="6314"/>
        <n v="4683"/>
        <n v="6398"/>
        <n v="553"/>
        <n v="7021"/>
        <n v="5817"/>
        <n v="3976"/>
        <n v="1134"/>
        <n v="6027"/>
        <n v="1904"/>
        <n v="3262"/>
        <n v="2289"/>
        <n v="6986"/>
        <n v="4417"/>
        <n v="1442"/>
        <n v="2415"/>
        <n v="238"/>
        <n v="4949"/>
        <n v="5075"/>
        <n v="9198"/>
        <n v="3339"/>
        <n v="5019"/>
        <n v="16184"/>
        <n v="497"/>
        <n v="8211"/>
        <n v="6580"/>
        <n v="4760"/>
        <n v="5439"/>
        <n v="1463"/>
        <n v="7777"/>
        <n v="1085"/>
        <n v="182"/>
        <n v="4242"/>
        <n v="6118"/>
        <n v="2317"/>
        <n v="938"/>
        <n v="9709"/>
        <n v="4487"/>
        <n v="4018"/>
        <n v="861"/>
        <n v="5586"/>
        <n v="2226"/>
        <n v="14329"/>
        <n v="8463"/>
        <n v="2891"/>
        <n v="3773"/>
        <n v="854"/>
        <n v="4970"/>
        <n v="98"/>
        <n v="13391"/>
        <n v="8890"/>
        <n v="56"/>
        <n v="3808"/>
        <n v="63"/>
        <n v="7812"/>
        <n v="973"/>
        <n v="567"/>
        <n v="2471"/>
        <n v="7189"/>
        <n v="7455"/>
        <n v="3108"/>
        <n v="469"/>
        <n v="2737"/>
        <n v="4305"/>
        <n v="2408"/>
        <n v="12348"/>
        <n v="3689"/>
        <n v="2870"/>
        <n v="798"/>
        <n v="2933"/>
        <n v="2744"/>
        <n v="9772"/>
        <n v="1568"/>
        <n v="11417"/>
        <n v="6748"/>
        <n v="1407"/>
        <n v="2023"/>
        <n v="5236"/>
        <n v="1925"/>
        <n v="6608"/>
        <n v="8008"/>
        <n v="1428"/>
        <n v="525"/>
        <n v="1505"/>
        <n v="6755"/>
        <n v="11571"/>
        <n v="2541"/>
        <n v="1526"/>
        <n v="6125"/>
        <n v="847"/>
        <n v="4753"/>
        <n v="2793"/>
        <n v="4606"/>
        <n v="5551"/>
        <n v="6657"/>
        <n v="4438"/>
        <n v="168"/>
        <n v="6391"/>
        <n v="518"/>
        <n v="5677"/>
        <n v="6048"/>
        <n v="3752"/>
        <n v="4480"/>
        <n v="259"/>
        <n v="42"/>
        <n v="2478"/>
        <n v="7847"/>
        <n v="9926"/>
        <n v="819"/>
        <n v="3052"/>
        <n v="6832"/>
        <n v="2016"/>
        <n v="7322"/>
        <n v="357"/>
        <n v="3192"/>
        <n v="8435"/>
        <n v="0"/>
        <n v="8862"/>
        <n v="3556"/>
        <n v="7280"/>
        <n v="3402"/>
        <n v="4592"/>
        <n v="7833"/>
        <n v="7651"/>
        <n v="2275"/>
        <n v="5670"/>
        <n v="2135"/>
        <n v="2779"/>
        <n v="12950"/>
        <n v="3794"/>
        <n v="2583"/>
        <n v="4585"/>
        <n v="1652"/>
        <n v="2009"/>
        <n v="3388"/>
        <n v="623"/>
        <n v="10073"/>
        <n v="1561"/>
        <n v="11522"/>
        <n v="3059"/>
        <n v="2324"/>
        <n v="4956"/>
        <n v="5355"/>
        <n v="7259"/>
        <n v="6279"/>
        <n v="3864"/>
        <n v="6146"/>
        <n v="2639"/>
        <n v="1890"/>
        <n v="1932"/>
        <n v="6300"/>
        <n v="560"/>
        <n v="2856"/>
        <n v="707"/>
        <n v="3598"/>
        <n v="6853"/>
        <n v="4725"/>
        <n v="10304"/>
        <n v="1274"/>
        <n v="3101"/>
        <n v="1057"/>
        <n v="5306"/>
        <n v="1778"/>
        <n v="1638"/>
        <n v="154"/>
        <n v="9835"/>
        <n v="7273"/>
        <n v="6909"/>
        <n v="3920"/>
        <n v="4858"/>
        <n v="3549"/>
        <n v="966"/>
        <n v="385"/>
        <n v="2219"/>
        <n v="2954"/>
        <n v="280"/>
        <n v="4802"/>
        <n v="4137"/>
        <n v="9051"/>
        <n v="2919"/>
        <n v="5915"/>
        <n v="2562"/>
        <n v="8813"/>
        <n v="6111"/>
        <n v="3507"/>
        <n v="4319"/>
        <n v="609"/>
        <n v="6370"/>
        <n v="5474"/>
        <n v="3164"/>
        <n v="1302"/>
        <n v="7308"/>
        <n v="6132"/>
        <n v="3472"/>
        <n v="9660"/>
        <n v="2436"/>
        <n v="9506"/>
        <n v="245"/>
        <n v="2702"/>
        <n v="700"/>
        <n v="3759"/>
        <n v="1589"/>
        <n v="5194"/>
        <n v="945"/>
        <n v="1988"/>
        <n v="6734"/>
        <n v="217"/>
        <n v="4424"/>
        <n v="189"/>
        <n v="490"/>
        <n v="434"/>
        <n v="10129"/>
        <n v="6433"/>
        <n v="2212"/>
        <n v="3829"/>
        <n v="5775"/>
        <n v="1071"/>
        <n v="2863"/>
        <n v="1617"/>
        <n v="6818"/>
        <n v="3094"/>
        <n v="2989"/>
        <n v="2268"/>
        <n v="7511"/>
        <n v="4326"/>
        <n v="4935"/>
        <n v="4781"/>
        <n v="7483"/>
        <n v="6860"/>
        <n v="9002"/>
        <n v="1400"/>
        <n v="4053"/>
        <n v="2149"/>
        <n v="3640"/>
        <n v="630"/>
        <n v="2429"/>
        <n v="2142"/>
        <n v="6454"/>
        <n v="8841"/>
        <n v="714"/>
        <n v="3850"/>
      </sharedItems>
    </cacheField>
    <cacheField name="Units" numFmtId="3">
      <sharedItems containsSemiMixedTypes="0" containsString="0" containsNumber="1" containsInteger="1" minValue="0" maxValue="525" count="120">
        <n v="114"/>
        <n v="459"/>
        <n v="147"/>
        <n v="288"/>
        <n v="414"/>
        <n v="432"/>
        <n v="54"/>
        <n v="210"/>
        <n v="75"/>
        <n v="12"/>
        <n v="462"/>
        <n v="144"/>
        <n v="120"/>
        <n v="234"/>
        <n v="66"/>
        <n v="87"/>
        <n v="339"/>
        <n v="162"/>
        <n v="90"/>
        <n v="141"/>
        <n v="204"/>
        <n v="186"/>
        <n v="231"/>
        <n v="168"/>
        <n v="195"/>
        <n v="15"/>
        <n v="30"/>
        <n v="102"/>
        <n v="183"/>
        <n v="72"/>
        <n v="282"/>
        <n v="405"/>
        <n v="135"/>
        <n v="21"/>
        <n v="153"/>
        <n v="255"/>
        <n v="18"/>
        <n v="189"/>
        <n v="36"/>
        <n v="156"/>
        <n v="39"/>
        <n v="63"/>
        <n v="69"/>
        <n v="504"/>
        <n v="273"/>
        <n v="48"/>
        <n v="207"/>
        <n v="9"/>
        <n v="261"/>
        <n v="6"/>
        <n v="138"/>
        <n v="111"/>
        <n v="525"/>
        <n v="150"/>
        <n v="492"/>
        <n v="165"/>
        <n v="309"/>
        <n v="159"/>
        <n v="201"/>
        <n v="51"/>
        <n v="279"/>
        <n v="123"/>
        <n v="81"/>
        <n v="228"/>
        <n v="342"/>
        <n v="216"/>
        <n v="93"/>
        <n v="312"/>
        <n v="300"/>
        <n v="519"/>
        <n v="96"/>
        <n v="192"/>
        <n v="225"/>
        <n v="456"/>
        <n v="252"/>
        <n v="240"/>
        <n v="129"/>
        <n v="303"/>
        <n v="246"/>
        <n v="84"/>
        <n v="348"/>
        <n v="258"/>
        <n v="27"/>
        <n v="213"/>
        <n v="357"/>
        <n v="174"/>
        <n v="510"/>
        <n v="378"/>
        <n v="117"/>
        <n v="126"/>
        <n v="42"/>
        <n v="366"/>
        <n v="324"/>
        <n v="243"/>
        <n v="447"/>
        <n v="297"/>
        <n v="177"/>
        <n v="306"/>
        <n v="219"/>
        <n v="171"/>
        <n v="276"/>
        <n v="45"/>
        <n v="369"/>
        <n v="372"/>
        <n v="105"/>
        <n v="0"/>
        <n v="270"/>
        <n v="3"/>
        <n v="198"/>
        <n v="249"/>
        <n v="60"/>
        <n v="78"/>
        <n v="57"/>
        <n v="402"/>
        <n v="327"/>
        <n v="99"/>
        <n v="363"/>
        <n v="237"/>
        <n v="24"/>
        <n v="333"/>
      </sharedItems>
    </cacheField>
    <cacheField name="Cost per unit" numFmtId="0">
      <sharedItems containsSemiMixedTypes="0" containsString="0" containsNumber="1" minValue="3.11" maxValue="16.73" count="22">
        <n v="14.49"/>
        <n v="8.65"/>
        <n v="11.88"/>
        <n v="6.47"/>
        <n v="13.15"/>
        <n v="12.37"/>
        <n v="5.79"/>
        <n v="9.77"/>
        <n v="11.7"/>
        <n v="3.11"/>
        <n v="8.79"/>
        <n v="9.33"/>
        <n v="7.16"/>
        <n v="10.62"/>
        <n v="6.49"/>
        <n v="7.64"/>
        <n v="11.73"/>
        <n v="4.97"/>
        <n v="16.73"/>
        <n v="10.38"/>
        <n v="9"/>
        <n v="5.6"/>
      </sharedItems>
    </cacheField>
    <cacheField name="Cost" numFmtId="3">
      <sharedItems containsSemiMixedTypes="0" containsString="0" containsNumber="1" minValue="0" maxValue="8682.87" count="282">
        <n v="1651.86"/>
        <n v="3970.35"/>
        <n v="1746.36"/>
        <n v="1863.36"/>
        <n v="5444.1"/>
        <n v="5343.84"/>
        <n v="312.66"/>
        <n v="2051.7"/>
        <n v="877.5"/>
        <n v="140.4"/>
        <n v="6075.3"/>
        <n v="447.84"/>
        <n v="1054.8"/>
        <n v="503.82"/>
        <n v="3077.1"/>
        <n v="472.56"/>
        <n v="503.73"/>
        <n v="3600.18"/>
        <n v="1406.88"/>
        <n v="1720.44"/>
        <n v="584.1"/>
        <n v="1518.66"/>
        <n v="1377.57"/>
        <n v="1558.56"/>
        <n v="2181.78"/>
        <n v="2155.23"/>
        <n v="1476.72"/>
        <n v="2070.9"/>
        <n v="97.35"/>
        <n v="194.7"/>
        <n v="506.94"/>
        <n v="114.6"/>
        <n v="2651.67"/>
        <n v="117.24"/>
        <n v="842.4"/>
        <n v="4717.86"/>
        <n v="1494.72"/>
        <n v="3559.95"/>
        <n v="648.75"/>
        <n v="2258.55"/>
        <n v="351.33"/>
        <n v="992.97"/>
        <n v="175.95"/>
        <n v="2983.5"/>
        <n v="137.52"/>
        <n v="1226.61"/>
        <n v="181.65"/>
        <n v="316.44"/>
        <n v="537"/>
        <n v="485.16"/>
        <n v="342.81"/>
        <n v="567"/>
        <n v="1899.54"/>
        <n v="643.77"/>
        <n v="394.5"/>
        <n v="121.29"/>
        <n v="4359.6"/>
        <n v="1954.68"/>
        <n v="277.92"/>
        <n v="3463.11"/>
        <n v="77.85"/>
        <n v="1693.89"/>
        <n v="52.74"/>
        <n v="351.9"/>
        <n v="1465.56"/>
        <n v="345.21"/>
        <n v="97.05"/>
        <n v="1237.68"/>
        <n v="1489.8"/>
        <n v="6142.5"/>
        <n v="593.76"/>
        <n v="1557"/>
        <n v="5225.04"/>
        <n v="730.32"/>
        <n v="1070.85"/>
        <n v="3207.42"/>
        <n v="890.4"/>
        <n v="2357.73"/>
        <n v="1215.9"/>
        <n v="475.83"/>
        <n v="512.85"/>
        <n v="1805.13"/>
        <n v="1147.59"/>
        <n v="1355.13"/>
        <n v="160.44"/>
        <n v="1681.56"/>
        <n v="2052"/>
        <n v="2448.72"/>
        <n v="2242.08"/>
        <n v="302.4"/>
        <n v="986.25"/>
        <n v="603.57"/>
        <n v="2051.4"/>
        <n v="27.99"/>
        <n v="2024.1"/>
        <n v="3238.56"/>
        <n v="2292"/>
        <n v="8682.87"/>
        <n v="81"/>
        <n v="106.92"/>
        <n v="1113.3"/>
        <n v="1262.4"/>
        <n v="184.59"/>
        <n v="268.8"/>
        <n v="1204.56"/>
        <n v="1202.88"/>
        <n v="285.6"/>
        <n v="1466.88"/>
        <n v="2632.5"/>
        <n v="2553.6"/>
        <n v="1222.95"/>
        <n v="570.24"/>
        <n v="659.94"/>
        <n v="3651.48"/>
        <n v="892.86"/>
        <n v="1183.5"/>
        <n v="3477.6"/>
        <n v="1211.76"/>
        <n v="2158.17"/>
        <n v="5019"/>
        <n v="1669.95"/>
        <n v="566.58"/>
        <n v="737.1"/>
        <n v="1804.32"/>
        <n v="2620.95"/>
        <n v="765.06"/>
        <n v="820.68"/>
        <n v="1082.28"/>
        <n v="732.75"/>
        <n v="2678.04"/>
        <n v="83.97"/>
        <n v="1842.45"/>
        <n v="2556.12"/>
        <n v="2459.16"/>
        <n v="2173.5"/>
        <n v="1142.4"/>
        <n v="2152.38"/>
        <n v="625.11"/>
        <n v="4758.3"/>
        <n v="2706.48"/>
        <n v="243"/>
        <n v="1028.43"/>
        <n v="324"/>
        <n v="1558.62"/>
        <n v="946.8"/>
        <n v="410.34"/>
        <n v="966.6"/>
        <n v="939.33"/>
        <n v="4764.42"/>
        <n v="5303.34"/>
        <n v="2319.84"/>
        <n v="2850.39"/>
        <n v="1917"/>
        <n v="6477.03"/>
        <n v="2771.01"/>
        <n v="237.33"/>
        <n v="486.75"/>
        <n v="371.1"/>
        <n v="1145.19"/>
        <n v="1966.83"/>
        <n v="3785.22"/>
        <n v="191.16"/>
        <n v="1833.6"/>
        <n v="1150.41"/>
        <n v="50.4"/>
        <n v="1925.01"/>
        <n v="1306.26"/>
        <n v="253.47"/>
        <n v="1425.6"/>
        <n v="151.2"/>
        <n v="3412.92"/>
        <n v="280.26"/>
        <n v="991.2"/>
        <n v="957.6"/>
        <n v="3229.2"/>
        <n v="252"/>
        <n v="322.2"/>
        <n v="2961.21"/>
        <n v="587.79"/>
        <n v="1319.88"/>
        <n v="1905.15"/>
        <n v="4317.3"/>
        <n v="552.3"/>
        <n v="1173.69"/>
        <n v="1377.6"/>
        <n v="541.14"/>
        <n v="3634.44"/>
        <n v="1529.46"/>
        <n v="726.6"/>
        <n v="1977.75"/>
        <n v="1521.45"/>
        <n v="2335.5"/>
        <n v="631.8"/>
        <n v="0"/>
        <n v="849.87"/>
        <n v="1661.31"/>
        <n v="1746.9"/>
        <n v="912.87"/>
        <n v="276.15"/>
        <n v="2022.39"/>
        <n v="1019.52"/>
        <n v="791.37"/>
        <n v="1520.82"/>
        <n v="2511"/>
        <n v="35.64"/>
        <n v="3312.54"/>
        <n v="1611.03"/>
        <n v="659.25"/>
        <n v="1634.85"/>
        <n v="752.55"/>
        <n v="2521.26"/>
        <n v="422.28"/>
        <n v="298.2"/>
        <n v="506.22"/>
        <n v="825.93"/>
        <n v="467.1"/>
        <n v="29.31"/>
        <n v="70.38"/>
        <n v="19.41"/>
        <n v="1667.52"/>
        <n v="279.9"/>
        <n v="487.2"/>
        <n v="501.9"/>
        <n v="1283.52"/>
        <n v="5119.38"/>
        <n v="4775.76"/>
        <n v="3394.26"/>
        <n v="1555.89"/>
        <n v="1123.2"/>
        <n v="174.69"/>
        <n v="554.4"/>
        <n v="1076.19"/>
        <n v="2592"/>
        <n v="3855.06"/>
        <n v="270.57"/>
        <n v="466.5"/>
        <n v="942.33"/>
        <n v="2989.44"/>
        <n v="699.75"/>
        <n v="225.81"/>
        <n v="1063.95"/>
        <n v="427.68"/>
        <n v="2315.49"/>
        <n v="1875.33"/>
        <n v="149.28"/>
        <n v="783"/>
        <n v="4520.88"/>
        <n v="1058.76"/>
        <n v="702"/>
        <n v="759.33"/>
        <n v="756.36"/>
        <n v="238.56"/>
        <n v="281.52"/>
        <n v="492.66"/>
        <n v="2867.4"/>
        <n v="973.5"/>
        <n v="902.16"/>
        <n v="33.6"/>
        <n v="3237.48"/>
        <n v="289.23"/>
        <n v="1424.34"/>
        <n v="14.91"/>
        <n v="1053.99"/>
        <n v="916.8"/>
        <n v="2014.92"/>
        <n v="817.74"/>
        <n v="1782.27"/>
        <n v="591.75"/>
        <n v="1496.88"/>
        <n v="515.52"/>
        <n v="234.48"/>
        <n v="677.43"/>
        <n v="365.16"/>
        <n v="233.64"/>
        <n v="2409.12"/>
        <n v="1499.1"/>
        <n v="782.46"/>
        <n v="2927.07"/>
        <n v="4348.08"/>
        <n v="1696.8"/>
        <n v="2709.63"/>
        <n v="1341.3"/>
      </sharedItems>
    </cacheField>
    <cacheField name="Amount per Unit" numFmtId="0" formula="Amount/Units" databaseField="0"/>
    <cacheField name="Profit" numFmtId="0" formula="Amount-Cost" databaseField="0"/>
    <cacheField name="Profit%" numFmtId="0" formula="Profit/Cost" databaseField="0"/>
    <cacheField name="Field1" numFmtId="0" formula="0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0"/>
    <x v="0"/>
    <x v="0"/>
    <x v="0"/>
    <x v="0"/>
    <x v="0"/>
    <x v="0"/>
  </r>
  <r>
    <x v="1"/>
    <x v="1"/>
    <x v="1"/>
    <x v="1"/>
    <x v="1"/>
    <x v="1"/>
    <x v="1"/>
  </r>
  <r>
    <x v="2"/>
    <x v="1"/>
    <x v="2"/>
    <x v="2"/>
    <x v="2"/>
    <x v="2"/>
    <x v="2"/>
  </r>
  <r>
    <x v="3"/>
    <x v="2"/>
    <x v="3"/>
    <x v="3"/>
    <x v="3"/>
    <x v="3"/>
    <x v="3"/>
  </r>
  <r>
    <x v="4"/>
    <x v="3"/>
    <x v="4"/>
    <x v="4"/>
    <x v="4"/>
    <x v="4"/>
    <x v="4"/>
  </r>
  <r>
    <x v="0"/>
    <x v="1"/>
    <x v="5"/>
    <x v="5"/>
    <x v="5"/>
    <x v="5"/>
    <x v="5"/>
  </r>
  <r>
    <x v="4"/>
    <x v="4"/>
    <x v="6"/>
    <x v="6"/>
    <x v="6"/>
    <x v="6"/>
    <x v="6"/>
  </r>
  <r>
    <x v="1"/>
    <x v="1"/>
    <x v="7"/>
    <x v="7"/>
    <x v="7"/>
    <x v="7"/>
    <x v="7"/>
  </r>
  <r>
    <x v="5"/>
    <x v="4"/>
    <x v="8"/>
    <x v="8"/>
    <x v="8"/>
    <x v="8"/>
    <x v="8"/>
  </r>
  <r>
    <x v="6"/>
    <x v="0"/>
    <x v="8"/>
    <x v="9"/>
    <x v="9"/>
    <x v="8"/>
    <x v="9"/>
  </r>
  <r>
    <x v="7"/>
    <x v="3"/>
    <x v="4"/>
    <x v="10"/>
    <x v="10"/>
    <x v="4"/>
    <x v="10"/>
  </r>
  <r>
    <x v="8"/>
    <x v="0"/>
    <x v="9"/>
    <x v="11"/>
    <x v="11"/>
    <x v="9"/>
    <x v="11"/>
  </r>
  <r>
    <x v="2"/>
    <x v="4"/>
    <x v="10"/>
    <x v="12"/>
    <x v="12"/>
    <x v="10"/>
    <x v="12"/>
  </r>
  <r>
    <x v="7"/>
    <x v="5"/>
    <x v="11"/>
    <x v="13"/>
    <x v="6"/>
    <x v="11"/>
    <x v="13"/>
  </r>
  <r>
    <x v="8"/>
    <x v="1"/>
    <x v="4"/>
    <x v="14"/>
    <x v="13"/>
    <x v="4"/>
    <x v="14"/>
  </r>
  <r>
    <x v="8"/>
    <x v="1"/>
    <x v="12"/>
    <x v="15"/>
    <x v="14"/>
    <x v="12"/>
    <x v="15"/>
  </r>
  <r>
    <x v="4"/>
    <x v="0"/>
    <x v="6"/>
    <x v="16"/>
    <x v="15"/>
    <x v="6"/>
    <x v="16"/>
  </r>
  <r>
    <x v="6"/>
    <x v="5"/>
    <x v="13"/>
    <x v="17"/>
    <x v="16"/>
    <x v="13"/>
    <x v="17"/>
  </r>
  <r>
    <x v="3"/>
    <x v="5"/>
    <x v="7"/>
    <x v="18"/>
    <x v="11"/>
    <x v="7"/>
    <x v="18"/>
  </r>
  <r>
    <x v="7"/>
    <x v="3"/>
    <x v="13"/>
    <x v="19"/>
    <x v="17"/>
    <x v="13"/>
    <x v="19"/>
  </r>
  <r>
    <x v="2"/>
    <x v="5"/>
    <x v="14"/>
    <x v="20"/>
    <x v="18"/>
    <x v="14"/>
    <x v="20"/>
  </r>
  <r>
    <x v="1"/>
    <x v="4"/>
    <x v="14"/>
    <x v="21"/>
    <x v="13"/>
    <x v="14"/>
    <x v="21"/>
  </r>
  <r>
    <x v="9"/>
    <x v="4"/>
    <x v="7"/>
    <x v="22"/>
    <x v="19"/>
    <x v="7"/>
    <x v="22"/>
  </r>
  <r>
    <x v="1"/>
    <x v="0"/>
    <x v="15"/>
    <x v="23"/>
    <x v="20"/>
    <x v="15"/>
    <x v="23"/>
  </r>
  <r>
    <x v="3"/>
    <x v="1"/>
    <x v="16"/>
    <x v="15"/>
    <x v="21"/>
    <x v="16"/>
    <x v="24"/>
  </r>
  <r>
    <x v="3"/>
    <x v="2"/>
    <x v="11"/>
    <x v="24"/>
    <x v="22"/>
    <x v="11"/>
    <x v="25"/>
  </r>
  <r>
    <x v="8"/>
    <x v="3"/>
    <x v="10"/>
    <x v="25"/>
    <x v="23"/>
    <x v="10"/>
    <x v="26"/>
  </r>
  <r>
    <x v="9"/>
    <x v="1"/>
    <x v="13"/>
    <x v="26"/>
    <x v="24"/>
    <x v="13"/>
    <x v="27"/>
  </r>
  <r>
    <x v="6"/>
    <x v="2"/>
    <x v="14"/>
    <x v="27"/>
    <x v="25"/>
    <x v="14"/>
    <x v="28"/>
  </r>
  <r>
    <x v="9"/>
    <x v="0"/>
    <x v="14"/>
    <x v="28"/>
    <x v="26"/>
    <x v="14"/>
    <x v="29"/>
  </r>
  <r>
    <x v="3"/>
    <x v="0"/>
    <x v="17"/>
    <x v="29"/>
    <x v="27"/>
    <x v="17"/>
    <x v="30"/>
  </r>
  <r>
    <x v="7"/>
    <x v="1"/>
    <x v="15"/>
    <x v="30"/>
    <x v="25"/>
    <x v="15"/>
    <x v="31"/>
  </r>
  <r>
    <x v="1"/>
    <x v="3"/>
    <x v="0"/>
    <x v="31"/>
    <x v="28"/>
    <x v="0"/>
    <x v="32"/>
  </r>
  <r>
    <x v="0"/>
    <x v="3"/>
    <x v="7"/>
    <x v="32"/>
    <x v="9"/>
    <x v="7"/>
    <x v="33"/>
  </r>
  <r>
    <x v="3"/>
    <x v="3"/>
    <x v="8"/>
    <x v="33"/>
    <x v="29"/>
    <x v="8"/>
    <x v="34"/>
  </r>
  <r>
    <x v="4"/>
    <x v="4"/>
    <x v="18"/>
    <x v="34"/>
    <x v="30"/>
    <x v="18"/>
    <x v="35"/>
  </r>
  <r>
    <x v="7"/>
    <x v="3"/>
    <x v="19"/>
    <x v="35"/>
    <x v="11"/>
    <x v="19"/>
    <x v="36"/>
  </r>
  <r>
    <x v="4"/>
    <x v="0"/>
    <x v="10"/>
    <x v="36"/>
    <x v="31"/>
    <x v="10"/>
    <x v="37"/>
  </r>
  <r>
    <x v="5"/>
    <x v="5"/>
    <x v="1"/>
    <x v="37"/>
    <x v="8"/>
    <x v="1"/>
    <x v="38"/>
  </r>
  <r>
    <x v="0"/>
    <x v="5"/>
    <x v="18"/>
    <x v="38"/>
    <x v="32"/>
    <x v="18"/>
    <x v="39"/>
  </r>
  <r>
    <x v="6"/>
    <x v="5"/>
    <x v="18"/>
    <x v="39"/>
    <x v="33"/>
    <x v="18"/>
    <x v="40"/>
  </r>
  <r>
    <x v="7"/>
    <x v="4"/>
    <x v="14"/>
    <x v="40"/>
    <x v="34"/>
    <x v="14"/>
    <x v="41"/>
  </r>
  <r>
    <x v="4"/>
    <x v="5"/>
    <x v="16"/>
    <x v="41"/>
    <x v="25"/>
    <x v="16"/>
    <x v="42"/>
  </r>
  <r>
    <x v="8"/>
    <x v="1"/>
    <x v="8"/>
    <x v="42"/>
    <x v="35"/>
    <x v="8"/>
    <x v="43"/>
  </r>
  <r>
    <x v="7"/>
    <x v="0"/>
    <x v="15"/>
    <x v="43"/>
    <x v="36"/>
    <x v="15"/>
    <x v="44"/>
  </r>
  <r>
    <x v="4"/>
    <x v="0"/>
    <x v="14"/>
    <x v="44"/>
    <x v="37"/>
    <x v="14"/>
    <x v="45"/>
  </r>
  <r>
    <x v="6"/>
    <x v="4"/>
    <x v="1"/>
    <x v="45"/>
    <x v="33"/>
    <x v="1"/>
    <x v="46"/>
  </r>
  <r>
    <x v="8"/>
    <x v="2"/>
    <x v="10"/>
    <x v="46"/>
    <x v="38"/>
    <x v="10"/>
    <x v="47"/>
  </r>
  <r>
    <x v="4"/>
    <x v="5"/>
    <x v="12"/>
    <x v="47"/>
    <x v="8"/>
    <x v="12"/>
    <x v="48"/>
  </r>
  <r>
    <x v="0"/>
    <x v="5"/>
    <x v="9"/>
    <x v="48"/>
    <x v="39"/>
    <x v="9"/>
    <x v="49"/>
  </r>
  <r>
    <x v="6"/>
    <x v="2"/>
    <x v="10"/>
    <x v="49"/>
    <x v="40"/>
    <x v="10"/>
    <x v="50"/>
  </r>
  <r>
    <x v="4"/>
    <x v="2"/>
    <x v="20"/>
    <x v="50"/>
    <x v="41"/>
    <x v="20"/>
    <x v="51"/>
  </r>
  <r>
    <x v="7"/>
    <x v="2"/>
    <x v="12"/>
    <x v="51"/>
    <x v="8"/>
    <x v="12"/>
    <x v="48"/>
  </r>
  <r>
    <x v="7"/>
    <x v="4"/>
    <x v="19"/>
    <x v="52"/>
    <x v="28"/>
    <x v="19"/>
    <x v="52"/>
  </r>
  <r>
    <x v="3"/>
    <x v="1"/>
    <x v="11"/>
    <x v="53"/>
    <x v="42"/>
    <x v="11"/>
    <x v="53"/>
  </r>
  <r>
    <x v="0"/>
    <x v="2"/>
    <x v="4"/>
    <x v="54"/>
    <x v="26"/>
    <x v="4"/>
    <x v="54"/>
  </r>
  <r>
    <x v="3"/>
    <x v="5"/>
    <x v="9"/>
    <x v="55"/>
    <x v="40"/>
    <x v="9"/>
    <x v="55"/>
  </r>
  <r>
    <x v="8"/>
    <x v="5"/>
    <x v="1"/>
    <x v="56"/>
    <x v="43"/>
    <x v="1"/>
    <x v="56"/>
  </r>
  <r>
    <x v="2"/>
    <x v="0"/>
    <x v="12"/>
    <x v="57"/>
    <x v="44"/>
    <x v="12"/>
    <x v="57"/>
  </r>
  <r>
    <x v="6"/>
    <x v="0"/>
    <x v="6"/>
    <x v="58"/>
    <x v="45"/>
    <x v="6"/>
    <x v="58"/>
  </r>
  <r>
    <x v="4"/>
    <x v="5"/>
    <x v="18"/>
    <x v="59"/>
    <x v="46"/>
    <x v="18"/>
    <x v="59"/>
  </r>
  <r>
    <x v="4"/>
    <x v="2"/>
    <x v="1"/>
    <x v="60"/>
    <x v="47"/>
    <x v="1"/>
    <x v="60"/>
  </r>
  <r>
    <x v="9"/>
    <x v="2"/>
    <x v="14"/>
    <x v="61"/>
    <x v="48"/>
    <x v="14"/>
    <x v="61"/>
  </r>
  <r>
    <x v="4"/>
    <x v="4"/>
    <x v="10"/>
    <x v="62"/>
    <x v="49"/>
    <x v="10"/>
    <x v="62"/>
  </r>
  <r>
    <x v="1"/>
    <x v="0"/>
    <x v="16"/>
    <x v="63"/>
    <x v="26"/>
    <x v="16"/>
    <x v="63"/>
  </r>
  <r>
    <x v="5"/>
    <x v="5"/>
    <x v="13"/>
    <x v="22"/>
    <x v="50"/>
    <x v="13"/>
    <x v="64"/>
  </r>
  <r>
    <x v="5"/>
    <x v="0"/>
    <x v="9"/>
    <x v="64"/>
    <x v="51"/>
    <x v="9"/>
    <x v="65"/>
  </r>
  <r>
    <x v="6"/>
    <x v="1"/>
    <x v="3"/>
    <x v="42"/>
    <x v="25"/>
    <x v="3"/>
    <x v="66"/>
  </r>
  <r>
    <x v="0"/>
    <x v="5"/>
    <x v="15"/>
    <x v="65"/>
    <x v="17"/>
    <x v="15"/>
    <x v="67"/>
  </r>
  <r>
    <x v="6"/>
    <x v="5"/>
    <x v="15"/>
    <x v="66"/>
    <x v="24"/>
    <x v="15"/>
    <x v="68"/>
  </r>
  <r>
    <x v="9"/>
    <x v="4"/>
    <x v="8"/>
    <x v="67"/>
    <x v="52"/>
    <x v="8"/>
    <x v="69"/>
  </r>
  <r>
    <x v="5"/>
    <x v="5"/>
    <x v="5"/>
    <x v="68"/>
    <x v="45"/>
    <x v="5"/>
    <x v="70"/>
  </r>
  <r>
    <x v="2"/>
    <x v="5"/>
    <x v="19"/>
    <x v="69"/>
    <x v="53"/>
    <x v="19"/>
    <x v="71"/>
  </r>
  <r>
    <x v="2"/>
    <x v="5"/>
    <x v="13"/>
    <x v="70"/>
    <x v="54"/>
    <x v="13"/>
    <x v="72"/>
  </r>
  <r>
    <x v="6"/>
    <x v="5"/>
    <x v="12"/>
    <x v="71"/>
    <x v="27"/>
    <x v="12"/>
    <x v="73"/>
  </r>
  <r>
    <x v="8"/>
    <x v="2"/>
    <x v="14"/>
    <x v="72"/>
    <x v="55"/>
    <x v="14"/>
    <x v="74"/>
  </r>
  <r>
    <x v="3"/>
    <x v="2"/>
    <x v="19"/>
    <x v="73"/>
    <x v="56"/>
    <x v="19"/>
    <x v="75"/>
  </r>
  <r>
    <x v="4"/>
    <x v="2"/>
    <x v="9"/>
    <x v="74"/>
    <x v="39"/>
    <x v="9"/>
    <x v="49"/>
  </r>
  <r>
    <x v="2"/>
    <x v="1"/>
    <x v="21"/>
    <x v="75"/>
    <x v="57"/>
    <x v="21"/>
    <x v="76"/>
  </r>
  <r>
    <x v="6"/>
    <x v="1"/>
    <x v="16"/>
    <x v="76"/>
    <x v="58"/>
    <x v="16"/>
    <x v="77"/>
  </r>
  <r>
    <x v="1"/>
    <x v="3"/>
    <x v="6"/>
    <x v="77"/>
    <x v="7"/>
    <x v="6"/>
    <x v="78"/>
  </r>
  <r>
    <x v="7"/>
    <x v="4"/>
    <x v="11"/>
    <x v="78"/>
    <x v="59"/>
    <x v="11"/>
    <x v="79"/>
  </r>
  <r>
    <x v="8"/>
    <x v="2"/>
    <x v="4"/>
    <x v="47"/>
    <x v="40"/>
    <x v="4"/>
    <x v="80"/>
  </r>
  <r>
    <x v="9"/>
    <x v="1"/>
    <x v="3"/>
    <x v="79"/>
    <x v="60"/>
    <x v="3"/>
    <x v="81"/>
  </r>
  <r>
    <x v="9"/>
    <x v="4"/>
    <x v="11"/>
    <x v="80"/>
    <x v="61"/>
    <x v="11"/>
    <x v="82"/>
  </r>
  <r>
    <x v="7"/>
    <x v="3"/>
    <x v="18"/>
    <x v="81"/>
    <x v="62"/>
    <x v="18"/>
    <x v="83"/>
  </r>
  <r>
    <x v="0"/>
    <x v="0"/>
    <x v="15"/>
    <x v="16"/>
    <x v="33"/>
    <x v="15"/>
    <x v="84"/>
  </r>
  <r>
    <x v="8"/>
    <x v="2"/>
    <x v="19"/>
    <x v="82"/>
    <x v="17"/>
    <x v="19"/>
    <x v="85"/>
  </r>
  <r>
    <x v="9"/>
    <x v="1"/>
    <x v="20"/>
    <x v="83"/>
    <x v="63"/>
    <x v="20"/>
    <x v="86"/>
  </r>
  <r>
    <x v="9"/>
    <x v="2"/>
    <x v="12"/>
    <x v="84"/>
    <x v="64"/>
    <x v="12"/>
    <x v="87"/>
  </r>
  <r>
    <x v="6"/>
    <x v="4"/>
    <x v="11"/>
    <x v="85"/>
    <x v="6"/>
    <x v="11"/>
    <x v="13"/>
  </r>
  <r>
    <x v="3"/>
    <x v="1"/>
    <x v="19"/>
    <x v="86"/>
    <x v="65"/>
    <x v="19"/>
    <x v="88"/>
  </r>
  <r>
    <x v="8"/>
    <x v="5"/>
    <x v="21"/>
    <x v="87"/>
    <x v="6"/>
    <x v="21"/>
    <x v="89"/>
  </r>
  <r>
    <x v="4"/>
    <x v="4"/>
    <x v="4"/>
    <x v="88"/>
    <x v="8"/>
    <x v="4"/>
    <x v="90"/>
  </r>
  <r>
    <x v="2"/>
    <x v="0"/>
    <x v="14"/>
    <x v="89"/>
    <x v="66"/>
    <x v="14"/>
    <x v="91"/>
  </r>
  <r>
    <x v="2"/>
    <x v="0"/>
    <x v="4"/>
    <x v="90"/>
    <x v="39"/>
    <x v="4"/>
    <x v="92"/>
  </r>
  <r>
    <x v="2"/>
    <x v="4"/>
    <x v="9"/>
    <x v="91"/>
    <x v="47"/>
    <x v="9"/>
    <x v="93"/>
  </r>
  <r>
    <x v="8"/>
    <x v="2"/>
    <x v="15"/>
    <x v="8"/>
    <x v="36"/>
    <x v="15"/>
    <x v="44"/>
  </r>
  <r>
    <x v="0"/>
    <x v="1"/>
    <x v="1"/>
    <x v="92"/>
    <x v="13"/>
    <x v="1"/>
    <x v="94"/>
  </r>
  <r>
    <x v="8"/>
    <x v="5"/>
    <x v="19"/>
    <x v="93"/>
    <x v="67"/>
    <x v="19"/>
    <x v="95"/>
  </r>
  <r>
    <x v="5"/>
    <x v="2"/>
    <x v="15"/>
    <x v="94"/>
    <x v="68"/>
    <x v="15"/>
    <x v="96"/>
  </r>
  <r>
    <x v="7"/>
    <x v="2"/>
    <x v="18"/>
    <x v="95"/>
    <x v="69"/>
    <x v="18"/>
    <x v="97"/>
  </r>
  <r>
    <x v="3"/>
    <x v="0"/>
    <x v="20"/>
    <x v="96"/>
    <x v="47"/>
    <x v="20"/>
    <x v="98"/>
  </r>
  <r>
    <x v="6"/>
    <x v="1"/>
    <x v="2"/>
    <x v="97"/>
    <x v="47"/>
    <x v="2"/>
    <x v="99"/>
  </r>
  <r>
    <x v="0"/>
    <x v="2"/>
    <x v="5"/>
    <x v="98"/>
    <x v="18"/>
    <x v="5"/>
    <x v="100"/>
  </r>
  <r>
    <x v="5"/>
    <x v="5"/>
    <x v="4"/>
    <x v="99"/>
    <x v="70"/>
    <x v="4"/>
    <x v="101"/>
  </r>
  <r>
    <x v="7"/>
    <x v="2"/>
    <x v="10"/>
    <x v="100"/>
    <x v="33"/>
    <x v="10"/>
    <x v="102"/>
  </r>
  <r>
    <x v="0"/>
    <x v="5"/>
    <x v="21"/>
    <x v="101"/>
    <x v="45"/>
    <x v="21"/>
    <x v="103"/>
  </r>
  <r>
    <x v="9"/>
    <x v="2"/>
    <x v="18"/>
    <x v="102"/>
    <x v="29"/>
    <x v="18"/>
    <x v="104"/>
  </r>
  <r>
    <x v="1"/>
    <x v="1"/>
    <x v="12"/>
    <x v="103"/>
    <x v="23"/>
    <x v="12"/>
    <x v="105"/>
  </r>
  <r>
    <x v="6"/>
    <x v="3"/>
    <x v="21"/>
    <x v="104"/>
    <x v="59"/>
    <x v="21"/>
    <x v="106"/>
  </r>
  <r>
    <x v="3"/>
    <x v="2"/>
    <x v="15"/>
    <x v="105"/>
    <x v="71"/>
    <x v="15"/>
    <x v="107"/>
  </r>
  <r>
    <x v="5"/>
    <x v="0"/>
    <x v="8"/>
    <x v="106"/>
    <x v="72"/>
    <x v="8"/>
    <x v="108"/>
  </r>
  <r>
    <x v="4"/>
    <x v="5"/>
    <x v="21"/>
    <x v="107"/>
    <x v="73"/>
    <x v="21"/>
    <x v="109"/>
  </r>
  <r>
    <x v="9"/>
    <x v="5"/>
    <x v="4"/>
    <x v="108"/>
    <x v="66"/>
    <x v="4"/>
    <x v="110"/>
  </r>
  <r>
    <x v="4"/>
    <x v="5"/>
    <x v="2"/>
    <x v="109"/>
    <x v="45"/>
    <x v="2"/>
    <x v="111"/>
  </r>
  <r>
    <x v="4"/>
    <x v="0"/>
    <x v="3"/>
    <x v="110"/>
    <x v="27"/>
    <x v="3"/>
    <x v="112"/>
  </r>
  <r>
    <x v="5"/>
    <x v="1"/>
    <x v="0"/>
    <x v="111"/>
    <x v="74"/>
    <x v="0"/>
    <x v="113"/>
  </r>
  <r>
    <x v="7"/>
    <x v="0"/>
    <x v="3"/>
    <x v="112"/>
    <x v="50"/>
    <x v="3"/>
    <x v="114"/>
  </r>
  <r>
    <x v="0"/>
    <x v="4"/>
    <x v="4"/>
    <x v="113"/>
    <x v="18"/>
    <x v="4"/>
    <x v="115"/>
  </r>
  <r>
    <x v="3"/>
    <x v="0"/>
    <x v="0"/>
    <x v="114"/>
    <x v="75"/>
    <x v="0"/>
    <x v="116"/>
  </r>
  <r>
    <x v="0"/>
    <x v="4"/>
    <x v="2"/>
    <x v="115"/>
    <x v="27"/>
    <x v="2"/>
    <x v="117"/>
  </r>
  <r>
    <x v="3"/>
    <x v="1"/>
    <x v="18"/>
    <x v="116"/>
    <x v="76"/>
    <x v="18"/>
    <x v="118"/>
  </r>
  <r>
    <x v="1"/>
    <x v="1"/>
    <x v="18"/>
    <x v="117"/>
    <x v="68"/>
    <x v="18"/>
    <x v="119"/>
  </r>
  <r>
    <x v="4"/>
    <x v="4"/>
    <x v="5"/>
    <x v="2"/>
    <x v="32"/>
    <x v="5"/>
    <x v="120"/>
  </r>
  <r>
    <x v="5"/>
    <x v="1"/>
    <x v="17"/>
    <x v="118"/>
    <x v="0"/>
    <x v="17"/>
    <x v="121"/>
  </r>
  <r>
    <x v="5"/>
    <x v="1"/>
    <x v="8"/>
    <x v="119"/>
    <x v="41"/>
    <x v="8"/>
    <x v="122"/>
  </r>
  <r>
    <x v="5"/>
    <x v="2"/>
    <x v="12"/>
    <x v="120"/>
    <x v="74"/>
    <x v="12"/>
    <x v="123"/>
  </r>
  <r>
    <x v="9"/>
    <x v="2"/>
    <x v="1"/>
    <x v="121"/>
    <x v="77"/>
    <x v="1"/>
    <x v="124"/>
  </r>
  <r>
    <x v="5"/>
    <x v="3"/>
    <x v="9"/>
    <x v="122"/>
    <x v="78"/>
    <x v="9"/>
    <x v="125"/>
  </r>
  <r>
    <x v="1"/>
    <x v="4"/>
    <x v="7"/>
    <x v="123"/>
    <x v="79"/>
    <x v="7"/>
    <x v="126"/>
  </r>
  <r>
    <x v="5"/>
    <x v="5"/>
    <x v="9"/>
    <x v="56"/>
    <x v="40"/>
    <x v="9"/>
    <x v="55"/>
  </r>
  <r>
    <x v="6"/>
    <x v="2"/>
    <x v="9"/>
    <x v="47"/>
    <x v="80"/>
    <x v="9"/>
    <x v="127"/>
  </r>
  <r>
    <x v="5"/>
    <x v="0"/>
    <x v="5"/>
    <x v="124"/>
    <x v="45"/>
    <x v="5"/>
    <x v="70"/>
  </r>
  <r>
    <x v="6"/>
    <x v="0"/>
    <x v="7"/>
    <x v="125"/>
    <x v="8"/>
    <x v="7"/>
    <x v="128"/>
  </r>
  <r>
    <x v="5"/>
    <x v="4"/>
    <x v="19"/>
    <x v="126"/>
    <x v="81"/>
    <x v="19"/>
    <x v="129"/>
  </r>
  <r>
    <x v="4"/>
    <x v="3"/>
    <x v="9"/>
    <x v="127"/>
    <x v="82"/>
    <x v="9"/>
    <x v="130"/>
  </r>
  <r>
    <x v="1"/>
    <x v="4"/>
    <x v="1"/>
    <x v="128"/>
    <x v="83"/>
    <x v="1"/>
    <x v="131"/>
  </r>
  <r>
    <x v="6"/>
    <x v="1"/>
    <x v="12"/>
    <x v="129"/>
    <x v="84"/>
    <x v="12"/>
    <x v="132"/>
  </r>
  <r>
    <x v="2"/>
    <x v="0"/>
    <x v="2"/>
    <x v="130"/>
    <x v="46"/>
    <x v="2"/>
    <x v="133"/>
  </r>
  <r>
    <x v="1"/>
    <x v="0"/>
    <x v="0"/>
    <x v="131"/>
    <x v="53"/>
    <x v="0"/>
    <x v="134"/>
  </r>
  <r>
    <x v="3"/>
    <x v="2"/>
    <x v="21"/>
    <x v="75"/>
    <x v="20"/>
    <x v="21"/>
    <x v="135"/>
  </r>
  <r>
    <x v="5"/>
    <x v="1"/>
    <x v="18"/>
    <x v="132"/>
    <x v="33"/>
    <x v="18"/>
    <x v="40"/>
  </r>
  <r>
    <x v="3"/>
    <x v="5"/>
    <x v="5"/>
    <x v="133"/>
    <x v="85"/>
    <x v="5"/>
    <x v="136"/>
  </r>
  <r>
    <x v="7"/>
    <x v="0"/>
    <x v="9"/>
    <x v="134"/>
    <x v="58"/>
    <x v="9"/>
    <x v="137"/>
  </r>
  <r>
    <x v="1"/>
    <x v="4"/>
    <x v="11"/>
    <x v="135"/>
    <x v="86"/>
    <x v="11"/>
    <x v="138"/>
  </r>
  <r>
    <x v="4"/>
    <x v="3"/>
    <x v="12"/>
    <x v="136"/>
    <x v="87"/>
    <x v="12"/>
    <x v="139"/>
  </r>
  <r>
    <x v="2"/>
    <x v="5"/>
    <x v="20"/>
    <x v="137"/>
    <x v="82"/>
    <x v="20"/>
    <x v="140"/>
  </r>
  <r>
    <x v="7"/>
    <x v="3"/>
    <x v="10"/>
    <x v="138"/>
    <x v="88"/>
    <x v="10"/>
    <x v="141"/>
  </r>
  <r>
    <x v="4"/>
    <x v="4"/>
    <x v="20"/>
    <x v="139"/>
    <x v="38"/>
    <x v="20"/>
    <x v="142"/>
  </r>
  <r>
    <x v="1"/>
    <x v="1"/>
    <x v="5"/>
    <x v="140"/>
    <x v="89"/>
    <x v="5"/>
    <x v="143"/>
  </r>
  <r>
    <x v="2"/>
    <x v="3"/>
    <x v="4"/>
    <x v="141"/>
    <x v="29"/>
    <x v="4"/>
    <x v="144"/>
  </r>
  <r>
    <x v="5"/>
    <x v="2"/>
    <x v="7"/>
    <x v="142"/>
    <x v="90"/>
    <x v="7"/>
    <x v="145"/>
  </r>
  <r>
    <x v="0"/>
    <x v="3"/>
    <x v="12"/>
    <x v="143"/>
    <x v="32"/>
    <x v="12"/>
    <x v="146"/>
  </r>
  <r>
    <x v="5"/>
    <x v="5"/>
    <x v="17"/>
    <x v="144"/>
    <x v="37"/>
    <x v="17"/>
    <x v="147"/>
  </r>
  <r>
    <x v="4"/>
    <x v="0"/>
    <x v="19"/>
    <x v="145"/>
    <x v="1"/>
    <x v="19"/>
    <x v="148"/>
  </r>
  <r>
    <x v="6"/>
    <x v="5"/>
    <x v="16"/>
    <x v="146"/>
    <x v="58"/>
    <x v="16"/>
    <x v="77"/>
  </r>
  <r>
    <x v="4"/>
    <x v="5"/>
    <x v="0"/>
    <x v="147"/>
    <x v="91"/>
    <x v="0"/>
    <x v="149"/>
  </r>
  <r>
    <x v="8"/>
    <x v="0"/>
    <x v="12"/>
    <x v="148"/>
    <x v="92"/>
    <x v="12"/>
    <x v="150"/>
  </r>
  <r>
    <x v="2"/>
    <x v="1"/>
    <x v="16"/>
    <x v="149"/>
    <x v="93"/>
    <x v="16"/>
    <x v="151"/>
  </r>
  <r>
    <x v="7"/>
    <x v="3"/>
    <x v="20"/>
    <x v="150"/>
    <x v="83"/>
    <x v="20"/>
    <x v="152"/>
  </r>
  <r>
    <x v="0"/>
    <x v="1"/>
    <x v="0"/>
    <x v="151"/>
    <x v="94"/>
    <x v="0"/>
    <x v="153"/>
  </r>
  <r>
    <x v="0"/>
    <x v="4"/>
    <x v="11"/>
    <x v="152"/>
    <x v="95"/>
    <x v="11"/>
    <x v="154"/>
  </r>
  <r>
    <x v="5"/>
    <x v="1"/>
    <x v="10"/>
    <x v="153"/>
    <x v="82"/>
    <x v="10"/>
    <x v="155"/>
  </r>
  <r>
    <x v="0"/>
    <x v="5"/>
    <x v="14"/>
    <x v="154"/>
    <x v="8"/>
    <x v="14"/>
    <x v="156"/>
  </r>
  <r>
    <x v="9"/>
    <x v="3"/>
    <x v="5"/>
    <x v="155"/>
    <x v="26"/>
    <x v="5"/>
    <x v="157"/>
  </r>
  <r>
    <x v="5"/>
    <x v="2"/>
    <x v="3"/>
    <x v="12"/>
    <x v="96"/>
    <x v="3"/>
    <x v="158"/>
  </r>
  <r>
    <x v="0"/>
    <x v="5"/>
    <x v="5"/>
    <x v="156"/>
    <x v="57"/>
    <x v="5"/>
    <x v="159"/>
  </r>
  <r>
    <x v="8"/>
    <x v="1"/>
    <x v="5"/>
    <x v="135"/>
    <x v="97"/>
    <x v="5"/>
    <x v="160"/>
  </r>
  <r>
    <x v="8"/>
    <x v="5"/>
    <x v="13"/>
    <x v="157"/>
    <x v="36"/>
    <x v="13"/>
    <x v="161"/>
  </r>
  <r>
    <x v="5"/>
    <x v="1"/>
    <x v="15"/>
    <x v="158"/>
    <x v="75"/>
    <x v="15"/>
    <x v="162"/>
  </r>
  <r>
    <x v="6"/>
    <x v="5"/>
    <x v="5"/>
    <x v="159"/>
    <x v="66"/>
    <x v="5"/>
    <x v="163"/>
  </r>
  <r>
    <x v="9"/>
    <x v="5"/>
    <x v="21"/>
    <x v="9"/>
    <x v="47"/>
    <x v="21"/>
    <x v="164"/>
  </r>
  <r>
    <x v="1"/>
    <x v="5"/>
    <x v="10"/>
    <x v="160"/>
    <x v="98"/>
    <x v="10"/>
    <x v="165"/>
  </r>
  <r>
    <x v="7"/>
    <x v="3"/>
    <x v="7"/>
    <x v="99"/>
    <x v="19"/>
    <x v="7"/>
    <x v="22"/>
  </r>
  <r>
    <x v="3"/>
    <x v="0"/>
    <x v="13"/>
    <x v="161"/>
    <x v="61"/>
    <x v="13"/>
    <x v="166"/>
  </r>
  <r>
    <x v="0"/>
    <x v="4"/>
    <x v="17"/>
    <x v="162"/>
    <x v="59"/>
    <x v="17"/>
    <x v="167"/>
  </r>
  <r>
    <x v="4"/>
    <x v="2"/>
    <x v="2"/>
    <x v="163"/>
    <x v="12"/>
    <x v="2"/>
    <x v="168"/>
  </r>
  <r>
    <x v="1"/>
    <x v="3"/>
    <x v="21"/>
    <x v="164"/>
    <x v="82"/>
    <x v="21"/>
    <x v="169"/>
  </r>
  <r>
    <x v="2"/>
    <x v="2"/>
    <x v="18"/>
    <x v="165"/>
    <x v="20"/>
    <x v="18"/>
    <x v="170"/>
  </r>
  <r>
    <x v="4"/>
    <x v="4"/>
    <x v="11"/>
    <x v="61"/>
    <x v="61"/>
    <x v="11"/>
    <x v="82"/>
  </r>
  <r>
    <x v="9"/>
    <x v="0"/>
    <x v="19"/>
    <x v="166"/>
    <x v="82"/>
    <x v="19"/>
    <x v="171"/>
  </r>
  <r>
    <x v="3"/>
    <x v="0"/>
    <x v="21"/>
    <x v="167"/>
    <x v="96"/>
    <x v="21"/>
    <x v="172"/>
  </r>
  <r>
    <x v="8"/>
    <x v="3"/>
    <x v="21"/>
    <x v="168"/>
    <x v="99"/>
    <x v="21"/>
    <x v="173"/>
  </r>
  <r>
    <x v="9"/>
    <x v="5"/>
    <x v="15"/>
    <x v="169"/>
    <x v="20"/>
    <x v="15"/>
    <x v="23"/>
  </r>
  <r>
    <x v="8"/>
    <x v="5"/>
    <x v="8"/>
    <x v="170"/>
    <x v="100"/>
    <x v="8"/>
    <x v="174"/>
  </r>
  <r>
    <x v="1"/>
    <x v="0"/>
    <x v="21"/>
    <x v="171"/>
    <x v="101"/>
    <x v="21"/>
    <x v="175"/>
  </r>
  <r>
    <x v="0"/>
    <x v="4"/>
    <x v="12"/>
    <x v="113"/>
    <x v="101"/>
    <x v="12"/>
    <x v="176"/>
  </r>
  <r>
    <x v="4"/>
    <x v="1"/>
    <x v="18"/>
    <x v="172"/>
    <x v="96"/>
    <x v="18"/>
    <x v="177"/>
  </r>
  <r>
    <x v="6"/>
    <x v="2"/>
    <x v="11"/>
    <x v="173"/>
    <x v="41"/>
    <x v="11"/>
    <x v="178"/>
  </r>
  <r>
    <x v="2"/>
    <x v="3"/>
    <x v="3"/>
    <x v="174"/>
    <x v="20"/>
    <x v="3"/>
    <x v="179"/>
  </r>
  <r>
    <x v="1"/>
    <x v="0"/>
    <x v="7"/>
    <x v="175"/>
    <x v="24"/>
    <x v="7"/>
    <x v="180"/>
  </r>
  <r>
    <x v="5"/>
    <x v="5"/>
    <x v="8"/>
    <x v="176"/>
    <x v="102"/>
    <x v="8"/>
    <x v="181"/>
  </r>
  <r>
    <x v="8"/>
    <x v="5"/>
    <x v="4"/>
    <x v="177"/>
    <x v="90"/>
    <x v="4"/>
    <x v="182"/>
  </r>
  <r>
    <x v="4"/>
    <x v="0"/>
    <x v="0"/>
    <x v="178"/>
    <x v="62"/>
    <x v="0"/>
    <x v="183"/>
  </r>
  <r>
    <x v="2"/>
    <x v="0"/>
    <x v="21"/>
    <x v="179"/>
    <x v="78"/>
    <x v="21"/>
    <x v="184"/>
  </r>
  <r>
    <x v="2"/>
    <x v="5"/>
    <x v="9"/>
    <x v="180"/>
    <x v="85"/>
    <x v="9"/>
    <x v="185"/>
  </r>
  <r>
    <x v="1"/>
    <x v="1"/>
    <x v="0"/>
    <x v="181"/>
    <x v="62"/>
    <x v="0"/>
    <x v="183"/>
  </r>
  <r>
    <x v="0"/>
    <x v="1"/>
    <x v="7"/>
    <x v="182"/>
    <x v="103"/>
    <x v="7"/>
    <x v="186"/>
  </r>
  <r>
    <x v="0"/>
    <x v="1"/>
    <x v="10"/>
    <x v="183"/>
    <x v="85"/>
    <x v="10"/>
    <x v="187"/>
  </r>
  <r>
    <x v="3"/>
    <x v="2"/>
    <x v="1"/>
    <x v="184"/>
    <x v="79"/>
    <x v="1"/>
    <x v="188"/>
  </r>
  <r>
    <x v="3"/>
    <x v="5"/>
    <x v="10"/>
    <x v="185"/>
    <x v="72"/>
    <x v="10"/>
    <x v="189"/>
  </r>
  <r>
    <x v="6"/>
    <x v="2"/>
    <x v="0"/>
    <x v="114"/>
    <x v="104"/>
    <x v="0"/>
    <x v="190"/>
  </r>
  <r>
    <x v="0"/>
    <x v="3"/>
    <x v="19"/>
    <x v="186"/>
    <x v="72"/>
    <x v="19"/>
    <x v="191"/>
  </r>
  <r>
    <x v="7"/>
    <x v="0"/>
    <x v="8"/>
    <x v="187"/>
    <x v="6"/>
    <x v="8"/>
    <x v="192"/>
  </r>
  <r>
    <x v="5"/>
    <x v="0"/>
    <x v="21"/>
    <x v="188"/>
    <x v="105"/>
    <x v="21"/>
    <x v="193"/>
  </r>
  <r>
    <x v="6"/>
    <x v="3"/>
    <x v="17"/>
    <x v="65"/>
    <x v="99"/>
    <x v="17"/>
    <x v="194"/>
  </r>
  <r>
    <x v="2"/>
    <x v="5"/>
    <x v="10"/>
    <x v="62"/>
    <x v="37"/>
    <x v="10"/>
    <x v="195"/>
  </r>
  <r>
    <x v="5"/>
    <x v="4"/>
    <x v="3"/>
    <x v="189"/>
    <x v="106"/>
    <x v="3"/>
    <x v="196"/>
  </r>
  <r>
    <x v="4"/>
    <x v="3"/>
    <x v="0"/>
    <x v="190"/>
    <x v="41"/>
    <x v="0"/>
    <x v="197"/>
  </r>
  <r>
    <x v="3"/>
    <x v="4"/>
    <x v="4"/>
    <x v="191"/>
    <x v="33"/>
    <x v="4"/>
    <x v="198"/>
  </r>
  <r>
    <x v="5"/>
    <x v="0"/>
    <x v="7"/>
    <x v="192"/>
    <x v="46"/>
    <x v="7"/>
    <x v="199"/>
  </r>
  <r>
    <x v="2"/>
    <x v="0"/>
    <x v="13"/>
    <x v="193"/>
    <x v="70"/>
    <x v="13"/>
    <x v="200"/>
  </r>
  <r>
    <x v="6"/>
    <x v="3"/>
    <x v="7"/>
    <x v="194"/>
    <x v="62"/>
    <x v="7"/>
    <x v="201"/>
  </r>
  <r>
    <x v="2"/>
    <x v="3"/>
    <x v="17"/>
    <x v="195"/>
    <x v="97"/>
    <x v="17"/>
    <x v="202"/>
  </r>
  <r>
    <x v="9"/>
    <x v="3"/>
    <x v="20"/>
    <x v="196"/>
    <x v="60"/>
    <x v="20"/>
    <x v="203"/>
  </r>
  <r>
    <x v="7"/>
    <x v="4"/>
    <x v="2"/>
    <x v="197"/>
    <x v="107"/>
    <x v="2"/>
    <x v="204"/>
  </r>
  <r>
    <x v="5"/>
    <x v="3"/>
    <x v="18"/>
    <x v="198"/>
    <x v="108"/>
    <x v="18"/>
    <x v="205"/>
  </r>
  <r>
    <x v="6"/>
    <x v="3"/>
    <x v="3"/>
    <x v="199"/>
    <x v="109"/>
    <x v="3"/>
    <x v="206"/>
  </r>
  <r>
    <x v="4"/>
    <x v="5"/>
    <x v="10"/>
    <x v="200"/>
    <x v="8"/>
    <x v="10"/>
    <x v="207"/>
  </r>
  <r>
    <x v="2"/>
    <x v="2"/>
    <x v="1"/>
    <x v="201"/>
    <x v="37"/>
    <x v="1"/>
    <x v="208"/>
  </r>
  <r>
    <x v="5"/>
    <x v="2"/>
    <x v="1"/>
    <x v="202"/>
    <x v="15"/>
    <x v="1"/>
    <x v="209"/>
  </r>
  <r>
    <x v="3"/>
    <x v="2"/>
    <x v="0"/>
    <x v="60"/>
    <x v="85"/>
    <x v="0"/>
    <x v="210"/>
  </r>
  <r>
    <x v="7"/>
    <x v="3"/>
    <x v="16"/>
    <x v="203"/>
    <x v="38"/>
    <x v="16"/>
    <x v="211"/>
  </r>
  <r>
    <x v="2"/>
    <x v="4"/>
    <x v="17"/>
    <x v="204"/>
    <x v="110"/>
    <x v="17"/>
    <x v="212"/>
  </r>
  <r>
    <x v="8"/>
    <x v="1"/>
    <x v="14"/>
    <x v="103"/>
    <x v="111"/>
    <x v="14"/>
    <x v="213"/>
  </r>
  <r>
    <x v="2"/>
    <x v="2"/>
    <x v="0"/>
    <x v="205"/>
    <x v="112"/>
    <x v="0"/>
    <x v="214"/>
  </r>
  <r>
    <x v="2"/>
    <x v="0"/>
    <x v="19"/>
    <x v="206"/>
    <x v="101"/>
    <x v="19"/>
    <x v="215"/>
  </r>
  <r>
    <x v="3"/>
    <x v="4"/>
    <x v="7"/>
    <x v="207"/>
    <x v="107"/>
    <x v="7"/>
    <x v="216"/>
  </r>
  <r>
    <x v="9"/>
    <x v="1"/>
    <x v="16"/>
    <x v="208"/>
    <x v="49"/>
    <x v="16"/>
    <x v="217"/>
  </r>
  <r>
    <x v="6"/>
    <x v="0"/>
    <x v="4"/>
    <x v="209"/>
    <x v="33"/>
    <x v="4"/>
    <x v="198"/>
  </r>
  <r>
    <x v="6"/>
    <x v="2"/>
    <x v="3"/>
    <x v="210"/>
    <x v="107"/>
    <x v="3"/>
    <x v="218"/>
  </r>
  <r>
    <x v="1"/>
    <x v="5"/>
    <x v="6"/>
    <x v="211"/>
    <x v="3"/>
    <x v="6"/>
    <x v="219"/>
  </r>
  <r>
    <x v="4"/>
    <x v="2"/>
    <x v="11"/>
    <x v="212"/>
    <x v="26"/>
    <x v="11"/>
    <x v="220"/>
  </r>
  <r>
    <x v="0"/>
    <x v="4"/>
    <x v="21"/>
    <x v="213"/>
    <x v="15"/>
    <x v="21"/>
    <x v="221"/>
  </r>
  <r>
    <x v="0"/>
    <x v="3"/>
    <x v="18"/>
    <x v="214"/>
    <x v="26"/>
    <x v="18"/>
    <x v="222"/>
  </r>
  <r>
    <x v="6"/>
    <x v="4"/>
    <x v="15"/>
    <x v="215"/>
    <x v="23"/>
    <x v="15"/>
    <x v="223"/>
  </r>
  <r>
    <x v="0"/>
    <x v="2"/>
    <x v="18"/>
    <x v="216"/>
    <x v="97"/>
    <x v="18"/>
    <x v="224"/>
  </r>
  <r>
    <x v="4"/>
    <x v="1"/>
    <x v="2"/>
    <x v="217"/>
    <x v="113"/>
    <x v="2"/>
    <x v="225"/>
  </r>
  <r>
    <x v="8"/>
    <x v="0"/>
    <x v="19"/>
    <x v="218"/>
    <x v="114"/>
    <x v="19"/>
    <x v="226"/>
  </r>
  <r>
    <x v="0"/>
    <x v="0"/>
    <x v="18"/>
    <x v="219"/>
    <x v="66"/>
    <x v="18"/>
    <x v="227"/>
  </r>
  <r>
    <x v="9"/>
    <x v="1"/>
    <x v="8"/>
    <x v="220"/>
    <x v="70"/>
    <x v="8"/>
    <x v="228"/>
  </r>
  <r>
    <x v="1"/>
    <x v="3"/>
    <x v="3"/>
    <x v="221"/>
    <x v="82"/>
    <x v="3"/>
    <x v="229"/>
  </r>
  <r>
    <x v="2"/>
    <x v="4"/>
    <x v="21"/>
    <x v="222"/>
    <x v="115"/>
    <x v="21"/>
    <x v="230"/>
  </r>
  <r>
    <x v="2"/>
    <x v="4"/>
    <x v="5"/>
    <x v="223"/>
    <x v="15"/>
    <x v="5"/>
    <x v="231"/>
  </r>
  <r>
    <x v="9"/>
    <x v="0"/>
    <x v="20"/>
    <x v="224"/>
    <x v="3"/>
    <x v="20"/>
    <x v="232"/>
  </r>
  <r>
    <x v="1"/>
    <x v="1"/>
    <x v="13"/>
    <x v="225"/>
    <x v="116"/>
    <x v="13"/>
    <x v="233"/>
  </r>
  <r>
    <x v="9"/>
    <x v="5"/>
    <x v="9"/>
    <x v="226"/>
    <x v="15"/>
    <x v="9"/>
    <x v="234"/>
  </r>
  <r>
    <x v="4"/>
    <x v="5"/>
    <x v="9"/>
    <x v="227"/>
    <x v="53"/>
    <x v="9"/>
    <x v="235"/>
  </r>
  <r>
    <x v="7"/>
    <x v="1"/>
    <x v="9"/>
    <x v="228"/>
    <x v="77"/>
    <x v="9"/>
    <x v="236"/>
  </r>
  <r>
    <x v="5"/>
    <x v="1"/>
    <x v="19"/>
    <x v="229"/>
    <x v="3"/>
    <x v="19"/>
    <x v="237"/>
  </r>
  <r>
    <x v="9"/>
    <x v="2"/>
    <x v="11"/>
    <x v="230"/>
    <x v="8"/>
    <x v="11"/>
    <x v="238"/>
  </r>
  <r>
    <x v="0"/>
    <x v="4"/>
    <x v="6"/>
    <x v="231"/>
    <x v="40"/>
    <x v="6"/>
    <x v="239"/>
  </r>
  <r>
    <x v="4"/>
    <x v="5"/>
    <x v="1"/>
    <x v="232"/>
    <x v="61"/>
    <x v="1"/>
    <x v="240"/>
  </r>
  <r>
    <x v="0"/>
    <x v="2"/>
    <x v="2"/>
    <x v="233"/>
    <x v="38"/>
    <x v="2"/>
    <x v="241"/>
  </r>
  <r>
    <x v="6"/>
    <x v="5"/>
    <x v="7"/>
    <x v="171"/>
    <x v="117"/>
    <x v="7"/>
    <x v="242"/>
  </r>
  <r>
    <x v="0"/>
    <x v="2"/>
    <x v="11"/>
    <x v="234"/>
    <x v="58"/>
    <x v="11"/>
    <x v="243"/>
  </r>
  <r>
    <x v="7"/>
    <x v="2"/>
    <x v="9"/>
    <x v="235"/>
    <x v="45"/>
    <x v="9"/>
    <x v="244"/>
  </r>
  <r>
    <x v="6"/>
    <x v="1"/>
    <x v="7"/>
    <x v="236"/>
    <x v="79"/>
    <x v="7"/>
    <x v="126"/>
  </r>
  <r>
    <x v="1"/>
    <x v="0"/>
    <x v="20"/>
    <x v="237"/>
    <x v="15"/>
    <x v="20"/>
    <x v="245"/>
  </r>
  <r>
    <x v="5"/>
    <x v="4"/>
    <x v="0"/>
    <x v="238"/>
    <x v="67"/>
    <x v="0"/>
    <x v="246"/>
  </r>
  <r>
    <x v="8"/>
    <x v="3"/>
    <x v="19"/>
    <x v="159"/>
    <x v="27"/>
    <x v="19"/>
    <x v="247"/>
  </r>
  <r>
    <x v="1"/>
    <x v="4"/>
    <x v="20"/>
    <x v="239"/>
    <x v="111"/>
    <x v="20"/>
    <x v="248"/>
  </r>
  <r>
    <x v="8"/>
    <x v="5"/>
    <x v="14"/>
    <x v="240"/>
    <x v="88"/>
    <x v="14"/>
    <x v="249"/>
  </r>
  <r>
    <x v="3"/>
    <x v="1"/>
    <x v="15"/>
    <x v="213"/>
    <x v="115"/>
    <x v="15"/>
    <x v="250"/>
  </r>
  <r>
    <x v="0"/>
    <x v="1"/>
    <x v="17"/>
    <x v="190"/>
    <x v="45"/>
    <x v="17"/>
    <x v="251"/>
  </r>
  <r>
    <x v="5"/>
    <x v="5"/>
    <x v="16"/>
    <x v="241"/>
    <x v="118"/>
    <x v="16"/>
    <x v="252"/>
  </r>
  <r>
    <x v="0"/>
    <x v="3"/>
    <x v="16"/>
    <x v="242"/>
    <x v="90"/>
    <x v="16"/>
    <x v="253"/>
  </r>
  <r>
    <x v="4"/>
    <x v="1"/>
    <x v="13"/>
    <x v="243"/>
    <x v="106"/>
    <x v="13"/>
    <x v="254"/>
  </r>
  <r>
    <x v="1"/>
    <x v="2"/>
    <x v="14"/>
    <x v="48"/>
    <x v="53"/>
    <x v="14"/>
    <x v="255"/>
  </r>
  <r>
    <x v="7"/>
    <x v="0"/>
    <x v="16"/>
    <x v="244"/>
    <x v="90"/>
    <x v="16"/>
    <x v="253"/>
  </r>
  <r>
    <x v="0"/>
    <x v="1"/>
    <x v="12"/>
    <x v="245"/>
    <x v="89"/>
    <x v="12"/>
    <x v="256"/>
  </r>
  <r>
    <x v="4"/>
    <x v="0"/>
    <x v="21"/>
    <x v="246"/>
    <x v="49"/>
    <x v="21"/>
    <x v="257"/>
  </r>
  <r>
    <x v="8"/>
    <x v="1"/>
    <x v="16"/>
    <x v="121"/>
    <x v="100"/>
    <x v="16"/>
    <x v="258"/>
  </r>
  <r>
    <x v="8"/>
    <x v="5"/>
    <x v="9"/>
    <x v="206"/>
    <x v="66"/>
    <x v="9"/>
    <x v="259"/>
  </r>
  <r>
    <x v="7"/>
    <x v="2"/>
    <x v="6"/>
    <x v="247"/>
    <x v="78"/>
    <x v="6"/>
    <x v="260"/>
  </r>
  <r>
    <x v="4"/>
    <x v="3"/>
    <x v="17"/>
    <x v="248"/>
    <x v="107"/>
    <x v="17"/>
    <x v="261"/>
  </r>
  <r>
    <x v="1"/>
    <x v="4"/>
    <x v="18"/>
    <x v="249"/>
    <x v="41"/>
    <x v="18"/>
    <x v="262"/>
  </r>
  <r>
    <x v="6"/>
    <x v="1"/>
    <x v="6"/>
    <x v="117"/>
    <x v="78"/>
    <x v="6"/>
    <x v="260"/>
  </r>
  <r>
    <x v="7"/>
    <x v="5"/>
    <x v="15"/>
    <x v="250"/>
    <x v="12"/>
    <x v="15"/>
    <x v="263"/>
  </r>
  <r>
    <x v="7"/>
    <x v="4"/>
    <x v="6"/>
    <x v="251"/>
    <x v="80"/>
    <x v="6"/>
    <x v="264"/>
  </r>
  <r>
    <x v="3"/>
    <x v="5"/>
    <x v="14"/>
    <x v="252"/>
    <x v="89"/>
    <x v="14"/>
    <x v="265"/>
  </r>
  <r>
    <x v="4"/>
    <x v="1"/>
    <x v="0"/>
    <x v="253"/>
    <x v="61"/>
    <x v="0"/>
    <x v="266"/>
  </r>
  <r>
    <x v="6"/>
    <x v="4"/>
    <x v="4"/>
    <x v="254"/>
    <x v="101"/>
    <x v="4"/>
    <x v="267"/>
  </r>
  <r>
    <x v="9"/>
    <x v="4"/>
    <x v="2"/>
    <x v="255"/>
    <x v="89"/>
    <x v="2"/>
    <x v="268"/>
  </r>
  <r>
    <x v="0"/>
    <x v="0"/>
    <x v="12"/>
    <x v="256"/>
    <x v="29"/>
    <x v="12"/>
    <x v="269"/>
  </r>
  <r>
    <x v="4"/>
    <x v="2"/>
    <x v="12"/>
    <x v="257"/>
    <x v="32"/>
    <x v="12"/>
    <x v="146"/>
  </r>
  <r>
    <x v="9"/>
    <x v="5"/>
    <x v="7"/>
    <x v="258"/>
    <x v="118"/>
    <x v="7"/>
    <x v="270"/>
  </r>
  <r>
    <x v="5"/>
    <x v="2"/>
    <x v="6"/>
    <x v="259"/>
    <x v="88"/>
    <x v="6"/>
    <x v="271"/>
  </r>
  <r>
    <x v="8"/>
    <x v="3"/>
    <x v="12"/>
    <x v="260"/>
    <x v="59"/>
    <x v="12"/>
    <x v="272"/>
  </r>
  <r>
    <x v="7"/>
    <x v="3"/>
    <x v="14"/>
    <x v="261"/>
    <x v="38"/>
    <x v="14"/>
    <x v="273"/>
  </r>
  <r>
    <x v="2"/>
    <x v="1"/>
    <x v="18"/>
    <x v="262"/>
    <x v="11"/>
    <x v="18"/>
    <x v="274"/>
  </r>
  <r>
    <x v="2"/>
    <x v="2"/>
    <x v="4"/>
    <x v="263"/>
    <x v="0"/>
    <x v="4"/>
    <x v="275"/>
  </r>
  <r>
    <x v="5"/>
    <x v="0"/>
    <x v="0"/>
    <x v="264"/>
    <x v="6"/>
    <x v="0"/>
    <x v="276"/>
  </r>
  <r>
    <x v="5"/>
    <x v="0"/>
    <x v="10"/>
    <x v="64"/>
    <x v="119"/>
    <x v="10"/>
    <x v="277"/>
  </r>
  <r>
    <x v="8"/>
    <x v="0"/>
    <x v="2"/>
    <x v="62"/>
    <x v="91"/>
    <x v="2"/>
    <x v="278"/>
  </r>
  <r>
    <x v="8"/>
    <x v="4"/>
    <x v="21"/>
    <x v="265"/>
    <x v="77"/>
    <x v="21"/>
    <x v="279"/>
  </r>
  <r>
    <x v="7"/>
    <x v="3"/>
    <x v="5"/>
    <x v="65"/>
    <x v="89"/>
    <x v="5"/>
    <x v="143"/>
  </r>
  <r>
    <x v="3"/>
    <x v="0"/>
    <x v="16"/>
    <x v="266"/>
    <x v="22"/>
    <x v="16"/>
    <x v="280"/>
  </r>
  <r>
    <x v="2"/>
    <x v="4"/>
    <x v="4"/>
    <x v="267"/>
    <x v="27"/>
    <x v="4"/>
    <x v="2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B4:D10" firstHeaderRow="0" firstDataRow="1" firstDataCol="1"/>
  <pivotFields count="11">
    <pivotField compact="0" showAll="0">
      <items count="11">
        <item h="1" x="7"/>
        <item h="1" x="1"/>
        <item h="1" x="3"/>
        <item h="1" x="5"/>
        <item h="1" x="4"/>
        <item x="6"/>
        <item h="1" x="8"/>
        <item h="1" x="2"/>
        <item h="1" x="9"/>
        <item h="1" x="0"/>
        <item t="default"/>
      </items>
    </pivotField>
    <pivotField axis="axisRow" compact="0" sortType="descending" showAll="0">
      <items count="7">
        <item x="4"/>
        <item x="2"/>
        <item x="5"/>
        <item x="0"/>
        <item x="3"/>
        <item x="1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dataField="1" compact="0" numFmtId="183" showAll="0">
      <items count="269">
        <item x="143"/>
        <item x="25"/>
        <item x="131"/>
        <item x="78"/>
        <item x="80"/>
        <item x="75"/>
        <item x="191"/>
        <item x="123"/>
        <item x="58"/>
        <item x="235"/>
        <item x="233"/>
        <item x="43"/>
        <item x="224"/>
        <item x="13"/>
        <item x="130"/>
        <item x="202"/>
        <item x="18"/>
        <item x="140"/>
        <item x="199"/>
        <item x="237"/>
        <item x="88"/>
        <item x="236"/>
        <item x="50"/>
        <item x="125"/>
        <item x="109"/>
        <item x="30"/>
        <item x="178"/>
        <item x="83"/>
        <item x="213"/>
        <item x="162"/>
        <item x="261"/>
        <item x="226"/>
        <item x="180"/>
        <item x="266"/>
        <item x="95"/>
        <item x="135"/>
        <item x="116"/>
        <item x="73"/>
        <item x="66"/>
        <item x="62"/>
        <item x="230"/>
        <item x="2"/>
        <item x="198"/>
        <item x="82"/>
        <item x="187"/>
        <item x="243"/>
        <item x="57"/>
        <item x="34"/>
        <item x="185"/>
        <item x="8"/>
        <item x="217"/>
        <item x="257"/>
        <item x="102"/>
        <item x="108"/>
        <item x="41"/>
        <item x="55"/>
        <item x="110"/>
        <item x="114"/>
        <item x="164"/>
        <item x="99"/>
        <item x="228"/>
        <item x="245"/>
        <item x="0"/>
        <item x="190"/>
        <item x="159"/>
        <item x="21"/>
        <item x="23"/>
        <item x="189"/>
        <item x="10"/>
        <item x="175"/>
        <item x="36"/>
        <item x="105"/>
        <item x="176"/>
        <item x="26"/>
        <item x="231"/>
        <item x="160"/>
        <item x="138"/>
        <item x="103"/>
        <item x="4"/>
        <item x="15"/>
        <item x="153"/>
        <item x="263"/>
        <item x="259"/>
        <item x="22"/>
        <item x="240"/>
        <item x="200"/>
        <item x="68"/>
        <item x="249"/>
        <item x="151"/>
        <item x="38"/>
        <item x="61"/>
        <item x="167"/>
        <item x="91"/>
        <item x="42"/>
        <item x="262"/>
        <item x="222"/>
        <item x="14"/>
        <item x="84"/>
        <item x="132"/>
        <item x="113"/>
        <item x="208"/>
        <item x="157"/>
        <item x="174"/>
        <item x="12"/>
        <item x="6"/>
        <item x="225"/>
        <item x="89"/>
        <item x="97"/>
        <item x="154"/>
        <item x="118"/>
        <item x="179"/>
        <item x="244"/>
        <item x="94"/>
        <item x="71"/>
        <item x="206"/>
        <item x="96"/>
        <item x="201"/>
        <item x="248"/>
        <item x="136"/>
        <item x="166"/>
        <item x="247"/>
        <item x="186"/>
        <item x="87"/>
        <item x="216"/>
        <item x="141"/>
        <item x="37"/>
        <item x="47"/>
        <item x="161"/>
        <item x="147"/>
        <item x="220"/>
        <item x="211"/>
        <item x="197"/>
        <item x="145"/>
        <item x="181"/>
        <item x="260"/>
        <item x="93"/>
        <item x="128"/>
        <item x="227"/>
        <item x="72"/>
        <item x="156"/>
        <item x="79"/>
        <item x="241"/>
        <item x="267"/>
        <item x="172"/>
        <item x="195"/>
        <item x="33"/>
        <item x="11"/>
        <item x="65"/>
        <item x="258"/>
        <item x="204"/>
        <item x="59"/>
        <item x="90"/>
        <item x="212"/>
        <item x="251"/>
        <item x="40"/>
        <item x="234"/>
        <item x="122"/>
        <item x="129"/>
        <item x="64"/>
        <item x="158"/>
        <item x="148"/>
        <item x="119"/>
        <item x="28"/>
        <item x="183"/>
        <item x="117"/>
        <item x="53"/>
        <item x="253"/>
        <item x="203"/>
        <item x="196"/>
        <item x="252"/>
        <item x="44"/>
        <item x="168"/>
        <item x="74"/>
        <item x="9"/>
        <item x="7"/>
        <item x="48"/>
        <item x="45"/>
        <item x="229"/>
        <item x="104"/>
        <item x="188"/>
        <item x="169"/>
        <item x="54"/>
        <item x="215"/>
        <item x="120"/>
        <item x="67"/>
        <item x="152"/>
        <item x="126"/>
        <item x="242"/>
        <item x="32"/>
        <item x="207"/>
        <item x="35"/>
        <item x="127"/>
        <item x="210"/>
        <item x="60"/>
        <item x="115"/>
        <item x="219"/>
        <item x="173"/>
        <item x="171"/>
        <item x="177"/>
        <item x="27"/>
        <item x="214"/>
        <item x="124"/>
        <item x="29"/>
        <item x="239"/>
        <item x="264"/>
        <item x="52"/>
        <item x="106"/>
        <item x="121"/>
        <item x="1"/>
        <item x="232"/>
        <item x="101"/>
        <item x="111"/>
        <item x="246"/>
        <item x="137"/>
        <item x="182"/>
        <item x="255"/>
        <item x="194"/>
        <item x="39"/>
        <item x="31"/>
        <item x="85"/>
        <item x="170"/>
        <item x="193"/>
        <item x="146"/>
        <item x="218"/>
        <item x="139"/>
        <item x="86"/>
        <item x="254"/>
        <item x="250"/>
        <item x="150"/>
        <item x="16"/>
        <item x="56"/>
        <item x="81"/>
        <item x="149"/>
        <item x="133"/>
        <item x="107"/>
        <item x="20"/>
        <item x="51"/>
        <item x="142"/>
        <item x="70"/>
        <item x="209"/>
        <item x="265"/>
        <item x="144"/>
        <item x="5"/>
        <item x="77"/>
        <item x="256"/>
        <item x="205"/>
        <item x="46"/>
        <item x="19"/>
        <item x="223"/>
        <item x="3"/>
        <item x="221"/>
        <item x="63"/>
        <item x="98"/>
        <item x="192"/>
        <item x="134"/>
        <item x="163"/>
        <item x="238"/>
        <item x="184"/>
        <item x="24"/>
        <item x="100"/>
        <item x="165"/>
        <item x="112"/>
        <item x="92"/>
        <item x="155"/>
        <item x="76"/>
        <item x="69"/>
        <item x="17"/>
        <item x="49"/>
        <item t="default"/>
      </items>
    </pivotField>
    <pivotField dataField="1" compact="0" numFmtId="3" showAll="0">
      <items count="121">
        <item x="105"/>
        <item x="107"/>
        <item x="49"/>
        <item x="47"/>
        <item x="9"/>
        <item x="25"/>
        <item x="36"/>
        <item x="33"/>
        <item x="118"/>
        <item x="82"/>
        <item x="26"/>
        <item x="38"/>
        <item x="40"/>
        <item x="90"/>
        <item x="101"/>
        <item x="45"/>
        <item x="59"/>
        <item x="6"/>
        <item x="112"/>
        <item x="110"/>
        <item x="41"/>
        <item x="14"/>
        <item x="42"/>
        <item x="29"/>
        <item x="8"/>
        <item x="111"/>
        <item x="62"/>
        <item x="79"/>
        <item x="15"/>
        <item x="18"/>
        <item x="66"/>
        <item x="70"/>
        <item x="115"/>
        <item x="27"/>
        <item x="104"/>
        <item x="51"/>
        <item x="0"/>
        <item x="88"/>
        <item x="12"/>
        <item x="61"/>
        <item x="89"/>
        <item x="76"/>
        <item x="32"/>
        <item x="50"/>
        <item x="19"/>
        <item x="11"/>
        <item x="2"/>
        <item x="53"/>
        <item x="34"/>
        <item x="39"/>
        <item x="57"/>
        <item x="17"/>
        <item x="55"/>
        <item x="23"/>
        <item x="99"/>
        <item x="85"/>
        <item x="96"/>
        <item x="28"/>
        <item x="21"/>
        <item x="37"/>
        <item x="71"/>
        <item x="24"/>
        <item x="108"/>
        <item x="58"/>
        <item x="20"/>
        <item x="46"/>
        <item x="7"/>
        <item x="83"/>
        <item x="65"/>
        <item x="98"/>
        <item x="72"/>
        <item x="63"/>
        <item x="22"/>
        <item x="13"/>
        <item x="117"/>
        <item x="75"/>
        <item x="93"/>
        <item x="78"/>
        <item x="109"/>
        <item x="74"/>
        <item x="35"/>
        <item x="81"/>
        <item x="48"/>
        <item x="106"/>
        <item x="44"/>
        <item x="100"/>
        <item x="60"/>
        <item x="30"/>
        <item x="3"/>
        <item x="95"/>
        <item x="68"/>
        <item x="77"/>
        <item x="97"/>
        <item x="56"/>
        <item x="67"/>
        <item x="92"/>
        <item x="114"/>
        <item x="119"/>
        <item x="16"/>
        <item x="64"/>
        <item x="80"/>
        <item x="84"/>
        <item x="116"/>
        <item x="91"/>
        <item x="102"/>
        <item x="103"/>
        <item x="87"/>
        <item x="113"/>
        <item x="31"/>
        <item x="4"/>
        <item x="5"/>
        <item x="94"/>
        <item x="73"/>
        <item x="1"/>
        <item x="10"/>
        <item x="54"/>
        <item x="43"/>
        <item x="86"/>
        <item x="69"/>
        <item x="52"/>
        <item t="default"/>
      </items>
    </pivotField>
    <pivotField compact="0" showAll="0">
      <items count="23">
        <item x="9"/>
        <item x="17"/>
        <item x="21"/>
        <item x="6"/>
        <item x="3"/>
        <item x="14"/>
        <item x="12"/>
        <item x="15"/>
        <item x="1"/>
        <item x="10"/>
        <item x="20"/>
        <item x="11"/>
        <item x="7"/>
        <item x="19"/>
        <item x="13"/>
        <item x="8"/>
        <item x="16"/>
        <item x="2"/>
        <item x="5"/>
        <item x="4"/>
        <item x="0"/>
        <item x="18"/>
        <item t="default"/>
      </items>
    </pivotField>
    <pivotField compact="0" numFmtId="3" showAll="0">
      <items count="283">
        <item x="193"/>
        <item x="261"/>
        <item x="218"/>
        <item x="93"/>
        <item x="216"/>
        <item x="257"/>
        <item x="204"/>
        <item x="164"/>
        <item x="62"/>
        <item x="217"/>
        <item x="60"/>
        <item x="98"/>
        <item x="130"/>
        <item x="66"/>
        <item x="28"/>
        <item x="99"/>
        <item x="31"/>
        <item x="33"/>
        <item x="55"/>
        <item x="44"/>
        <item x="9"/>
        <item x="244"/>
        <item x="169"/>
        <item x="84"/>
        <item x="229"/>
        <item x="42"/>
        <item x="46"/>
        <item x="102"/>
        <item x="161"/>
        <item x="29"/>
        <item x="239"/>
        <item x="273"/>
        <item x="270"/>
        <item x="155"/>
        <item x="251"/>
        <item x="140"/>
        <item x="175"/>
        <item x="167"/>
        <item x="103"/>
        <item x="234"/>
        <item x="198"/>
        <item x="58"/>
        <item x="220"/>
        <item x="171"/>
        <item x="252"/>
        <item x="106"/>
        <item x="259"/>
        <item x="212"/>
        <item x="89"/>
        <item x="6"/>
        <item x="47"/>
        <item x="176"/>
        <item x="142"/>
        <item x="50"/>
        <item x="65"/>
        <item x="40"/>
        <item x="63"/>
        <item x="272"/>
        <item x="157"/>
        <item x="54"/>
        <item x="145"/>
        <item x="211"/>
        <item x="241"/>
        <item x="11"/>
        <item x="235"/>
        <item x="215"/>
        <item x="15"/>
        <item x="79"/>
        <item x="49"/>
        <item x="156"/>
        <item x="221"/>
        <item x="253"/>
        <item x="222"/>
        <item x="16"/>
        <item x="13"/>
        <item x="213"/>
        <item x="30"/>
        <item x="80"/>
        <item x="269"/>
        <item x="48"/>
        <item x="185"/>
        <item x="182"/>
        <item x="230"/>
        <item x="121"/>
        <item x="51"/>
        <item x="111"/>
        <item x="20"/>
        <item x="178"/>
        <item x="267"/>
        <item x="70"/>
        <item x="91"/>
        <item x="137"/>
        <item x="192"/>
        <item x="53"/>
        <item x="38"/>
        <item x="207"/>
        <item x="112"/>
        <item x="271"/>
        <item x="238"/>
        <item x="248"/>
        <item x="188"/>
        <item x="73"/>
        <item x="128"/>
        <item x="122"/>
        <item x="209"/>
        <item x="250"/>
        <item x="249"/>
        <item x="125"/>
        <item x="276"/>
        <item x="245"/>
        <item x="201"/>
        <item x="265"/>
        <item x="126"/>
        <item x="214"/>
        <item x="34"/>
        <item x="194"/>
        <item x="8"/>
        <item x="76"/>
        <item x="114"/>
        <item x="256"/>
        <item x="197"/>
        <item x="263"/>
        <item x="147"/>
        <item x="236"/>
        <item x="144"/>
        <item x="173"/>
        <item x="146"/>
        <item x="255"/>
        <item x="90"/>
        <item x="172"/>
        <item x="41"/>
        <item x="200"/>
        <item x="141"/>
        <item x="262"/>
        <item x="12"/>
        <item x="247"/>
        <item x="240"/>
        <item x="74"/>
        <item x="231"/>
        <item x="127"/>
        <item x="100"/>
        <item x="228"/>
        <item x="135"/>
        <item x="158"/>
        <item x="82"/>
        <item x="163"/>
        <item x="183"/>
        <item x="115"/>
        <item x="105"/>
        <item x="104"/>
        <item x="117"/>
        <item x="78"/>
        <item x="110"/>
        <item x="45"/>
        <item x="67"/>
        <item x="101"/>
        <item x="223"/>
        <item x="166"/>
        <item x="179"/>
        <item x="281"/>
        <item x="83"/>
        <item x="22"/>
        <item x="184"/>
        <item x="18"/>
        <item x="260"/>
        <item x="168"/>
        <item x="64"/>
        <item x="107"/>
        <item x="26"/>
        <item x="68"/>
        <item x="36"/>
        <item x="268"/>
        <item x="275"/>
        <item x="21"/>
        <item x="202"/>
        <item x="190"/>
        <item x="187"/>
        <item x="227"/>
        <item x="71"/>
        <item x="23"/>
        <item x="143"/>
        <item x="206"/>
        <item x="208"/>
        <item x="0"/>
        <item x="195"/>
        <item x="219"/>
        <item x="120"/>
        <item x="85"/>
        <item x="61"/>
        <item x="279"/>
        <item x="19"/>
        <item x="2"/>
        <item x="196"/>
        <item x="266"/>
        <item x="123"/>
        <item x="81"/>
        <item x="162"/>
        <item x="131"/>
        <item x="3"/>
        <item x="243"/>
        <item x="52"/>
        <item x="180"/>
        <item x="152"/>
        <item x="165"/>
        <item x="57"/>
        <item x="159"/>
        <item x="189"/>
        <item x="264"/>
        <item x="199"/>
        <item x="94"/>
        <item x="92"/>
        <item x="7"/>
        <item x="86"/>
        <item x="27"/>
        <item x="136"/>
        <item x="25"/>
        <item x="118"/>
        <item x="134"/>
        <item x="24"/>
        <item x="88"/>
        <item x="39"/>
        <item x="96"/>
        <item x="242"/>
        <item x="150"/>
        <item x="191"/>
        <item x="77"/>
        <item x="274"/>
        <item x="87"/>
        <item x="133"/>
        <item x="203"/>
        <item x="210"/>
        <item x="109"/>
        <item x="132"/>
        <item x="232"/>
        <item x="124"/>
        <item x="108"/>
        <item x="32"/>
        <item x="129"/>
        <item x="139"/>
        <item x="280"/>
        <item x="154"/>
        <item x="151"/>
        <item x="254"/>
        <item x="277"/>
        <item x="177"/>
        <item x="43"/>
        <item x="237"/>
        <item x="14"/>
        <item x="75"/>
        <item x="174"/>
        <item x="258"/>
        <item x="95"/>
        <item x="205"/>
        <item x="226"/>
        <item x="170"/>
        <item x="59"/>
        <item x="116"/>
        <item x="37"/>
        <item x="17"/>
        <item x="186"/>
        <item x="113"/>
        <item x="160"/>
        <item x="233"/>
        <item x="1"/>
        <item x="181"/>
        <item x="278"/>
        <item x="56"/>
        <item x="246"/>
        <item x="35"/>
        <item x="138"/>
        <item x="148"/>
        <item x="225"/>
        <item x="119"/>
        <item x="224"/>
        <item x="72"/>
        <item x="149"/>
        <item x="5"/>
        <item x="4"/>
        <item x="10"/>
        <item x="69"/>
        <item x="153"/>
        <item x="97"/>
        <item t="default"/>
      </items>
    </pivotField>
    <pivotField dragToCol="0" dragToPage="0" dragToRow="0" compact="0" showAll="0"/>
    <pivotField dragToCol="0" dragToPage="0" dragToRow="0" compact="0" showAll="0"/>
    <pivotField dragToCol="0" dragToPage="0" dragToRow="0" compact="0" numFmtId="3" showAll="0"/>
    <pivotField dragToCol="0" dragToPage="0" dragToRow="0" compact="0" showAll="0"/>
  </pivotFields>
  <rowFields count="1">
    <field x="1"/>
  </rowFields>
  <rowItems count="6">
    <i>
      <x v="2"/>
    </i>
    <i>
      <x v="1"/>
    </i>
    <i>
      <x v="5"/>
    </i>
    <i>
      <x/>
    </i>
    <i>
      <x v="4"/>
    </i>
    <i>
      <x v="3"/>
    </i>
  </rowItems>
  <colFields count="1">
    <field x="-2"/>
  </colFields>
  <colItems count="2">
    <i>
      <x/>
    </i>
    <i i="1">
      <x v="1"/>
    </i>
  </colItems>
  <dataFields count="2">
    <dataField name=" Sales" fld="3" baseField="0" baseItem="0"/>
    <dataField name=" Units" fld="4" baseField="0" baseItem="0"/>
  </dataFields>
  <formats count="134">
    <format dxfId="0">
      <pivotArea field="1" type="button" dataOnly="0" labelOnly="1" outline="0" fieldPosition="0"/>
    </format>
    <format dxfId="1">
      <pivotArea dataOnly="0" labelOnly="1" fieldPosition="0">
        <references count="1">
          <reference field="1" count="1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1"/>
          </reference>
        </references>
      </pivotArea>
    </format>
    <format dxfId="3">
      <pivotArea dataOnly="0" labelOnly="1" fieldPosition="0">
        <references count="1">
          <reference field="1" count="1">
            <x v="2"/>
          </reference>
        </references>
      </pivotArea>
    </format>
    <format dxfId="4">
      <pivotArea dataOnly="0" labelOnly="1" fieldPosition="0">
        <references count="1">
          <reference field="1" count="1">
            <x v="3"/>
          </reference>
        </references>
      </pivotArea>
    </format>
    <format dxfId="5">
      <pivotArea dataOnly="0" labelOnly="1" fieldPosition="0">
        <references count="1">
          <reference field="1" count="1">
            <x v="4"/>
          </reference>
        </references>
      </pivotArea>
    </format>
    <format dxfId="6">
      <pivotArea dataOnly="0" labelOnly="1" fieldPosition="0">
        <references count="1">
          <reference field="1" count="1">
            <x v="5"/>
          </reference>
        </references>
      </pivotArea>
    </format>
    <format dxfId="7">
      <pivotArea dataOnly="0" labelOnly="1" fieldPosition="0">
        <references count="1">
          <reference field="1" count="1">
            <x v="0"/>
          </reference>
        </references>
      </pivotArea>
    </format>
    <format dxfId="8">
      <pivotArea dataOnly="0" labelOnly="1" fieldPosition="0">
        <references count="1">
          <reference field="1" count="1">
            <x v="1"/>
          </reference>
        </references>
      </pivotArea>
    </format>
    <format dxfId="9">
      <pivotArea dataOnly="0" labelOnly="1" fieldPosition="0">
        <references count="1">
          <reference field="1" count="1">
            <x v="2"/>
          </reference>
        </references>
      </pivotArea>
    </format>
    <format dxfId="10">
      <pivotArea dataOnly="0" labelOnly="1" fieldPosition="0">
        <references count="1">
          <reference field="1" count="1">
            <x v="3"/>
          </reference>
        </references>
      </pivotArea>
    </format>
    <format dxfId="11">
      <pivotArea dataOnly="0" labelOnly="1" fieldPosition="0">
        <references count="1">
          <reference field="1" count="1">
            <x v="4"/>
          </reference>
        </references>
      </pivotArea>
    </format>
    <format dxfId="12">
      <pivotArea dataOnly="0" labelOnly="1" fieldPosition="0">
        <references count="1">
          <reference field="1" count="1">
            <x v="5"/>
          </reference>
        </references>
      </pivotArea>
    </format>
    <format dxfId="13">
      <pivotArea type="all" dataOnly="0" outline="0" fieldPosition="0"/>
    </format>
    <format dxfId="14">
      <pivotArea type="all" dataOnly="0" outline="0" fieldPosition="0"/>
    </format>
    <format dxfId="15">
      <pivotArea dataOnly="0" labelOnly="1" fieldPosition="0">
        <references count="1">
          <reference field="4294967294" count="1">
            <x v="0"/>
          </reference>
        </references>
      </pivotArea>
    </format>
    <format dxfId="16">
      <pivotArea dataOnly="0" labelOnly="1" fieldPosition="0">
        <references count="1">
          <reference field="4294967294" count="1">
            <x v="1"/>
          </reference>
        </references>
      </pivotArea>
    </format>
    <format dxfId="17">
      <pivotArea dataOnly="0" labelOnly="1" fieldPosition="0">
        <references count="1">
          <reference field="4294967294" count="1">
            <x v="1"/>
          </reference>
        </references>
      </pivotArea>
    </format>
    <format dxfId="18">
      <pivotArea dataOnly="0" labelOnly="1" fieldPosition="0">
        <references count="1">
          <reference field="4294967294" count="1">
            <x v="0"/>
          </reference>
        </references>
      </pivotArea>
    </format>
    <format dxfId="19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20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21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22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23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24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25">
      <pivotArea dataOnly="0" labelOnly="1" fieldPosition="0">
        <references count="1">
          <reference field="1" count="1">
            <x v="0"/>
          </reference>
        </references>
      </pivotArea>
    </format>
    <format dxfId="26">
      <pivotArea dataOnly="0" labelOnly="1" fieldPosition="0">
        <references count="1">
          <reference field="1" count="1">
            <x v="1"/>
          </reference>
        </references>
      </pivotArea>
    </format>
    <format dxfId="27">
      <pivotArea dataOnly="0" labelOnly="1" fieldPosition="0">
        <references count="1">
          <reference field="1" count="1">
            <x v="2"/>
          </reference>
        </references>
      </pivotArea>
    </format>
    <format dxfId="28">
      <pivotArea dataOnly="0" labelOnly="1" fieldPosition="0">
        <references count="1">
          <reference field="1" count="1">
            <x v="3"/>
          </reference>
        </references>
      </pivotArea>
    </format>
    <format dxfId="29">
      <pivotArea dataOnly="0" labelOnly="1" fieldPosition="0">
        <references count="1">
          <reference field="1" count="1">
            <x v="4"/>
          </reference>
        </references>
      </pivotArea>
    </format>
    <format dxfId="30">
      <pivotArea dataOnly="0" labelOnly="1" fieldPosition="0">
        <references count="1">
          <reference field="1" count="1">
            <x v="5"/>
          </reference>
        </references>
      </pivotArea>
    </format>
    <format dxfId="31">
      <pivotArea dataOnly="0" labelOnly="1" fieldPosition="0">
        <references count="1">
          <reference field="1" count="1">
            <x v="0"/>
          </reference>
        </references>
      </pivotArea>
    </format>
    <format dxfId="32">
      <pivotArea dataOnly="0" labelOnly="1" fieldPosition="0">
        <references count="1">
          <reference field="1" count="1">
            <x v="1"/>
          </reference>
        </references>
      </pivotArea>
    </format>
    <format dxfId="33">
      <pivotArea dataOnly="0" labelOnly="1" fieldPosition="0">
        <references count="1">
          <reference field="1" count="1">
            <x v="2"/>
          </reference>
        </references>
      </pivotArea>
    </format>
    <format dxfId="34">
      <pivotArea dataOnly="0" labelOnly="1" fieldPosition="0">
        <references count="1">
          <reference field="1" count="1">
            <x v="3"/>
          </reference>
        </references>
      </pivotArea>
    </format>
    <format dxfId="35">
      <pivotArea dataOnly="0" labelOnly="1" fieldPosition="0">
        <references count="1">
          <reference field="1" count="1">
            <x v="4"/>
          </reference>
        </references>
      </pivotArea>
    </format>
    <format dxfId="36">
      <pivotArea dataOnly="0" labelOnly="1" fieldPosition="0">
        <references count="1">
          <reference field="1" count="1">
            <x v="5"/>
          </reference>
        </references>
      </pivotArea>
    </format>
    <format dxfId="37">
      <pivotArea dataOnly="0" labelOnly="1" fieldPosition="0">
        <references count="1">
          <reference field="1" count="1">
            <x v="0"/>
          </reference>
        </references>
      </pivotArea>
    </format>
    <format dxfId="38">
      <pivotArea dataOnly="0" labelOnly="1" fieldPosition="0">
        <references count="1">
          <reference field="1" count="1">
            <x v="1"/>
          </reference>
        </references>
      </pivotArea>
    </format>
    <format dxfId="39">
      <pivotArea dataOnly="0" labelOnly="1" fieldPosition="0">
        <references count="1">
          <reference field="1" count="1">
            <x v="2"/>
          </reference>
        </references>
      </pivotArea>
    </format>
    <format dxfId="40">
      <pivotArea dataOnly="0" labelOnly="1" fieldPosition="0">
        <references count="1">
          <reference field="1" count="1">
            <x v="3"/>
          </reference>
        </references>
      </pivotArea>
    </format>
    <format dxfId="41">
      <pivotArea dataOnly="0" labelOnly="1" fieldPosition="0">
        <references count="1">
          <reference field="1" count="1">
            <x v="4"/>
          </reference>
        </references>
      </pivotArea>
    </format>
    <format dxfId="42">
      <pivotArea dataOnly="0" labelOnly="1" fieldPosition="0">
        <references count="1">
          <reference field="1" count="1">
            <x v="5"/>
          </reference>
        </references>
      </pivotArea>
    </format>
    <format dxfId="43">
      <pivotArea dataOnly="0" labelOnly="1" fieldPosition="0">
        <references count="1">
          <reference field="1" count="1">
            <x v="0"/>
          </reference>
        </references>
      </pivotArea>
    </format>
    <format dxfId="44">
      <pivotArea dataOnly="0" labelOnly="1" fieldPosition="0">
        <references count="1">
          <reference field="1" count="1">
            <x v="1"/>
          </reference>
        </references>
      </pivotArea>
    </format>
    <format dxfId="45">
      <pivotArea dataOnly="0" labelOnly="1" fieldPosition="0">
        <references count="1">
          <reference field="1" count="1">
            <x v="2"/>
          </reference>
        </references>
      </pivotArea>
    </format>
    <format dxfId="46">
      <pivotArea dataOnly="0" labelOnly="1" fieldPosition="0">
        <references count="1">
          <reference field="1" count="1">
            <x v="3"/>
          </reference>
        </references>
      </pivotArea>
    </format>
    <format dxfId="47">
      <pivotArea dataOnly="0" labelOnly="1" fieldPosition="0">
        <references count="1">
          <reference field="1" count="1">
            <x v="4"/>
          </reference>
        </references>
      </pivotArea>
    </format>
    <format dxfId="48">
      <pivotArea dataOnly="0" labelOnly="1" fieldPosition="0">
        <references count="1">
          <reference field="1" count="1">
            <x v="5"/>
          </reference>
        </references>
      </pivotArea>
    </format>
    <format dxfId="49">
      <pivotArea dataOnly="0" labelOnly="1" fieldPosition="0">
        <references count="1">
          <reference field="1" count="1">
            <x v="0"/>
          </reference>
        </references>
      </pivotArea>
    </format>
    <format dxfId="50">
      <pivotArea dataOnly="0" labelOnly="1" fieldPosition="0">
        <references count="1">
          <reference field="1" count="1">
            <x v="1"/>
          </reference>
        </references>
      </pivotArea>
    </format>
    <format dxfId="51">
      <pivotArea dataOnly="0" labelOnly="1" fieldPosition="0">
        <references count="1">
          <reference field="1" count="1">
            <x v="2"/>
          </reference>
        </references>
      </pivotArea>
    </format>
    <format dxfId="52">
      <pivotArea dataOnly="0" labelOnly="1" fieldPosition="0">
        <references count="1">
          <reference field="1" count="1">
            <x v="3"/>
          </reference>
        </references>
      </pivotArea>
    </format>
    <format dxfId="53">
      <pivotArea dataOnly="0" labelOnly="1" fieldPosition="0">
        <references count="1">
          <reference field="1" count="1">
            <x v="4"/>
          </reference>
        </references>
      </pivotArea>
    </format>
    <format dxfId="54">
      <pivotArea dataOnly="0" labelOnly="1" fieldPosition="0">
        <references count="1">
          <reference field="1" count="1">
            <x v="5"/>
          </reference>
        </references>
      </pivotArea>
    </format>
    <format dxfId="55">
      <pivotArea dataOnly="0" labelOnly="1" fieldPosition="0">
        <references count="1">
          <reference field="1" count="1">
            <x v="0"/>
          </reference>
        </references>
      </pivotArea>
    </format>
    <format dxfId="56">
      <pivotArea dataOnly="0" labelOnly="1" fieldPosition="0">
        <references count="1">
          <reference field="1" count="1">
            <x v="1"/>
          </reference>
        </references>
      </pivotArea>
    </format>
    <format dxfId="57">
      <pivotArea dataOnly="0" labelOnly="1" fieldPosition="0">
        <references count="1">
          <reference field="1" count="1">
            <x v="2"/>
          </reference>
        </references>
      </pivotArea>
    </format>
    <format dxfId="58">
      <pivotArea dataOnly="0" labelOnly="1" fieldPosition="0">
        <references count="1">
          <reference field="1" count="1">
            <x v="3"/>
          </reference>
        </references>
      </pivotArea>
    </format>
    <format dxfId="59">
      <pivotArea dataOnly="0" labelOnly="1" fieldPosition="0">
        <references count="1">
          <reference field="1" count="1">
            <x v="4"/>
          </reference>
        </references>
      </pivotArea>
    </format>
    <format dxfId="60">
      <pivotArea dataOnly="0" labelOnly="1" fieldPosition="0">
        <references count="1">
          <reference field="1" count="1">
            <x v="5"/>
          </reference>
        </references>
      </pivotArea>
    </format>
    <format dxfId="61">
      <pivotArea dataOnly="0" labelOnly="1" fieldPosition="0">
        <references count="1">
          <reference field="1" count="1">
            <x v="0"/>
          </reference>
        </references>
      </pivotArea>
    </format>
    <format dxfId="62">
      <pivotArea dataOnly="0" labelOnly="1" fieldPosition="0">
        <references count="1">
          <reference field="1" count="1">
            <x v="1"/>
          </reference>
        </references>
      </pivotArea>
    </format>
    <format dxfId="63">
      <pivotArea dataOnly="0" labelOnly="1" fieldPosition="0">
        <references count="1">
          <reference field="1" count="1">
            <x v="2"/>
          </reference>
        </references>
      </pivotArea>
    </format>
    <format dxfId="64">
      <pivotArea dataOnly="0" labelOnly="1" fieldPosition="0">
        <references count="1">
          <reference field="1" count="1">
            <x v="3"/>
          </reference>
        </references>
      </pivotArea>
    </format>
    <format dxfId="65">
      <pivotArea dataOnly="0" labelOnly="1" fieldPosition="0">
        <references count="1">
          <reference field="1" count="1">
            <x v="4"/>
          </reference>
        </references>
      </pivotArea>
    </format>
    <format dxfId="66">
      <pivotArea dataOnly="0" labelOnly="1" fieldPosition="0">
        <references count="1">
          <reference field="1" count="1">
            <x v="5"/>
          </reference>
        </references>
      </pivotArea>
    </format>
    <format dxfId="67">
      <pivotArea dataOnly="0" labelOnly="1" fieldPosition="0">
        <references count="1">
          <reference field="1" count="1">
            <x v="0"/>
          </reference>
        </references>
      </pivotArea>
    </format>
    <format dxfId="68">
      <pivotArea dataOnly="0" labelOnly="1" fieldPosition="0">
        <references count="1">
          <reference field="1" count="1">
            <x v="1"/>
          </reference>
        </references>
      </pivotArea>
    </format>
    <format dxfId="69">
      <pivotArea dataOnly="0" labelOnly="1" fieldPosition="0">
        <references count="1">
          <reference field="1" count="1">
            <x v="2"/>
          </reference>
        </references>
      </pivotArea>
    </format>
    <format dxfId="70">
      <pivotArea dataOnly="0" labelOnly="1" fieldPosition="0">
        <references count="1">
          <reference field="1" count="1">
            <x v="3"/>
          </reference>
        </references>
      </pivotArea>
    </format>
    <format dxfId="71">
      <pivotArea dataOnly="0" labelOnly="1" fieldPosition="0">
        <references count="1">
          <reference field="1" count="1">
            <x v="4"/>
          </reference>
        </references>
      </pivotArea>
    </format>
    <format dxfId="72">
      <pivotArea dataOnly="0" labelOnly="1" fieldPosition="0">
        <references count="1">
          <reference field="1" count="1">
            <x v="5"/>
          </reference>
        </references>
      </pivotArea>
    </format>
    <format dxfId="73">
      <pivotArea dataOnly="0" labelOnly="1" fieldPosition="0">
        <references count="1">
          <reference field="1" count="1">
            <x v="0"/>
          </reference>
        </references>
      </pivotArea>
    </format>
    <format dxfId="74">
      <pivotArea dataOnly="0" labelOnly="1" fieldPosition="0">
        <references count="1">
          <reference field="1" count="1">
            <x v="1"/>
          </reference>
        </references>
      </pivotArea>
    </format>
    <format dxfId="75">
      <pivotArea dataOnly="0" labelOnly="1" fieldPosition="0">
        <references count="1">
          <reference field="1" count="1">
            <x v="2"/>
          </reference>
        </references>
      </pivotArea>
    </format>
    <format dxfId="76">
      <pivotArea dataOnly="0" labelOnly="1" fieldPosition="0">
        <references count="1">
          <reference field="1" count="1">
            <x v="3"/>
          </reference>
        </references>
      </pivotArea>
    </format>
    <format dxfId="77">
      <pivotArea dataOnly="0" labelOnly="1" fieldPosition="0">
        <references count="1">
          <reference field="1" count="1">
            <x v="4"/>
          </reference>
        </references>
      </pivotArea>
    </format>
    <format dxfId="78">
      <pivotArea dataOnly="0" labelOnly="1" fieldPosition="0">
        <references count="1">
          <reference field="1" count="1">
            <x v="5"/>
          </reference>
        </references>
      </pivotArea>
    </format>
    <format dxfId="79">
      <pivotArea dataOnly="0" labelOnly="1" fieldPosition="0">
        <references count="1">
          <reference field="1" count="1">
            <x v="0"/>
          </reference>
        </references>
      </pivotArea>
    </format>
    <format dxfId="80">
      <pivotArea dataOnly="0" labelOnly="1" fieldPosition="0">
        <references count="1">
          <reference field="1" count="1">
            <x v="1"/>
          </reference>
        </references>
      </pivotArea>
    </format>
    <format dxfId="81">
      <pivotArea dataOnly="0" labelOnly="1" fieldPosition="0">
        <references count="1">
          <reference field="1" count="1">
            <x v="2"/>
          </reference>
        </references>
      </pivotArea>
    </format>
    <format dxfId="82">
      <pivotArea dataOnly="0" labelOnly="1" fieldPosition="0">
        <references count="1">
          <reference field="1" count="1">
            <x v="3"/>
          </reference>
        </references>
      </pivotArea>
    </format>
    <format dxfId="83">
      <pivotArea dataOnly="0" labelOnly="1" fieldPosition="0">
        <references count="1">
          <reference field="1" count="1">
            <x v="4"/>
          </reference>
        </references>
      </pivotArea>
    </format>
    <format dxfId="84">
      <pivotArea dataOnly="0" labelOnly="1" fieldPosition="0">
        <references count="1">
          <reference field="1" count="1">
            <x v="5"/>
          </reference>
        </references>
      </pivotArea>
    </format>
    <format dxfId="85">
      <pivotArea dataOnly="0" labelOnly="1" fieldPosition="0">
        <references count="1">
          <reference field="1" count="1">
            <x v="0"/>
          </reference>
        </references>
      </pivotArea>
    </format>
    <format dxfId="86">
      <pivotArea dataOnly="0" labelOnly="1" fieldPosition="0">
        <references count="1">
          <reference field="1" count="1">
            <x v="1"/>
          </reference>
        </references>
      </pivotArea>
    </format>
    <format dxfId="87">
      <pivotArea dataOnly="0" labelOnly="1" fieldPosition="0">
        <references count="1">
          <reference field="1" count="1">
            <x v="2"/>
          </reference>
        </references>
      </pivotArea>
    </format>
    <format dxfId="88">
      <pivotArea dataOnly="0" labelOnly="1" fieldPosition="0">
        <references count="1">
          <reference field="1" count="1">
            <x v="3"/>
          </reference>
        </references>
      </pivotArea>
    </format>
    <format dxfId="89">
      <pivotArea dataOnly="0" labelOnly="1" fieldPosition="0">
        <references count="1">
          <reference field="1" count="1">
            <x v="4"/>
          </reference>
        </references>
      </pivotArea>
    </format>
    <format dxfId="90">
      <pivotArea dataOnly="0" labelOnly="1" fieldPosition="0">
        <references count="1">
          <reference field="1" count="1">
            <x v="5"/>
          </reference>
        </references>
      </pivotArea>
    </format>
    <format dxfId="91">
      <pivotArea dataOnly="0" labelOnly="1" fieldPosition="0">
        <references count="1">
          <reference field="1" count="1">
            <x v="0"/>
          </reference>
        </references>
      </pivotArea>
    </format>
    <format dxfId="92">
      <pivotArea dataOnly="0" labelOnly="1" fieldPosition="0">
        <references count="1">
          <reference field="1" count="1">
            <x v="1"/>
          </reference>
        </references>
      </pivotArea>
    </format>
    <format dxfId="93">
      <pivotArea dataOnly="0" labelOnly="1" fieldPosition="0">
        <references count="1">
          <reference field="1" count="1">
            <x v="2"/>
          </reference>
        </references>
      </pivotArea>
    </format>
    <format dxfId="94">
      <pivotArea dataOnly="0" labelOnly="1" fieldPosition="0">
        <references count="1">
          <reference field="1" count="1">
            <x v="3"/>
          </reference>
        </references>
      </pivotArea>
    </format>
    <format dxfId="95">
      <pivotArea dataOnly="0" labelOnly="1" fieldPosition="0">
        <references count="1">
          <reference field="1" count="1">
            <x v="4"/>
          </reference>
        </references>
      </pivotArea>
    </format>
    <format dxfId="96">
      <pivotArea dataOnly="0" labelOnly="1" fieldPosition="0">
        <references count="1">
          <reference field="1" count="1">
            <x v="5"/>
          </reference>
        </references>
      </pivotArea>
    </format>
    <format dxfId="97">
      <pivotArea dataOnly="0" labelOnly="1" fieldPosition="0">
        <references count="1">
          <reference field="1" count="1">
            <x v="0"/>
          </reference>
        </references>
      </pivotArea>
    </format>
    <format dxfId="98">
      <pivotArea dataOnly="0" labelOnly="1" fieldPosition="0">
        <references count="1">
          <reference field="1" count="1">
            <x v="1"/>
          </reference>
        </references>
      </pivotArea>
    </format>
    <format dxfId="99">
      <pivotArea dataOnly="0" labelOnly="1" fieldPosition="0">
        <references count="1">
          <reference field="1" count="1">
            <x v="2"/>
          </reference>
        </references>
      </pivotArea>
    </format>
    <format dxfId="100">
      <pivotArea dataOnly="0" labelOnly="1" fieldPosition="0">
        <references count="1">
          <reference field="1" count="1">
            <x v="3"/>
          </reference>
        </references>
      </pivotArea>
    </format>
    <format dxfId="101">
      <pivotArea dataOnly="0" labelOnly="1" fieldPosition="0">
        <references count="1">
          <reference field="1" count="1">
            <x v="4"/>
          </reference>
        </references>
      </pivotArea>
    </format>
    <format dxfId="102">
      <pivotArea dataOnly="0" labelOnly="1" fieldPosition="0">
        <references count="1">
          <reference field="1" count="1">
            <x v="5"/>
          </reference>
        </references>
      </pivotArea>
    </format>
    <format dxfId="103">
      <pivotArea dataOnly="0" labelOnly="1" fieldPosition="0">
        <references count="1">
          <reference field="1" count="1">
            <x v="0"/>
          </reference>
        </references>
      </pivotArea>
    </format>
    <format dxfId="104">
      <pivotArea dataOnly="0" labelOnly="1" fieldPosition="0">
        <references count="1">
          <reference field="1" count="1">
            <x v="1"/>
          </reference>
        </references>
      </pivotArea>
    </format>
    <format dxfId="105">
      <pivotArea dataOnly="0" labelOnly="1" fieldPosition="0">
        <references count="1">
          <reference field="1" count="1">
            <x v="2"/>
          </reference>
        </references>
      </pivotArea>
    </format>
    <format dxfId="106">
      <pivotArea dataOnly="0" labelOnly="1" fieldPosition="0">
        <references count="1">
          <reference field="1" count="1">
            <x v="3"/>
          </reference>
        </references>
      </pivotArea>
    </format>
    <format dxfId="107">
      <pivotArea dataOnly="0" labelOnly="1" fieldPosition="0">
        <references count="1">
          <reference field="1" count="1">
            <x v="4"/>
          </reference>
        </references>
      </pivotArea>
    </format>
    <format dxfId="108">
      <pivotArea dataOnly="0" labelOnly="1" fieldPosition="0">
        <references count="1">
          <reference field="1" count="1">
            <x v="5"/>
          </reference>
        </references>
      </pivotArea>
    </format>
    <format dxfId="109">
      <pivotArea field="1" type="button" dataOnly="0" labelOnly="1" outline="0" fieldPosition="0"/>
    </format>
    <format dxfId="110">
      <pivotArea dataOnly="0" labelOnly="1" fieldPosition="0">
        <references count="1">
          <reference field="4294967294" count="1">
            <x v="0"/>
          </reference>
        </references>
      </pivotArea>
    </format>
    <format dxfId="111">
      <pivotArea dataOnly="0" labelOnly="1" fieldPosition="0">
        <references count="1">
          <reference field="4294967294" count="1">
            <x v="1"/>
          </reference>
        </references>
      </pivotArea>
    </format>
    <format dxfId="112">
      <pivotArea field="1" type="button" dataOnly="0" labelOnly="1" outline="0" fieldPosition="0"/>
    </format>
    <format dxfId="113">
      <pivotArea dataOnly="0" labelOnly="1" fieldPosition="0">
        <references count="1">
          <reference field="4294967294" count="1">
            <x v="0"/>
          </reference>
        </references>
      </pivotArea>
    </format>
    <format dxfId="114">
      <pivotArea dataOnly="0" labelOnly="1" fieldPosition="0">
        <references count="1">
          <reference field="4294967294" count="1">
            <x v="1"/>
          </reference>
        </references>
      </pivotArea>
    </format>
    <format dxfId="115">
      <pivotArea type="all" dataOnly="0" outline="0" fieldPosition="0"/>
    </format>
    <format dxfId="116">
      <pivotArea dataOnly="0" labelOnly="1" fieldPosition="0">
        <references count="1">
          <reference field="1" count="1">
            <x v="2"/>
          </reference>
        </references>
      </pivotArea>
    </format>
    <format dxfId="117">
      <pivotArea dataOnly="0" labelOnly="1" fieldPosition="0">
        <references count="1">
          <reference field="1" count="1">
            <x v="1"/>
          </reference>
        </references>
      </pivotArea>
    </format>
    <format dxfId="118">
      <pivotArea dataOnly="0" labelOnly="1" fieldPosition="0">
        <references count="1">
          <reference field="1" count="1">
            <x v="5"/>
          </reference>
        </references>
      </pivotArea>
    </format>
    <format dxfId="119">
      <pivotArea dataOnly="0" labelOnly="1" fieldPosition="0">
        <references count="1">
          <reference field="1" count="1">
            <x v="0"/>
          </reference>
        </references>
      </pivotArea>
    </format>
    <format dxfId="120">
      <pivotArea dataOnly="0" labelOnly="1" fieldPosition="0">
        <references count="1">
          <reference field="1" count="1">
            <x v="4"/>
          </reference>
        </references>
      </pivotArea>
    </format>
    <format dxfId="121">
      <pivotArea dataOnly="0" labelOnly="1" fieldPosition="0">
        <references count="1">
          <reference field="1" count="1">
            <x v="3"/>
          </reference>
        </references>
      </pivotArea>
    </format>
    <format dxfId="122">
      <pivotArea dataOnly="0" labelOnly="1" fieldPosition="0">
        <references count="1">
          <reference field="1" count="1">
            <x v="2"/>
          </reference>
        </references>
      </pivotArea>
    </format>
    <format dxfId="123">
      <pivotArea dataOnly="0" labelOnly="1" fieldPosition="0">
        <references count="1">
          <reference field="1" count="1">
            <x v="1"/>
          </reference>
        </references>
      </pivotArea>
    </format>
    <format dxfId="124">
      <pivotArea dataOnly="0" labelOnly="1" fieldPosition="0">
        <references count="1">
          <reference field="1" count="1">
            <x v="5"/>
          </reference>
        </references>
      </pivotArea>
    </format>
    <format dxfId="125">
      <pivotArea dataOnly="0" labelOnly="1" fieldPosition="0">
        <references count="1">
          <reference field="1" count="1">
            <x v="0"/>
          </reference>
        </references>
      </pivotArea>
    </format>
    <format dxfId="126">
      <pivotArea dataOnly="0" labelOnly="1" fieldPosition="0">
        <references count="1">
          <reference field="1" count="1">
            <x v="4"/>
          </reference>
        </references>
      </pivotArea>
    </format>
    <format dxfId="127">
      <pivotArea dataOnly="0" labelOnly="1" fieldPosition="0">
        <references count="1">
          <reference field="1" count="1">
            <x v="3"/>
          </reference>
        </references>
      </pivotArea>
    </format>
    <format dxfId="128">
      <pivotArea dataOnly="0" labelOnly="1" fieldPosition="0">
        <references count="1">
          <reference field="1" count="1">
            <x v="2"/>
          </reference>
        </references>
      </pivotArea>
    </format>
    <format dxfId="129">
      <pivotArea dataOnly="0" labelOnly="1" fieldPosition="0">
        <references count="1">
          <reference field="1" count="1">
            <x v="1"/>
          </reference>
        </references>
      </pivotArea>
    </format>
    <format dxfId="130">
      <pivotArea dataOnly="0" labelOnly="1" fieldPosition="0">
        <references count="1">
          <reference field="1" count="1">
            <x v="5"/>
          </reference>
        </references>
      </pivotArea>
    </format>
    <format dxfId="131">
      <pivotArea dataOnly="0" labelOnly="1" fieldPosition="0">
        <references count="1">
          <reference field="1" count="1">
            <x v="0"/>
          </reference>
        </references>
      </pivotArea>
    </format>
    <format dxfId="132">
      <pivotArea dataOnly="0" labelOnly="1" fieldPosition="0">
        <references count="1">
          <reference field="1" count="1">
            <x v="4"/>
          </reference>
        </references>
      </pivotArea>
    </format>
    <format dxfId="133">
      <pivotArea dataOnly="0" labelOnly="1" fieldPosition="0">
        <references count="1">
          <reference field="1" count="1">
            <x v="3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C4:D9" firstHeaderRow="1" firstDataRow="1" firstDataCol="1"/>
  <pivotFields count="11">
    <pivotField compact="0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compact="0" showAll="0"/>
    <pivotField axis="axisRow" measureFilter="1" compact="0" sortType="descending"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83" showAll="0"/>
    <pivotField compact="0" numFmtId="3" showAll="0"/>
    <pivotField compact="0" showAll="0"/>
    <pivotField compact="0" numFmtId="3" showAll="0"/>
    <pivotField dataField="1" dragToCol="0" dragToPage="0" dragToRow="0" compact="0" showAll="0"/>
    <pivotField dragToCol="0" dragToPage="0" dragToRow="0" compact="0" showAll="0"/>
    <pivotField dragToCol="0" dragToPage="0" dragToRow="0" compact="0" numFmtId="3" showAll="0"/>
    <pivotField dragToCol="0" dragToPage="0" dragToRow="0" compact="0" showAll="0"/>
  </pivotFields>
  <rowFields count="1">
    <field x="2"/>
  </rowFields>
  <rowItems count="5">
    <i>
      <x v="18"/>
    </i>
    <i>
      <x v="17"/>
    </i>
    <i>
      <x v="2"/>
    </i>
    <i>
      <x v="6"/>
    </i>
    <i>
      <x v="4"/>
    </i>
  </rowItems>
  <colItems count="1">
    <i/>
  </colItems>
  <dataFields count="1">
    <dataField name=" Sales per Unit" fld="7" baseField="0" baseItem="0"/>
  </dataFields>
  <formats count="67">
    <format dxfId="134">
      <pivotArea dataOnly="0" labelOnly="1" fieldPosition="0">
        <references count="1">
          <reference field="4294967294" count="1">
            <x v="0"/>
          </reference>
        </references>
      </pivotArea>
    </format>
    <format dxfId="135">
      <pivotArea field="2" type="button" dataOnly="0" labelOnly="1" outline="0" fieldPosition="0"/>
    </format>
    <format dxfId="136">
      <pivotArea dataOnly="0" labelOnly="1" fieldPosition="0">
        <references count="1">
          <reference field="4294967294" count="1">
            <x v="0"/>
          </reference>
        </references>
      </pivotArea>
    </format>
    <format dxfId="137">
      <pivotArea dataOnly="0" labelOnly="1" fieldPosition="0">
        <references count="1">
          <reference field="2" count="1">
            <x v="0"/>
          </reference>
        </references>
      </pivotArea>
    </format>
    <format dxfId="138">
      <pivotArea dataOnly="0" labelOnly="1" fieldPosition="0">
        <references count="1">
          <reference field="2" count="1">
            <x v="1"/>
          </reference>
        </references>
      </pivotArea>
    </format>
    <format dxfId="139">
      <pivotArea dataOnly="0" labelOnly="1" fieldPosition="0">
        <references count="1">
          <reference field="2" count="1">
            <x v="2"/>
          </reference>
        </references>
      </pivotArea>
    </format>
    <format dxfId="140">
      <pivotArea dataOnly="0" labelOnly="1" fieldPosition="0">
        <references count="1">
          <reference field="2" count="1">
            <x v="3"/>
          </reference>
        </references>
      </pivotArea>
    </format>
    <format dxfId="141">
      <pivotArea dataOnly="0" labelOnly="1" fieldPosition="0">
        <references count="1">
          <reference field="2" count="1">
            <x v="4"/>
          </reference>
        </references>
      </pivotArea>
    </format>
    <format dxfId="142">
      <pivotArea dataOnly="0" labelOnly="1" fieldPosition="0">
        <references count="1">
          <reference field="2" count="1">
            <x v="5"/>
          </reference>
        </references>
      </pivotArea>
    </format>
    <format dxfId="143">
      <pivotArea dataOnly="0" labelOnly="1" fieldPosition="0">
        <references count="1">
          <reference field="2" count="1">
            <x v="6"/>
          </reference>
        </references>
      </pivotArea>
    </format>
    <format dxfId="144">
      <pivotArea dataOnly="0" labelOnly="1" fieldPosition="0">
        <references count="1">
          <reference field="2" count="1">
            <x v="7"/>
          </reference>
        </references>
      </pivotArea>
    </format>
    <format dxfId="145">
      <pivotArea dataOnly="0" labelOnly="1" fieldPosition="0">
        <references count="1">
          <reference field="2" count="1">
            <x v="8"/>
          </reference>
        </references>
      </pivotArea>
    </format>
    <format dxfId="146">
      <pivotArea dataOnly="0" labelOnly="1" fieldPosition="0">
        <references count="1">
          <reference field="2" count="1">
            <x v="9"/>
          </reference>
        </references>
      </pivotArea>
    </format>
    <format dxfId="147">
      <pivotArea dataOnly="0" labelOnly="1" fieldPosition="0">
        <references count="1">
          <reference field="2" count="1">
            <x v="10"/>
          </reference>
        </references>
      </pivotArea>
    </format>
    <format dxfId="148">
      <pivotArea dataOnly="0" labelOnly="1" fieldPosition="0">
        <references count="1">
          <reference field="2" count="1">
            <x v="11"/>
          </reference>
        </references>
      </pivotArea>
    </format>
    <format dxfId="149">
      <pivotArea dataOnly="0" labelOnly="1" fieldPosition="0">
        <references count="1">
          <reference field="2" count="1">
            <x v="12"/>
          </reference>
        </references>
      </pivotArea>
    </format>
    <format dxfId="150">
      <pivotArea dataOnly="0" labelOnly="1" fieldPosition="0">
        <references count="1">
          <reference field="2" count="1">
            <x v="13"/>
          </reference>
        </references>
      </pivotArea>
    </format>
    <format dxfId="151">
      <pivotArea dataOnly="0" labelOnly="1" fieldPosition="0">
        <references count="1">
          <reference field="2" count="1">
            <x v="14"/>
          </reference>
        </references>
      </pivotArea>
    </format>
    <format dxfId="152">
      <pivotArea dataOnly="0" labelOnly="1" fieldPosition="0">
        <references count="1">
          <reference field="2" count="1">
            <x v="15"/>
          </reference>
        </references>
      </pivotArea>
    </format>
    <format dxfId="153">
      <pivotArea dataOnly="0" labelOnly="1" fieldPosition="0">
        <references count="1">
          <reference field="2" count="1">
            <x v="16"/>
          </reference>
        </references>
      </pivotArea>
    </format>
    <format dxfId="154">
      <pivotArea dataOnly="0" labelOnly="1" fieldPosition="0">
        <references count="1">
          <reference field="2" count="1">
            <x v="17"/>
          </reference>
        </references>
      </pivotArea>
    </format>
    <format dxfId="155">
      <pivotArea dataOnly="0" labelOnly="1" fieldPosition="0">
        <references count="1">
          <reference field="2" count="1">
            <x v="18"/>
          </reference>
        </references>
      </pivotArea>
    </format>
    <format dxfId="156">
      <pivotArea dataOnly="0" labelOnly="1" fieldPosition="0">
        <references count="1">
          <reference field="2" count="1">
            <x v="19"/>
          </reference>
        </references>
      </pivotArea>
    </format>
    <format dxfId="157">
      <pivotArea dataOnly="0" labelOnly="1" fieldPosition="0">
        <references count="1">
          <reference field="2" count="1">
            <x v="20"/>
          </reference>
        </references>
      </pivotArea>
    </format>
    <format dxfId="158">
      <pivotArea dataOnly="0" labelOnly="1" fieldPosition="0">
        <references count="1">
          <reference field="2" count="1">
            <x v="21"/>
          </reference>
        </references>
      </pivotArea>
    </format>
    <format dxfId="159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60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61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62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63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64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65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66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67">
      <pivotArea field="2" type="button" dataOnly="0" labelOnly="1" outline="0" fieldPosition="0"/>
    </format>
    <format dxfId="168">
      <pivotArea field="2" type="button" dataOnly="0" labelOnly="1" outline="0" fieldPosition="0"/>
    </format>
    <format dxfId="169">
      <pivotArea dataOnly="0" labelOnly="1" fieldPosition="0">
        <references count="1">
          <reference field="4294967294" count="1">
            <x v="0"/>
          </reference>
        </references>
      </pivotArea>
    </format>
    <format dxfId="170">
      <pivotArea field="2" type="button" dataOnly="0" labelOnly="1" outline="0" fieldPosition="0"/>
    </format>
    <format dxfId="171">
      <pivotArea dataOnly="0" labelOnly="1" fieldPosition="0">
        <references count="1">
          <reference field="4294967294" count="1">
            <x v="0"/>
          </reference>
        </references>
      </pivotArea>
    </format>
    <format dxfId="172">
      <pivotArea field="2" type="button" dataOnly="0" labelOnly="1" outline="0" fieldPosition="0"/>
    </format>
    <format dxfId="173">
      <pivotArea dataOnly="0" labelOnly="1" fieldPosition="0">
        <references count="1">
          <reference field="4294967294" count="1">
            <x v="0"/>
          </reference>
        </references>
      </pivotArea>
    </format>
    <format dxfId="174">
      <pivotArea field="2" type="button" dataOnly="0" labelOnly="1" outline="0" fieldPosition="0"/>
    </format>
    <format dxfId="175">
      <pivotArea dataOnly="0" labelOnly="1" fieldPosition="0">
        <references count="1">
          <reference field="4294967294" count="1">
            <x v="0"/>
          </reference>
        </references>
      </pivotArea>
    </format>
    <format dxfId="176">
      <pivotArea field="2" type="button" dataOnly="0" labelOnly="1" outline="0" fieldPosition="0"/>
    </format>
    <format dxfId="177">
      <pivotArea dataOnly="0" labelOnly="1" fieldPosition="0">
        <references count="1">
          <reference field="4294967294" count="1">
            <x v="0"/>
          </reference>
        </references>
      </pivotArea>
    </format>
    <format dxfId="178">
      <pivotArea dataOnly="0" labelOnly="1" fieldPosition="0">
        <references count="1">
          <reference field="2" count="1">
            <x v="17"/>
          </reference>
        </references>
      </pivotArea>
    </format>
    <format dxfId="179">
      <pivotArea dataOnly="0" labelOnly="1" fieldPosition="0">
        <references count="1">
          <reference field="2" count="1">
            <x v="6"/>
          </reference>
        </references>
      </pivotArea>
    </format>
    <format dxfId="180">
      <pivotArea dataOnly="0" labelOnly="1" fieldPosition="0">
        <references count="1">
          <reference field="2" count="1">
            <x v="8"/>
          </reference>
        </references>
      </pivotArea>
    </format>
    <format dxfId="181">
      <pivotArea dataOnly="0" labelOnly="1" fieldPosition="0">
        <references count="1">
          <reference field="2" count="1">
            <x v="16"/>
          </reference>
        </references>
      </pivotArea>
    </format>
    <format dxfId="182">
      <pivotArea dataOnly="0" labelOnly="1" fieldPosition="0">
        <references count="1">
          <reference field="2" count="1">
            <x v="7"/>
          </reference>
        </references>
      </pivotArea>
    </format>
    <format dxfId="183">
      <pivotArea type="all" dataOnly="0" outline="0" fieldPosition="0"/>
    </format>
    <format dxfId="184">
      <pivotArea field="2" type="button" dataOnly="0" labelOnly="1" outline="0" fieldPosition="0"/>
    </format>
    <format dxfId="185">
      <pivotArea dataOnly="0" labelOnly="1" fieldPosition="0">
        <references count="1">
          <reference field="2" count="1">
            <x v="18"/>
          </reference>
        </references>
      </pivotArea>
    </format>
    <format dxfId="186">
      <pivotArea dataOnly="0" labelOnly="1" fieldPosition="0">
        <references count="1">
          <reference field="2" count="1">
            <x v="17"/>
          </reference>
        </references>
      </pivotArea>
    </format>
    <format dxfId="187">
      <pivotArea dataOnly="0" labelOnly="1" fieldPosition="0">
        <references count="1">
          <reference field="2" count="1">
            <x v="2"/>
          </reference>
        </references>
      </pivotArea>
    </format>
    <format dxfId="188">
      <pivotArea dataOnly="0" labelOnly="1" fieldPosition="0">
        <references count="1">
          <reference field="2" count="1">
            <x v="6"/>
          </reference>
        </references>
      </pivotArea>
    </format>
    <format dxfId="189">
      <pivotArea dataOnly="0" labelOnly="1" fieldPosition="0">
        <references count="1">
          <reference field="2" count="1">
            <x v="4"/>
          </reference>
        </references>
      </pivotArea>
    </format>
    <format dxfId="190">
      <pivotArea collapsedLevelsAreSubtotals="1" fieldPosition="0"/>
    </format>
    <format dxfId="191">
      <pivotArea dataOnly="0" labelOnly="1" fieldPosition="0">
        <references count="1">
          <reference field="2" count="1">
            <x v="18"/>
          </reference>
        </references>
      </pivotArea>
    </format>
    <format dxfId="192">
      <pivotArea dataOnly="0" labelOnly="1" fieldPosition="0">
        <references count="1">
          <reference field="2" count="1">
            <x v="17"/>
          </reference>
        </references>
      </pivotArea>
    </format>
    <format dxfId="193">
      <pivotArea dataOnly="0" labelOnly="1" fieldPosition="0">
        <references count="1">
          <reference field="2" count="1">
            <x v="2"/>
          </reference>
        </references>
      </pivotArea>
    </format>
    <format dxfId="194">
      <pivotArea dataOnly="0" labelOnly="1" fieldPosition="0">
        <references count="1">
          <reference field="2" count="1">
            <x v="6"/>
          </reference>
        </references>
      </pivotArea>
    </format>
    <format dxfId="195">
      <pivotArea dataOnly="0" labelOnly="1" fieldPosition="0">
        <references count="1">
          <reference field="2" count="1">
            <x v="4"/>
          </reference>
        </references>
      </pivotArea>
    </format>
    <format dxfId="196">
      <pivotArea dataOnly="0" labelOnly="1" fieldPosition="0">
        <references count="1">
          <reference field="2" count="1">
            <x v="18"/>
          </reference>
        </references>
      </pivotArea>
    </format>
    <format dxfId="197">
      <pivotArea dataOnly="0" labelOnly="1" fieldPosition="0">
        <references count="1">
          <reference field="2" count="1">
            <x v="17"/>
          </reference>
        </references>
      </pivotArea>
    </format>
    <format dxfId="198">
      <pivotArea dataOnly="0" labelOnly="1" fieldPosition="0">
        <references count="1">
          <reference field="2" count="1">
            <x v="2"/>
          </reference>
        </references>
      </pivotArea>
    </format>
    <format dxfId="199">
      <pivotArea dataOnly="0" labelOnly="1" fieldPosition="0">
        <references count="1">
          <reference field="2" count="1">
            <x v="6"/>
          </reference>
        </references>
      </pivotArea>
    </format>
    <format dxfId="200">
      <pivotArea dataOnly="0" labelOnly="1" fieldPosition="0">
        <references count="1">
          <reference field="2" count="1">
            <x v="4"/>
          </reference>
        </references>
      </pivotArea>
    </format>
  </formats>
  <pivotTableStyleInfo name="PivotStyleLight16" showRowHeaders="1" showColHeaders="1" showLastColumn="1"/>
  <filters count="1">
    <filter evalOrder="-1" fld="2" iMeasureFld="0" id="2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C4:E16" firstHeaderRow="1" firstDataRow="1" firstDataCol="2"/>
  <pivotFields count="11">
    <pivotField axis="axisRow" measureFilter="1" compact="0" sortType="descending" showAll="0">
      <items count="11">
        <item x="0"/>
        <item x="9"/>
        <item x="2"/>
        <item x="8"/>
        <item x="6"/>
        <item x="4"/>
        <item x="5"/>
        <item x="3"/>
        <item x="1"/>
        <item x="7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sortType="descending" showAll="0">
      <items count="7">
        <item x="4"/>
        <item x="2"/>
        <item x="5"/>
        <item x="0"/>
        <item x="3"/>
        <item x="1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dataField="1" compact="0" numFmtId="183" showAll="0">
      <items count="269">
        <item x="143"/>
        <item x="25"/>
        <item x="131"/>
        <item x="78"/>
        <item x="80"/>
        <item x="75"/>
        <item x="191"/>
        <item x="123"/>
        <item x="58"/>
        <item x="235"/>
        <item x="233"/>
        <item x="43"/>
        <item x="224"/>
        <item x="13"/>
        <item x="130"/>
        <item x="202"/>
        <item x="18"/>
        <item x="140"/>
        <item x="199"/>
        <item x="237"/>
        <item x="88"/>
        <item x="236"/>
        <item x="50"/>
        <item x="125"/>
        <item x="109"/>
        <item x="30"/>
        <item x="178"/>
        <item x="83"/>
        <item x="213"/>
        <item x="162"/>
        <item x="261"/>
        <item x="226"/>
        <item x="180"/>
        <item x="266"/>
        <item x="95"/>
        <item x="135"/>
        <item x="116"/>
        <item x="73"/>
        <item x="66"/>
        <item x="62"/>
        <item x="230"/>
        <item x="2"/>
        <item x="198"/>
        <item x="82"/>
        <item x="187"/>
        <item x="243"/>
        <item x="57"/>
        <item x="34"/>
        <item x="185"/>
        <item x="8"/>
        <item x="217"/>
        <item x="257"/>
        <item x="102"/>
        <item x="108"/>
        <item x="41"/>
        <item x="55"/>
        <item x="110"/>
        <item x="114"/>
        <item x="164"/>
        <item x="99"/>
        <item x="228"/>
        <item x="245"/>
        <item x="0"/>
        <item x="190"/>
        <item x="159"/>
        <item x="21"/>
        <item x="23"/>
        <item x="189"/>
        <item x="10"/>
        <item x="175"/>
        <item x="36"/>
        <item x="105"/>
        <item x="176"/>
        <item x="26"/>
        <item x="231"/>
        <item x="160"/>
        <item x="138"/>
        <item x="103"/>
        <item x="4"/>
        <item x="15"/>
        <item x="153"/>
        <item x="263"/>
        <item x="259"/>
        <item x="22"/>
        <item x="240"/>
        <item x="200"/>
        <item x="68"/>
        <item x="249"/>
        <item x="151"/>
        <item x="38"/>
        <item x="61"/>
        <item x="167"/>
        <item x="91"/>
        <item x="42"/>
        <item x="262"/>
        <item x="222"/>
        <item x="14"/>
        <item x="84"/>
        <item x="132"/>
        <item x="113"/>
        <item x="208"/>
        <item x="157"/>
        <item x="174"/>
        <item x="12"/>
        <item x="6"/>
        <item x="225"/>
        <item x="89"/>
        <item x="97"/>
        <item x="154"/>
        <item x="118"/>
        <item x="179"/>
        <item x="244"/>
        <item x="94"/>
        <item x="71"/>
        <item x="206"/>
        <item x="96"/>
        <item x="201"/>
        <item x="248"/>
        <item x="136"/>
        <item x="166"/>
        <item x="247"/>
        <item x="186"/>
        <item x="87"/>
        <item x="216"/>
        <item x="141"/>
        <item x="37"/>
        <item x="47"/>
        <item x="161"/>
        <item x="147"/>
        <item x="220"/>
        <item x="211"/>
        <item x="197"/>
        <item x="145"/>
        <item x="181"/>
        <item x="260"/>
        <item x="93"/>
        <item x="128"/>
        <item x="227"/>
        <item x="72"/>
        <item x="156"/>
        <item x="79"/>
        <item x="241"/>
        <item x="267"/>
        <item x="172"/>
        <item x="195"/>
        <item x="33"/>
        <item x="11"/>
        <item x="65"/>
        <item x="258"/>
        <item x="204"/>
        <item x="59"/>
        <item x="90"/>
        <item x="212"/>
        <item x="251"/>
        <item x="40"/>
        <item x="234"/>
        <item x="122"/>
        <item x="129"/>
        <item x="64"/>
        <item x="158"/>
        <item x="148"/>
        <item x="119"/>
        <item x="28"/>
        <item x="183"/>
        <item x="117"/>
        <item x="53"/>
        <item x="253"/>
        <item x="203"/>
        <item x="196"/>
        <item x="252"/>
        <item x="44"/>
        <item x="168"/>
        <item x="74"/>
        <item x="9"/>
        <item x="7"/>
        <item x="48"/>
        <item x="45"/>
        <item x="229"/>
        <item x="104"/>
        <item x="188"/>
        <item x="169"/>
        <item x="54"/>
        <item x="215"/>
        <item x="120"/>
        <item x="67"/>
        <item x="152"/>
        <item x="126"/>
        <item x="242"/>
        <item x="32"/>
        <item x="207"/>
        <item x="35"/>
        <item x="127"/>
        <item x="210"/>
        <item x="60"/>
        <item x="115"/>
        <item x="219"/>
        <item x="173"/>
        <item x="171"/>
        <item x="177"/>
        <item x="27"/>
        <item x="214"/>
        <item x="124"/>
        <item x="29"/>
        <item x="239"/>
        <item x="264"/>
        <item x="52"/>
        <item x="106"/>
        <item x="121"/>
        <item x="1"/>
        <item x="232"/>
        <item x="101"/>
        <item x="111"/>
        <item x="246"/>
        <item x="137"/>
        <item x="182"/>
        <item x="255"/>
        <item x="194"/>
        <item x="39"/>
        <item x="31"/>
        <item x="85"/>
        <item x="170"/>
        <item x="193"/>
        <item x="146"/>
        <item x="218"/>
        <item x="139"/>
        <item x="86"/>
        <item x="254"/>
        <item x="250"/>
        <item x="150"/>
        <item x="16"/>
        <item x="56"/>
        <item x="81"/>
        <item x="149"/>
        <item x="133"/>
        <item x="107"/>
        <item x="20"/>
        <item x="51"/>
        <item x="142"/>
        <item x="70"/>
        <item x="209"/>
        <item x="265"/>
        <item x="144"/>
        <item x="5"/>
        <item x="77"/>
        <item x="256"/>
        <item x="205"/>
        <item x="46"/>
        <item x="19"/>
        <item x="223"/>
        <item x="3"/>
        <item x="221"/>
        <item x="63"/>
        <item x="98"/>
        <item x="192"/>
        <item x="134"/>
        <item x="163"/>
        <item x="238"/>
        <item x="184"/>
        <item x="24"/>
        <item x="100"/>
        <item x="165"/>
        <item x="112"/>
        <item x="92"/>
        <item x="155"/>
        <item x="76"/>
        <item x="69"/>
        <item x="17"/>
        <item x="49"/>
        <item t="default"/>
      </items>
    </pivotField>
    <pivotField compact="0" numFmtId="3" showAll="0">
      <items count="121">
        <item x="105"/>
        <item x="107"/>
        <item x="49"/>
        <item x="47"/>
        <item x="9"/>
        <item x="25"/>
        <item x="36"/>
        <item x="33"/>
        <item x="118"/>
        <item x="82"/>
        <item x="26"/>
        <item x="38"/>
        <item x="40"/>
        <item x="90"/>
        <item x="101"/>
        <item x="45"/>
        <item x="59"/>
        <item x="6"/>
        <item x="112"/>
        <item x="110"/>
        <item x="41"/>
        <item x="14"/>
        <item x="42"/>
        <item x="29"/>
        <item x="8"/>
        <item x="111"/>
        <item x="62"/>
        <item x="79"/>
        <item x="15"/>
        <item x="18"/>
        <item x="66"/>
        <item x="70"/>
        <item x="115"/>
        <item x="27"/>
        <item x="104"/>
        <item x="51"/>
        <item x="0"/>
        <item x="88"/>
        <item x="12"/>
        <item x="61"/>
        <item x="89"/>
        <item x="76"/>
        <item x="32"/>
        <item x="50"/>
        <item x="19"/>
        <item x="11"/>
        <item x="2"/>
        <item x="53"/>
        <item x="34"/>
        <item x="39"/>
        <item x="57"/>
        <item x="17"/>
        <item x="55"/>
        <item x="23"/>
        <item x="99"/>
        <item x="85"/>
        <item x="96"/>
        <item x="28"/>
        <item x="21"/>
        <item x="37"/>
        <item x="71"/>
        <item x="24"/>
        <item x="108"/>
        <item x="58"/>
        <item x="20"/>
        <item x="46"/>
        <item x="7"/>
        <item x="83"/>
        <item x="65"/>
        <item x="98"/>
        <item x="72"/>
        <item x="63"/>
        <item x="22"/>
        <item x="13"/>
        <item x="117"/>
        <item x="75"/>
        <item x="93"/>
        <item x="78"/>
        <item x="109"/>
        <item x="74"/>
        <item x="35"/>
        <item x="81"/>
        <item x="48"/>
        <item x="106"/>
        <item x="44"/>
        <item x="100"/>
        <item x="60"/>
        <item x="30"/>
        <item x="3"/>
        <item x="95"/>
        <item x="68"/>
        <item x="77"/>
        <item x="97"/>
        <item x="56"/>
        <item x="67"/>
        <item x="92"/>
        <item x="114"/>
        <item x="119"/>
        <item x="16"/>
        <item x="64"/>
        <item x="80"/>
        <item x="84"/>
        <item x="116"/>
        <item x="91"/>
        <item x="102"/>
        <item x="103"/>
        <item x="87"/>
        <item x="113"/>
        <item x="31"/>
        <item x="4"/>
        <item x="5"/>
        <item x="94"/>
        <item x="73"/>
        <item x="1"/>
        <item x="10"/>
        <item x="54"/>
        <item x="43"/>
        <item x="86"/>
        <item x="69"/>
        <item x="52"/>
        <item t="default"/>
      </items>
    </pivotField>
    <pivotField compact="0" showAll="0"/>
    <pivotField compact="0" numFmtId="3" showAll="0"/>
    <pivotField dragToCol="0" dragToPage="0" dragToRow="0" compact="0" showAll="0"/>
    <pivotField dragToCol="0" dragToPage="0" dragToRow="0" compact="0" showAll="0"/>
    <pivotField dragToCol="0" dragToPage="0" dragToRow="0" compact="0" numFmtId="3" showAll="0"/>
    <pivotField dragToCol="0" dragToPage="0" dragToRow="0" compact="0" showAll="0"/>
  </pivotFields>
  <rowFields count="2">
    <field x="1"/>
    <field x="0"/>
  </rowFields>
  <rowItems count="12">
    <i>
      <x v="4"/>
    </i>
    <i r="1">
      <x v="9"/>
    </i>
    <i>
      <x v="3"/>
    </i>
    <i r="1">
      <x v="6"/>
    </i>
    <i>
      <x v="2"/>
    </i>
    <i r="1">
      <x v="4"/>
    </i>
    <i>
      <x v="1"/>
    </i>
    <i r="1">
      <x v="4"/>
    </i>
    <i>
      <x v="5"/>
    </i>
    <i r="1">
      <x/>
    </i>
    <i>
      <x/>
    </i>
    <i r="1">
      <x v="4"/>
    </i>
  </rowItems>
  <colItems count="1">
    <i/>
  </colItems>
  <dataFields count="1">
    <dataField name="Total Sales" fld="3" baseField="0" baseItem="0"/>
  </dataFields>
  <formats count="182">
    <format dxfId="201">
      <pivotArea field="1" type="button" dataOnly="0" labelOnly="1" outline="0" fieldPosition="0"/>
    </format>
    <format dxfId="202">
      <pivotArea field="0" type="button" dataOnly="0" labelOnly="1" outline="0" fieldPosition="0"/>
    </format>
    <format dxfId="203">
      <pivotArea dataOnly="0" labelOnly="1" fieldPosition="0">
        <references count="1">
          <reference field="1" count="0" defaultSubtotal="1"/>
        </references>
      </pivotArea>
    </format>
    <format dxfId="204">
      <pivotArea field="1" type="button" dataOnly="0" labelOnly="1" outline="0" fieldPosition="0"/>
    </format>
    <format dxfId="205">
      <pivotArea field="0" type="button" dataOnly="0" labelOnly="1" outline="0" fieldPosition="0"/>
    </format>
    <format dxfId="206">
      <pivotArea field="1" type="button" dataOnly="0" labelOnly="1" outline="0" fieldPosition="0"/>
    </format>
    <format dxfId="207">
      <pivotArea field="0" type="button" dataOnly="0" labelOnly="1" outline="0" fieldPosition="0"/>
    </format>
    <format dxfId="208">
      <pivotArea dataOnly="0" labelOnly="1" fieldPosition="0">
        <references count="1">
          <reference field="1" count="0" defaultSubtotal="1"/>
        </references>
      </pivotArea>
    </format>
    <format dxfId="209">
      <pivotArea dataOnly="0" labelOnly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210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211">
      <pivotArea dataOnly="0" labelOnly="1" fieldPosition="0">
        <references count="2">
          <reference field="0" count="1">
            <x v="4"/>
          </reference>
          <reference field="1" count="1" selected="0">
            <x v="2"/>
          </reference>
        </references>
      </pivotArea>
    </format>
    <format dxfId="212">
      <pivotArea collapsedLevelsAreSubtotals="1" fieldPosition="0">
        <references count="2">
          <reference field="0" count="1" selected="0">
            <x v="4"/>
          </reference>
          <reference field="1" count="1" selected="0">
            <x v="0"/>
          </reference>
        </references>
      </pivotArea>
    </format>
    <format dxfId="213">
      <pivotArea collapsedLevelsAreSubtotals="1" fieldPosition="0">
        <references count="2">
          <reference field="0" count="1" selected="0">
            <x v="4"/>
          </reference>
          <reference field="1" count="1" selected="0">
            <x v="1"/>
          </reference>
        </references>
      </pivotArea>
    </format>
    <format dxfId="214">
      <pivotArea collapsedLevelsAreSubtotals="1" fieldPosition="0">
        <references count="2">
          <reference field="0" count="1" selected="0">
            <x v="4"/>
          </reference>
          <reference field="1" count="1" selected="0">
            <x v="2"/>
          </reference>
        </references>
      </pivotArea>
    </format>
    <format dxfId="215">
      <pivotArea dataOnly="0" labelOnly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216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217">
      <pivotArea dataOnly="0" labelOnly="1" fieldPosition="0">
        <references count="2">
          <reference field="0" count="1">
            <x v="4"/>
          </reference>
          <reference field="1" count="1" selected="0">
            <x v="2"/>
          </reference>
        </references>
      </pivotArea>
    </format>
    <format dxfId="218">
      <pivotArea collapsedLevelsAreSubtotals="1" fieldPosition="0">
        <references count="2">
          <reference field="0" count="1" selected="0">
            <x v="4"/>
          </reference>
          <reference field="1" count="1" selected="0">
            <x v="0"/>
          </reference>
        </references>
      </pivotArea>
    </format>
    <format dxfId="219">
      <pivotArea collapsedLevelsAreSubtotals="1" fieldPosition="0">
        <references count="2">
          <reference field="0" count="1" selected="0">
            <x v="4"/>
          </reference>
          <reference field="1" count="1" selected="0">
            <x v="1"/>
          </reference>
        </references>
      </pivotArea>
    </format>
    <format dxfId="220">
      <pivotArea collapsedLevelsAreSubtotals="1" fieldPosition="0">
        <references count="2">
          <reference field="0" count="1" selected="0">
            <x v="4"/>
          </reference>
          <reference field="1" count="1" selected="0">
            <x v="2"/>
          </reference>
        </references>
      </pivotArea>
    </format>
    <format dxfId="221">
      <pivotArea dataOnly="0" labelOnly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222">
      <pivotArea dataOnly="0" labelOnly="1" offset="B256:B256" fieldPosition="0">
        <references count="1">
          <reference field="1" count="1">
            <x v="1"/>
          </reference>
        </references>
      </pivotArea>
    </format>
    <format dxfId="223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224">
      <pivotArea dataOnly="0" labelOnly="1" offset="B256:B256" fieldPosition="0">
        <references count="1">
          <reference field="1" count="1">
            <x v="2"/>
          </reference>
        </references>
      </pivotArea>
    </format>
    <format dxfId="225">
      <pivotArea dataOnly="0" labelOnly="1" fieldPosition="0">
        <references count="2">
          <reference field="0" count="1">
            <x v="4"/>
          </reference>
          <reference field="1" count="1" selected="0">
            <x v="2"/>
          </reference>
        </references>
      </pivotArea>
    </format>
    <format dxfId="226">
      <pivotArea dataOnly="0" labelOnly="1" offset="B256:B256" fieldPosition="0">
        <references count="1">
          <reference field="1" count="1">
            <x v="3"/>
          </reference>
        </references>
      </pivotArea>
    </format>
    <format dxfId="227">
      <pivotArea dataOnly="0" labelOnly="1" fieldPosition="0">
        <references count="2">
          <reference field="0" count="1">
            <x v="6"/>
          </reference>
          <reference field="1" count="1" selected="0">
            <x v="3"/>
          </reference>
        </references>
      </pivotArea>
    </format>
    <format dxfId="228">
      <pivotArea dataOnly="0" labelOnly="1" offset="B256:B256" fieldPosition="0">
        <references count="1">
          <reference field="1" count="1">
            <x v="4"/>
          </reference>
        </references>
      </pivotArea>
    </format>
    <format dxfId="229">
      <pivotArea dataOnly="0" labelOnly="1" fieldPosition="0">
        <references count="2">
          <reference field="0" count="1">
            <x v="9"/>
          </reference>
          <reference field="1" count="1" selected="0">
            <x v="4"/>
          </reference>
        </references>
      </pivotArea>
    </format>
    <format dxfId="230">
      <pivotArea dataOnly="0" labelOnly="1" offset="B256:B256" fieldPosition="0">
        <references count="1">
          <reference field="1" count="1">
            <x v="5"/>
          </reference>
        </references>
      </pivotArea>
    </format>
    <format dxfId="231">
      <pivotArea dataOnly="0" labelOnly="1" fieldPosition="0">
        <references count="2">
          <reference field="0" count="1">
            <x v="0"/>
          </reference>
          <reference field="1" count="1" selected="0">
            <x v="5"/>
          </reference>
        </references>
      </pivotArea>
    </format>
    <format dxfId="232">
      <pivotArea field="0" type="button" dataOnly="0" labelOnly="1" outline="0" fieldPosition="0"/>
    </format>
    <format dxfId="233">
      <pivotArea field="1" type="button" dataOnly="0" labelOnly="1" outline="0" fieldPosition="0"/>
    </format>
    <format dxfId="234">
      <pivotArea collapsedLevelsAreSubtotals="1" fieldPosition="0"/>
    </format>
    <format dxfId="235">
      <pivotArea collapsedLevelsAreSubtotals="1" fieldPosition="0"/>
    </format>
    <format dxfId="236">
      <pivotArea collapsedLevelsAreSubtotals="1" fieldPosition="0"/>
    </format>
    <format dxfId="237">
      <pivotArea field="1" type="button" dataOnly="0" labelOnly="1" outline="0" fieldPosition="0"/>
    </format>
    <format dxfId="238">
      <pivotArea field="0" type="button" dataOnly="0" labelOnly="1" outline="0" fieldPosition="0"/>
    </format>
    <format dxfId="239">
      <pivotArea dataOnly="0" labelOnly="1" offset="IV1:IV1" fieldPosition="0">
        <references count="1">
          <reference field="1" count="1">
            <x v="3"/>
          </reference>
        </references>
      </pivotArea>
    </format>
    <format dxfId="240">
      <pivotArea collapsedLevelsAreSubtotals="1" fieldPosition="0">
        <references count="1">
          <reference field="1" count="1" selected="0">
            <x v="3"/>
          </reference>
        </references>
      </pivotArea>
    </format>
    <format dxfId="241">
      <pivotArea dataOnly="0" labelOnly="1" offset="IV2:IV2" fieldPosition="0">
        <references count="1">
          <reference field="1" count="1">
            <x v="4"/>
          </reference>
        </references>
      </pivotArea>
    </format>
    <format dxfId="242">
      <pivotArea dataOnly="0" labelOnly="1" fieldPosition="0">
        <references count="2">
          <reference field="0" count="1">
            <x v="9"/>
          </reference>
          <reference field="1" count="1" selected="0">
            <x v="4"/>
          </reference>
        </references>
      </pivotArea>
    </format>
    <format dxfId="243">
      <pivotArea collapsedLevelsAreSubtotals="1" fieldPosition="0">
        <references count="2">
          <reference field="0" count="1" selected="0">
            <x v="9"/>
          </reference>
          <reference field="1" count="1" selected="0">
            <x v="4"/>
          </reference>
        </references>
      </pivotArea>
    </format>
    <format dxfId="244">
      <pivotArea dataOnly="0" labelOnly="1" offset="IV1:IV1" fieldPosition="0">
        <references count="1">
          <reference field="1" count="1">
            <x v="2"/>
          </reference>
        </references>
      </pivotArea>
    </format>
    <format dxfId="245">
      <pivotArea collapsedLevelsAreSubtotals="1" fieldPosition="0">
        <references count="1">
          <reference field="1" count="1" selected="0">
            <x v="2"/>
          </reference>
        </references>
      </pivotArea>
    </format>
    <format dxfId="246">
      <pivotArea dataOnly="0" labelOnly="1" offset="IV2:IV2" fieldPosition="0">
        <references count="1">
          <reference field="1" count="1">
            <x v="4"/>
          </reference>
        </references>
      </pivotArea>
    </format>
    <format dxfId="247">
      <pivotArea dataOnly="0" labelOnly="1" fieldPosition="0">
        <references count="2">
          <reference field="0" count="1">
            <x v="9"/>
          </reference>
          <reference field="1" count="1" selected="0">
            <x v="4"/>
          </reference>
        </references>
      </pivotArea>
    </format>
    <format dxfId="248">
      <pivotArea collapsedLevelsAreSubtotals="1" fieldPosition="0">
        <references count="2">
          <reference field="0" count="1" selected="0">
            <x v="9"/>
          </reference>
          <reference field="1" count="1" selected="0">
            <x v="4"/>
          </reference>
        </references>
      </pivotArea>
    </format>
    <format dxfId="249">
      <pivotArea dataOnly="0" labelOnly="1" offset="IV1:IV1" fieldPosition="0">
        <references count="1">
          <reference field="1" count="1">
            <x v="2"/>
          </reference>
        </references>
      </pivotArea>
    </format>
    <format dxfId="250">
      <pivotArea collapsedLevelsAreSubtotals="1" fieldPosition="0">
        <references count="1">
          <reference field="1" count="1" selected="0">
            <x v="2"/>
          </reference>
        </references>
      </pivotArea>
    </format>
    <format dxfId="251">
      <pivotArea dataOnly="0" labelOnly="1" offset="IV1:IV1" fieldPosition="0">
        <references count="1">
          <reference field="1" count="1">
            <x v="1"/>
          </reference>
        </references>
      </pivotArea>
    </format>
    <format dxfId="252">
      <pivotArea collapsedLevelsAreSubtotals="1" fieldPosition="0">
        <references count="1">
          <reference field="1" count="1" selected="0">
            <x v="1"/>
          </reference>
        </references>
      </pivotArea>
    </format>
    <format dxfId="253">
      <pivotArea dataOnly="0" labelOnly="1" offset="IV1:IV1" fieldPosition="0">
        <references count="1">
          <reference field="1" count="1">
            <x v="5"/>
          </reference>
        </references>
      </pivotArea>
    </format>
    <format dxfId="254">
      <pivotArea collapsedLevelsAreSubtotals="1" fieldPosition="0">
        <references count="1">
          <reference field="1" count="1" selected="0">
            <x v="5"/>
          </reference>
        </references>
      </pivotArea>
    </format>
    <format dxfId="255">
      <pivotArea dataOnly="0" labelOnly="1" offset="IV1:IV1" fieldPosition="0">
        <references count="1">
          <reference field="1" count="1">
            <x v="0"/>
          </reference>
        </references>
      </pivotArea>
    </format>
    <format dxfId="256">
      <pivotArea collapsedLevelsAreSubtotals="1" fieldPosition="0">
        <references count="1">
          <reference field="1" count="1" selected="0">
            <x v="0"/>
          </reference>
        </references>
      </pivotArea>
    </format>
    <format dxfId="257">
      <pivotArea dataOnly="0" labelOnly="1" offset="IV1:IV1" fieldPosition="0">
        <references count="1">
          <reference field="1" count="1">
            <x v="4"/>
          </reference>
        </references>
      </pivotArea>
    </format>
    <format dxfId="258">
      <pivotArea collapsedLevelsAreSubtotals="1" fieldPosition="0">
        <references count="1">
          <reference field="1" count="1" selected="0">
            <x v="4"/>
          </reference>
        </references>
      </pivotArea>
    </format>
    <format dxfId="259">
      <pivotArea field="1" type="button" dataOnly="0" labelOnly="1" outline="0" fieldPosition="0"/>
    </format>
    <format dxfId="260">
      <pivotArea field="0" type="button" dataOnly="0" labelOnly="1" outline="0" fieldPosition="0"/>
    </format>
    <format dxfId="261">
      <pivotArea dataOnly="0" labelOnly="1" offset="IV1:IV1" fieldPosition="0">
        <references count="1">
          <reference field="1" count="1">
            <x v="3"/>
          </reference>
        </references>
      </pivotArea>
    </format>
    <format dxfId="262">
      <pivotArea collapsedLevelsAreSubtotals="1" fieldPosition="0">
        <references count="1">
          <reference field="1" count="1" selected="0">
            <x v="3"/>
          </reference>
        </references>
      </pivotArea>
    </format>
    <format dxfId="263">
      <pivotArea dataOnly="0" labelOnly="1" offset="IV1:IV1" fieldPosition="0">
        <references count="1">
          <reference field="1" count="1">
            <x v="2"/>
          </reference>
        </references>
      </pivotArea>
    </format>
    <format dxfId="264">
      <pivotArea collapsedLevelsAreSubtotals="1" fieldPosition="0">
        <references count="1">
          <reference field="1" count="1" selected="0">
            <x v="2"/>
          </reference>
        </references>
      </pivotArea>
    </format>
    <format dxfId="265">
      <pivotArea dataOnly="0" labelOnly="1" offset="IV1:IV1" fieldPosition="0">
        <references count="1">
          <reference field="1" count="1">
            <x v="1"/>
          </reference>
        </references>
      </pivotArea>
    </format>
    <format dxfId="266">
      <pivotArea collapsedLevelsAreSubtotals="1" fieldPosition="0">
        <references count="1">
          <reference field="1" count="1" selected="0">
            <x v="1"/>
          </reference>
        </references>
      </pivotArea>
    </format>
    <format dxfId="267">
      <pivotArea dataOnly="0" labelOnly="1" offset="IV1:IV1" fieldPosition="0">
        <references count="1">
          <reference field="1" count="1">
            <x v="5"/>
          </reference>
        </references>
      </pivotArea>
    </format>
    <format dxfId="268">
      <pivotArea collapsedLevelsAreSubtotals="1" fieldPosition="0">
        <references count="1">
          <reference field="1" count="1" selected="0">
            <x v="5"/>
          </reference>
        </references>
      </pivotArea>
    </format>
    <format dxfId="269">
      <pivotArea dataOnly="0" labelOnly="1" offset="IV1:IV1" fieldPosition="0">
        <references count="1">
          <reference field="1" count="1">
            <x v="0"/>
          </reference>
        </references>
      </pivotArea>
    </format>
    <format dxfId="270">
      <pivotArea collapsedLevelsAreSubtotals="1" fieldPosition="0">
        <references count="1">
          <reference field="1" count="1" selected="0">
            <x v="0"/>
          </reference>
        </references>
      </pivotArea>
    </format>
    <format dxfId="271">
      <pivotArea field="1" type="button" dataOnly="0" labelOnly="1" outline="0" fieldPosition="0"/>
    </format>
    <format dxfId="272">
      <pivotArea field="0" type="button" dataOnly="0" labelOnly="1" outline="0" fieldPosition="0"/>
    </format>
    <format dxfId="273">
      <pivotArea dataOnly="0" labelOnly="1" fieldPosition="0">
        <references count="1">
          <reference field="1" count="0" defaultSubtotal="1"/>
        </references>
      </pivotArea>
    </format>
    <format dxfId="274">
      <pivotArea dataOnly="0" labelOnly="1" fieldPosition="0">
        <references count="2">
          <reference field="0" count="1">
            <x v="9"/>
          </reference>
          <reference field="1" count="1" selected="0">
            <x v="4"/>
          </reference>
        </references>
      </pivotArea>
    </format>
    <format dxfId="275">
      <pivotArea dataOnly="0" labelOnly="1" fieldPosition="0">
        <references count="2">
          <reference field="0" count="1">
            <x v="6"/>
          </reference>
          <reference field="1" count="1" selected="0">
            <x v="3"/>
          </reference>
        </references>
      </pivotArea>
    </format>
    <format dxfId="276">
      <pivotArea dataOnly="0" labelOnly="1" fieldPosition="0">
        <references count="2">
          <reference field="0" count="1">
            <x v="4"/>
          </reference>
          <reference field="1" count="1" selected="0">
            <x v="2"/>
          </reference>
        </references>
      </pivotArea>
    </format>
    <format dxfId="277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278">
      <pivotArea dataOnly="0" labelOnly="1" fieldPosition="0">
        <references count="2">
          <reference field="0" count="1">
            <x v="0"/>
          </reference>
          <reference field="1" count="1" selected="0">
            <x v="5"/>
          </reference>
        </references>
      </pivotArea>
    </format>
    <format dxfId="279">
      <pivotArea dataOnly="0" labelOnly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280">
      <pivotArea collapsedLevelsAreSubtotals="1" fieldPosition="0"/>
    </format>
    <format dxfId="281">
      <pivotArea dataOnly="0" labelOnly="1" fieldPosition="0">
        <references count="1">
          <reference field="1" count="1">
            <x v="4"/>
          </reference>
        </references>
      </pivotArea>
    </format>
    <format dxfId="282">
      <pivotArea dataOnly="0" labelOnly="1" fieldPosition="0">
        <references count="2">
          <reference field="0" count="1">
            <x v="9"/>
          </reference>
          <reference field="1" count="1" selected="0">
            <x v="4"/>
          </reference>
        </references>
      </pivotArea>
    </format>
    <format dxfId="283">
      <pivotArea collapsedLevelsAreSubtotals="1" fieldPosition="0">
        <references count="1">
          <reference field="1" count="1" selected="0">
            <x v="4"/>
          </reference>
        </references>
      </pivotArea>
    </format>
    <format dxfId="284">
      <pivotArea collapsedLevelsAreSubtotals="1" fieldPosition="0">
        <references count="2">
          <reference field="0" count="1" selected="0">
            <x v="9"/>
          </reference>
          <reference field="1" count="1" selected="0">
            <x v="4"/>
          </reference>
        </references>
      </pivotArea>
    </format>
    <format dxfId="285">
      <pivotArea dataOnly="0" labelOnly="1" fieldPosition="0">
        <references count="1">
          <reference field="1" count="1">
            <x v="3"/>
          </reference>
        </references>
      </pivotArea>
    </format>
    <format dxfId="286">
      <pivotArea dataOnly="0" labelOnly="1" fieldPosition="0">
        <references count="2">
          <reference field="0" count="1">
            <x v="6"/>
          </reference>
          <reference field="1" count="1" selected="0">
            <x v="3"/>
          </reference>
        </references>
      </pivotArea>
    </format>
    <format dxfId="287">
      <pivotArea collapsedLevelsAreSubtotals="1" fieldPosition="0">
        <references count="1">
          <reference field="1" count="1" selected="0">
            <x v="3"/>
          </reference>
        </references>
      </pivotArea>
    </format>
    <format dxfId="288">
      <pivotArea collapsedLevelsAreSubtotals="1" fieldPosition="0">
        <references count="2">
          <reference field="0" count="1" selected="0">
            <x v="6"/>
          </reference>
          <reference field="1" count="1" selected="0">
            <x v="3"/>
          </reference>
        </references>
      </pivotArea>
    </format>
    <format dxfId="289">
      <pivotArea dataOnly="0" labelOnly="1" fieldPosition="0">
        <references count="1">
          <reference field="1" count="1">
            <x v="2"/>
          </reference>
        </references>
      </pivotArea>
    </format>
    <format dxfId="290">
      <pivotArea dataOnly="0" labelOnly="1" fieldPosition="0">
        <references count="2">
          <reference field="0" count="1">
            <x v="4"/>
          </reference>
          <reference field="1" count="1" selected="0">
            <x v="2"/>
          </reference>
        </references>
      </pivotArea>
    </format>
    <format dxfId="291">
      <pivotArea collapsedLevelsAreSubtotals="1" fieldPosition="0">
        <references count="1">
          <reference field="1" count="1" selected="0">
            <x v="2"/>
          </reference>
        </references>
      </pivotArea>
    </format>
    <format dxfId="292">
      <pivotArea collapsedLevelsAreSubtotals="1" fieldPosition="0">
        <references count="2">
          <reference field="0" count="1" selected="0">
            <x v="4"/>
          </reference>
          <reference field="1" count="1" selected="0">
            <x v="2"/>
          </reference>
        </references>
      </pivotArea>
    </format>
    <format dxfId="293">
      <pivotArea dataOnly="0" labelOnly="1" fieldPosition="0">
        <references count="1">
          <reference field="1" count="1">
            <x v="1"/>
          </reference>
        </references>
      </pivotArea>
    </format>
    <format dxfId="294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295">
      <pivotArea collapsedLevelsAreSubtotals="1" fieldPosition="0">
        <references count="1">
          <reference field="1" count="1" selected="0">
            <x v="1"/>
          </reference>
        </references>
      </pivotArea>
    </format>
    <format dxfId="296">
      <pivotArea collapsedLevelsAreSubtotals="1" fieldPosition="0">
        <references count="2">
          <reference field="0" count="1" selected="0">
            <x v="4"/>
          </reference>
          <reference field="1" count="1" selected="0">
            <x v="1"/>
          </reference>
        </references>
      </pivotArea>
    </format>
    <format dxfId="297">
      <pivotArea dataOnly="0" labelOnly="1" fieldPosition="0">
        <references count="1">
          <reference field="1" count="1">
            <x v="5"/>
          </reference>
        </references>
      </pivotArea>
    </format>
    <format dxfId="298">
      <pivotArea dataOnly="0" labelOnly="1" fieldPosition="0">
        <references count="2">
          <reference field="0" count="1">
            <x v="0"/>
          </reference>
          <reference field="1" count="1" selected="0">
            <x v="5"/>
          </reference>
        </references>
      </pivotArea>
    </format>
    <format dxfId="299">
      <pivotArea collapsedLevelsAreSubtotals="1" fieldPosition="0">
        <references count="1">
          <reference field="1" count="1" selected="0">
            <x v="5"/>
          </reference>
        </references>
      </pivotArea>
    </format>
    <format dxfId="300">
      <pivotArea collapsedLevelsAreSubtotals="1" fieldPosition="0">
        <references count="2">
          <reference field="0" count="1" selected="0">
            <x v="0"/>
          </reference>
          <reference field="1" count="1" selected="0">
            <x v="5"/>
          </reference>
        </references>
      </pivotArea>
    </format>
    <format dxfId="301">
      <pivotArea dataOnly="0" labelOnly="1" fieldPosition="0">
        <references count="1">
          <reference field="1" count="1">
            <x v="0"/>
          </reference>
        </references>
      </pivotArea>
    </format>
    <format dxfId="302">
      <pivotArea dataOnly="0" labelOnly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303">
      <pivotArea collapsedLevelsAreSubtotals="1" fieldPosition="0">
        <references count="1">
          <reference field="1" count="1" selected="0">
            <x v="0"/>
          </reference>
        </references>
      </pivotArea>
    </format>
    <format dxfId="304">
      <pivotArea collapsedLevelsAreSubtotals="1" fieldPosition="0">
        <references count="2">
          <reference field="0" count="1" selected="0">
            <x v="4"/>
          </reference>
          <reference field="1" count="1" selected="0">
            <x v="0"/>
          </reference>
        </references>
      </pivotArea>
    </format>
    <format dxfId="305">
      <pivotArea dataOnly="0" labelOnly="1" offset="B256:B256" fieldPosition="0">
        <references count="1">
          <reference field="1" count="1">
            <x v="4"/>
          </reference>
        </references>
      </pivotArea>
    </format>
    <format dxfId="306">
      <pivotArea dataOnly="0" labelOnly="1" fieldPosition="0">
        <references count="2">
          <reference field="0" count="1">
            <x v="9"/>
          </reference>
          <reference field="1" count="1" selected="0">
            <x v="4"/>
          </reference>
        </references>
      </pivotArea>
    </format>
    <format dxfId="307">
      <pivotArea dataOnly="0" labelOnly="1" offset="B256:B256" fieldPosition="0">
        <references count="1">
          <reference field="1" count="1">
            <x v="3"/>
          </reference>
        </references>
      </pivotArea>
    </format>
    <format dxfId="308">
      <pivotArea dataOnly="0" labelOnly="1" fieldPosition="0">
        <references count="2">
          <reference field="0" count="1">
            <x v="6"/>
          </reference>
          <reference field="1" count="1" selected="0">
            <x v="3"/>
          </reference>
        </references>
      </pivotArea>
    </format>
    <format dxfId="309">
      <pivotArea dataOnly="0" labelOnly="1" offset="B256:B256" fieldPosition="0">
        <references count="1">
          <reference field="1" count="1">
            <x v="2"/>
          </reference>
        </references>
      </pivotArea>
    </format>
    <format dxfId="310">
      <pivotArea dataOnly="0" labelOnly="1" fieldPosition="0">
        <references count="2">
          <reference field="0" count="1">
            <x v="4"/>
          </reference>
          <reference field="1" count="1" selected="0">
            <x v="2"/>
          </reference>
        </references>
      </pivotArea>
    </format>
    <format dxfId="311">
      <pivotArea dataOnly="0" labelOnly="1" offset="B256:B256" fieldPosition="0">
        <references count="1">
          <reference field="1" count="1">
            <x v="1"/>
          </reference>
        </references>
      </pivotArea>
    </format>
    <format dxfId="312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313">
      <pivotArea dataOnly="0" labelOnly="1" offset="B256:B256" fieldPosition="0">
        <references count="1">
          <reference field="1" count="1">
            <x v="5"/>
          </reference>
        </references>
      </pivotArea>
    </format>
    <format dxfId="314">
      <pivotArea dataOnly="0" labelOnly="1" fieldPosition="0">
        <references count="2">
          <reference field="0" count="1">
            <x v="0"/>
          </reference>
          <reference field="1" count="1" selected="0">
            <x v="5"/>
          </reference>
        </references>
      </pivotArea>
    </format>
    <format dxfId="315">
      <pivotArea dataOnly="0" labelOnly="1" offset="B256:B256" fieldPosition="0">
        <references count="1">
          <reference field="1" count="1">
            <x v="0"/>
          </reference>
        </references>
      </pivotArea>
    </format>
    <format dxfId="316">
      <pivotArea dataOnly="0" labelOnly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317">
      <pivotArea dataOnly="0" labelOnly="1" fieldPosition="0">
        <references count="2">
          <reference field="0" count="1">
            <x v="9"/>
          </reference>
          <reference field="1" count="1" selected="0">
            <x v="4"/>
          </reference>
        </references>
      </pivotArea>
    </format>
    <format dxfId="318">
      <pivotArea dataOnly="0" labelOnly="1" offset="B256:B256" fieldPosition="0">
        <references count="1">
          <reference field="1" count="1">
            <x v="3"/>
          </reference>
        </references>
      </pivotArea>
    </format>
    <format dxfId="319">
      <pivotArea dataOnly="0" labelOnly="1" fieldPosition="0">
        <references count="2">
          <reference field="0" count="1">
            <x v="6"/>
          </reference>
          <reference field="1" count="1" selected="0">
            <x v="3"/>
          </reference>
        </references>
      </pivotArea>
    </format>
    <format dxfId="320">
      <pivotArea dataOnly="0" labelOnly="1" offset="B256:B256" fieldPosition="0">
        <references count="1">
          <reference field="1" count="1">
            <x v="2"/>
          </reference>
        </references>
      </pivotArea>
    </format>
    <format dxfId="321">
      <pivotArea dataOnly="0" labelOnly="1" fieldPosition="0">
        <references count="2">
          <reference field="0" count="1">
            <x v="4"/>
          </reference>
          <reference field="1" count="1" selected="0">
            <x v="2"/>
          </reference>
        </references>
      </pivotArea>
    </format>
    <format dxfId="322">
      <pivotArea dataOnly="0" labelOnly="1" offset="B256:B256" fieldPosition="0">
        <references count="1">
          <reference field="1" count="1">
            <x v="1"/>
          </reference>
        </references>
      </pivotArea>
    </format>
    <format dxfId="323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324">
      <pivotArea dataOnly="0" labelOnly="1" offset="B256:B256" fieldPosition="0">
        <references count="1">
          <reference field="1" count="1">
            <x v="5"/>
          </reference>
        </references>
      </pivotArea>
    </format>
    <format dxfId="325">
      <pivotArea dataOnly="0" labelOnly="1" fieldPosition="0">
        <references count="2">
          <reference field="0" count="1">
            <x v="0"/>
          </reference>
          <reference field="1" count="1" selected="0">
            <x v="5"/>
          </reference>
        </references>
      </pivotArea>
    </format>
    <format dxfId="326">
      <pivotArea dataOnly="0" labelOnly="1" offset="B256:B256" fieldPosition="0">
        <references count="1">
          <reference field="1" count="1">
            <x v="0"/>
          </reference>
        </references>
      </pivotArea>
    </format>
    <format dxfId="327">
      <pivotArea dataOnly="0" labelOnly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328">
      <pivotArea dataOnly="0" labelOnly="1" fieldPosition="0">
        <references count="1">
          <reference field="1" count="1">
            <x v="1"/>
          </reference>
        </references>
      </pivotArea>
    </format>
    <format dxfId="329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330">
      <pivotArea collapsedLevelsAreSubtotals="1" fieldPosition="0">
        <references count="1">
          <reference field="1" count="1" selected="0">
            <x v="1"/>
          </reference>
        </references>
      </pivotArea>
    </format>
    <format dxfId="331">
      <pivotArea collapsedLevelsAreSubtotals="1" fieldPosition="0">
        <references count="2">
          <reference field="0" count="1" selected="0">
            <x v="4"/>
          </reference>
          <reference field="1" count="1" selected="0">
            <x v="1"/>
          </reference>
        </references>
      </pivotArea>
    </format>
    <format dxfId="332">
      <pivotArea dataOnly="0" labelOnly="1" fieldPosition="0">
        <references count="1">
          <reference field="1" count="1">
            <x v="4"/>
          </reference>
        </references>
      </pivotArea>
    </format>
    <format dxfId="333">
      <pivotArea dataOnly="0" labelOnly="1" fieldPosition="0">
        <references count="2">
          <reference field="0" count="1">
            <x v="9"/>
          </reference>
          <reference field="1" count="1" selected="0">
            <x v="4"/>
          </reference>
        </references>
      </pivotArea>
    </format>
    <format dxfId="334">
      <pivotArea collapsedLevelsAreSubtotals="1" fieldPosition="0">
        <references count="1">
          <reference field="1" count="1" selected="0">
            <x v="4"/>
          </reference>
        </references>
      </pivotArea>
    </format>
    <format dxfId="335">
      <pivotArea collapsedLevelsAreSubtotals="1" fieldPosition="0">
        <references count="2">
          <reference field="0" count="1" selected="0">
            <x v="9"/>
          </reference>
          <reference field="1" count="1" selected="0">
            <x v="4"/>
          </reference>
        </references>
      </pivotArea>
    </format>
    <format dxfId="336">
      <pivotArea dataOnly="0" labelOnly="1" fieldPosition="0">
        <references count="1">
          <reference field="1" count="1">
            <x v="3"/>
          </reference>
        </references>
      </pivotArea>
    </format>
    <format dxfId="337">
      <pivotArea dataOnly="0" labelOnly="1" fieldPosition="0">
        <references count="2">
          <reference field="0" count="1">
            <x v="6"/>
          </reference>
          <reference field="1" count="1" selected="0">
            <x v="3"/>
          </reference>
        </references>
      </pivotArea>
    </format>
    <format dxfId="338">
      <pivotArea collapsedLevelsAreSubtotals="1" fieldPosition="0">
        <references count="1">
          <reference field="1" count="1" selected="0">
            <x v="3"/>
          </reference>
        </references>
      </pivotArea>
    </format>
    <format dxfId="339">
      <pivotArea collapsedLevelsAreSubtotals="1" fieldPosition="0">
        <references count="2">
          <reference field="0" count="1" selected="0">
            <x v="6"/>
          </reference>
          <reference field="1" count="1" selected="0">
            <x v="3"/>
          </reference>
        </references>
      </pivotArea>
    </format>
    <format dxfId="340">
      <pivotArea collapsedLevelsAreSubtotals="1" fieldPosition="0"/>
    </format>
    <format dxfId="341">
      <pivotArea collapsedLevelsAreSubtotals="1" fieldPosition="0"/>
    </format>
    <format dxfId="342">
      <pivotArea collapsedLevelsAreSubtotals="1" fieldPosition="0"/>
    </format>
    <format dxfId="343">
      <pivotArea dataOnly="0" labelOnly="1" fieldPosition="0">
        <references count="1">
          <reference field="1" count="1">
            <x v="2"/>
          </reference>
        </references>
      </pivotArea>
    </format>
    <format dxfId="344">
      <pivotArea dataOnly="0" labelOnly="1" fieldPosition="0">
        <references count="2">
          <reference field="0" count="1">
            <x v="4"/>
          </reference>
          <reference field="1" count="1" selected="0">
            <x v="2"/>
          </reference>
        </references>
      </pivotArea>
    </format>
    <format dxfId="345">
      <pivotArea collapsedLevelsAreSubtotals="1" fieldPosition="0">
        <references count="1">
          <reference field="1" count="1" selected="0">
            <x v="2"/>
          </reference>
        </references>
      </pivotArea>
    </format>
    <format dxfId="346">
      <pivotArea collapsedLevelsAreSubtotals="1" fieldPosition="0">
        <references count="2">
          <reference field="0" count="1" selected="0">
            <x v="4"/>
          </reference>
          <reference field="1" count="1" selected="0">
            <x v="2"/>
          </reference>
        </references>
      </pivotArea>
    </format>
    <format dxfId="347">
      <pivotArea dataOnly="0" labelOnly="1" fieldPosition="0">
        <references count="1">
          <reference field="1" count="1">
            <x v="1"/>
          </reference>
        </references>
      </pivotArea>
    </format>
    <format dxfId="348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349">
      <pivotArea collapsedLevelsAreSubtotals="1" fieldPosition="0">
        <references count="1">
          <reference field="1" count="1" selected="0">
            <x v="1"/>
          </reference>
        </references>
      </pivotArea>
    </format>
    <format dxfId="350">
      <pivotArea collapsedLevelsAreSubtotals="1" fieldPosition="0">
        <references count="2">
          <reference field="0" count="1" selected="0">
            <x v="4"/>
          </reference>
          <reference field="1" count="1" selected="0">
            <x v="1"/>
          </reference>
        </references>
      </pivotArea>
    </format>
    <format dxfId="351">
      <pivotArea dataOnly="0" labelOnly="1" fieldPosition="0">
        <references count="1">
          <reference field="1" count="1">
            <x v="5"/>
          </reference>
        </references>
      </pivotArea>
    </format>
    <format dxfId="352">
      <pivotArea dataOnly="0" labelOnly="1" fieldPosition="0">
        <references count="2">
          <reference field="0" count="1">
            <x v="0"/>
          </reference>
          <reference field="1" count="1" selected="0">
            <x v="5"/>
          </reference>
        </references>
      </pivotArea>
    </format>
    <format dxfId="353">
      <pivotArea collapsedLevelsAreSubtotals="1" fieldPosition="0">
        <references count="1">
          <reference field="1" count="1" selected="0">
            <x v="5"/>
          </reference>
        </references>
      </pivotArea>
    </format>
    <format dxfId="354">
      <pivotArea collapsedLevelsAreSubtotals="1" fieldPosition="0">
        <references count="2">
          <reference field="0" count="1" selected="0">
            <x v="0"/>
          </reference>
          <reference field="1" count="1" selected="0">
            <x v="5"/>
          </reference>
        </references>
      </pivotArea>
    </format>
    <format dxfId="355">
      <pivotArea dataOnly="0" labelOnly="1" fieldPosition="0">
        <references count="1">
          <reference field="1" count="1">
            <x v="0"/>
          </reference>
        </references>
      </pivotArea>
    </format>
    <format dxfId="356">
      <pivotArea dataOnly="0" labelOnly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357">
      <pivotArea collapsedLevelsAreSubtotals="1" fieldPosition="0">
        <references count="1">
          <reference field="1" count="1" selected="0">
            <x v="0"/>
          </reference>
        </references>
      </pivotArea>
    </format>
    <format dxfId="358">
      <pivotArea collapsedLevelsAreSubtotals="1" fieldPosition="0">
        <references count="2">
          <reference field="0" count="1" selected="0">
            <x v="4"/>
          </reference>
          <reference field="1" count="1" selected="0">
            <x v="0"/>
          </reference>
        </references>
      </pivotArea>
    </format>
    <format dxfId="359">
      <pivotArea dataOnly="0" labelOnly="1" offset="IV1:IV1" fieldPosition="0">
        <references count="1">
          <reference field="1" count="1">
            <x v="4"/>
          </reference>
        </references>
      </pivotArea>
    </format>
    <format dxfId="360">
      <pivotArea collapsedLevelsAreSubtotals="1" fieldPosition="0">
        <references count="1">
          <reference field="1" count="1" selected="0">
            <x v="4"/>
          </reference>
        </references>
      </pivotArea>
    </format>
    <format dxfId="361">
      <pivotArea dataOnly="0" labelOnly="1" offset="IV1:IV1" fieldPosition="0">
        <references count="1">
          <reference field="1" count="1">
            <x v="3"/>
          </reference>
        </references>
      </pivotArea>
    </format>
    <format dxfId="362">
      <pivotArea collapsedLevelsAreSubtotals="1" fieldPosition="0">
        <references count="1">
          <reference field="1" count="1" selected="0">
            <x v="3"/>
          </reference>
        </references>
      </pivotArea>
    </format>
    <format dxfId="363">
      <pivotArea dataOnly="0" labelOnly="1" offset="IV1:IV1" fieldPosition="0">
        <references count="1">
          <reference field="1" count="1">
            <x v="2"/>
          </reference>
        </references>
      </pivotArea>
    </format>
    <format dxfId="364">
      <pivotArea collapsedLevelsAreSubtotals="1" fieldPosition="0">
        <references count="1">
          <reference field="1" count="1" selected="0">
            <x v="2"/>
          </reference>
        </references>
      </pivotArea>
    </format>
    <format dxfId="365">
      <pivotArea dataOnly="0" labelOnly="1" offset="IV1:IV1" fieldPosition="0">
        <references count="1">
          <reference field="1" count="1">
            <x v="1"/>
          </reference>
        </references>
      </pivotArea>
    </format>
    <format dxfId="366">
      <pivotArea collapsedLevelsAreSubtotals="1" fieldPosition="0">
        <references count="1">
          <reference field="1" count="1" selected="0">
            <x v="1"/>
          </reference>
        </references>
      </pivotArea>
    </format>
    <format dxfId="367">
      <pivotArea dataOnly="0" labelOnly="1" offset="IV1:IV1" fieldPosition="0">
        <references count="1">
          <reference field="1" count="1">
            <x v="5"/>
          </reference>
        </references>
      </pivotArea>
    </format>
    <format dxfId="368">
      <pivotArea collapsedLevelsAreSubtotals="1" fieldPosition="0">
        <references count="1">
          <reference field="1" count="1" selected="0">
            <x v="5"/>
          </reference>
        </references>
      </pivotArea>
    </format>
    <format dxfId="369">
      <pivotArea dataOnly="0" labelOnly="1" offset="IV1:IV1" fieldPosition="0">
        <references count="1">
          <reference field="1" count="1">
            <x v="0"/>
          </reference>
        </references>
      </pivotArea>
    </format>
    <format dxfId="370">
      <pivotArea collapsedLevelsAreSubtotals="1" fieldPosition="0">
        <references count="1">
          <reference field="1" count="1" selected="0">
            <x v="0"/>
          </reference>
        </references>
      </pivotArea>
    </format>
    <format dxfId="371">
      <pivotArea dataOnly="0" labelOnly="1" offset="B256:B256" fieldPosition="0">
        <references count="1">
          <reference field="1" count="1">
            <x v="4"/>
          </reference>
        </references>
      </pivotArea>
    </format>
    <format dxfId="372">
      <pivotArea dataOnly="0" labelOnly="1" fieldPosition="0">
        <references count="2">
          <reference field="0" count="1">
            <x v="9"/>
          </reference>
          <reference field="1" count="1" selected="0">
            <x v="4"/>
          </reference>
        </references>
      </pivotArea>
    </format>
    <format dxfId="373">
      <pivotArea dataOnly="0" labelOnly="1" offset="B256:B256" fieldPosition="0">
        <references count="1">
          <reference field="1" count="1">
            <x v="3"/>
          </reference>
        </references>
      </pivotArea>
    </format>
    <format dxfId="374">
      <pivotArea dataOnly="0" labelOnly="1" fieldPosition="0">
        <references count="2">
          <reference field="0" count="1">
            <x v="6"/>
          </reference>
          <reference field="1" count="1" selected="0">
            <x v="3"/>
          </reference>
        </references>
      </pivotArea>
    </format>
    <format dxfId="375">
      <pivotArea dataOnly="0" labelOnly="1" offset="B256:B256" fieldPosition="0">
        <references count="1">
          <reference field="1" count="1">
            <x v="2"/>
          </reference>
        </references>
      </pivotArea>
    </format>
    <format dxfId="376">
      <pivotArea dataOnly="0" labelOnly="1" fieldPosition="0">
        <references count="2">
          <reference field="0" count="1">
            <x v="4"/>
          </reference>
          <reference field="1" count="1" selected="0">
            <x v="2"/>
          </reference>
        </references>
      </pivotArea>
    </format>
    <format dxfId="377">
      <pivotArea dataOnly="0" labelOnly="1" offset="B256:B256" fieldPosition="0">
        <references count="1">
          <reference field="1" count="1">
            <x v="1"/>
          </reference>
        </references>
      </pivotArea>
    </format>
    <format dxfId="378">
      <pivotArea dataOnly="0" labelOnly="1" fieldPosition="0">
        <references count="2">
          <reference field="0" count="1">
            <x v="4"/>
          </reference>
          <reference field="1" count="1" selected="0">
            <x v="1"/>
          </reference>
        </references>
      </pivotArea>
    </format>
    <format dxfId="379">
      <pivotArea dataOnly="0" labelOnly="1" offset="B256:B256" fieldPosition="0">
        <references count="1">
          <reference field="1" count="1">
            <x v="5"/>
          </reference>
        </references>
      </pivotArea>
    </format>
    <format dxfId="380">
      <pivotArea dataOnly="0" labelOnly="1" fieldPosition="0">
        <references count="2">
          <reference field="0" count="1">
            <x v="0"/>
          </reference>
          <reference field="1" count="1" selected="0">
            <x v="5"/>
          </reference>
        </references>
      </pivotArea>
    </format>
    <format dxfId="381">
      <pivotArea dataOnly="0" labelOnly="1" offset="B256:B256" fieldPosition="0">
        <references count="1">
          <reference field="1" count="1">
            <x v="0"/>
          </reference>
        </references>
      </pivotArea>
    </format>
    <format dxfId="382">
      <pivotArea dataOnly="0" labelOnly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LastColumn="1"/>
  <filters count="1">
    <filter evalOrder="-1" fld="0" iMeasureFld="0" id="1" type="count">
      <autoFilter ref="A1">
        <filterColumn colId="0">
          <top10 filterVal="1" 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B4:C9" firstHeaderRow="1" firstDataRow="1" firstDataCol="1"/>
  <pivotFields count="11">
    <pivotField compact="0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compact="0" showAll="0">
      <items count="7">
        <item x="4"/>
        <item x="2"/>
        <item x="5"/>
        <item x="0"/>
        <item x="3"/>
        <item x="1"/>
        <item t="default"/>
      </items>
    </pivotField>
    <pivotField axis="axisRow" measureFilter="1" compact="0" sortType="descending"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83" showAll="0">
      <items count="269">
        <item x="143"/>
        <item x="25"/>
        <item x="131"/>
        <item x="78"/>
        <item x="80"/>
        <item x="75"/>
        <item x="191"/>
        <item x="123"/>
        <item x="58"/>
        <item x="235"/>
        <item x="233"/>
        <item x="43"/>
        <item x="224"/>
        <item x="13"/>
        <item x="130"/>
        <item x="202"/>
        <item x="18"/>
        <item x="140"/>
        <item x="199"/>
        <item x="237"/>
        <item x="88"/>
        <item x="236"/>
        <item x="50"/>
        <item x="125"/>
        <item x="109"/>
        <item x="30"/>
        <item x="178"/>
        <item x="83"/>
        <item x="213"/>
        <item x="162"/>
        <item x="261"/>
        <item x="226"/>
        <item x="180"/>
        <item x="266"/>
        <item x="95"/>
        <item x="135"/>
        <item x="116"/>
        <item x="73"/>
        <item x="66"/>
        <item x="62"/>
        <item x="230"/>
        <item x="2"/>
        <item x="198"/>
        <item x="82"/>
        <item x="187"/>
        <item x="243"/>
        <item x="57"/>
        <item x="34"/>
        <item x="185"/>
        <item x="8"/>
        <item x="217"/>
        <item x="257"/>
        <item x="102"/>
        <item x="108"/>
        <item x="41"/>
        <item x="55"/>
        <item x="110"/>
        <item x="114"/>
        <item x="164"/>
        <item x="99"/>
        <item x="228"/>
        <item x="245"/>
        <item x="0"/>
        <item x="190"/>
        <item x="159"/>
        <item x="21"/>
        <item x="23"/>
        <item x="189"/>
        <item x="10"/>
        <item x="175"/>
        <item x="36"/>
        <item x="105"/>
        <item x="176"/>
        <item x="26"/>
        <item x="231"/>
        <item x="160"/>
        <item x="138"/>
        <item x="103"/>
        <item x="4"/>
        <item x="15"/>
        <item x="153"/>
        <item x="263"/>
        <item x="259"/>
        <item x="22"/>
        <item x="240"/>
        <item x="200"/>
        <item x="68"/>
        <item x="249"/>
        <item x="151"/>
        <item x="38"/>
        <item x="61"/>
        <item x="167"/>
        <item x="91"/>
        <item x="42"/>
        <item x="262"/>
        <item x="222"/>
        <item x="14"/>
        <item x="84"/>
        <item x="132"/>
        <item x="113"/>
        <item x="208"/>
        <item x="157"/>
        <item x="174"/>
        <item x="12"/>
        <item x="6"/>
        <item x="225"/>
        <item x="89"/>
        <item x="97"/>
        <item x="154"/>
        <item x="118"/>
        <item x="179"/>
        <item x="244"/>
        <item x="94"/>
        <item x="71"/>
        <item x="206"/>
        <item x="96"/>
        <item x="201"/>
        <item x="248"/>
        <item x="136"/>
        <item x="166"/>
        <item x="247"/>
        <item x="186"/>
        <item x="87"/>
        <item x="216"/>
        <item x="141"/>
        <item x="37"/>
        <item x="47"/>
        <item x="161"/>
        <item x="147"/>
        <item x="220"/>
        <item x="211"/>
        <item x="197"/>
        <item x="145"/>
        <item x="181"/>
        <item x="260"/>
        <item x="93"/>
        <item x="128"/>
        <item x="227"/>
        <item x="72"/>
        <item x="156"/>
        <item x="79"/>
        <item x="241"/>
        <item x="267"/>
        <item x="172"/>
        <item x="195"/>
        <item x="33"/>
        <item x="11"/>
        <item x="65"/>
        <item x="258"/>
        <item x="204"/>
        <item x="59"/>
        <item x="90"/>
        <item x="212"/>
        <item x="251"/>
        <item x="40"/>
        <item x="234"/>
        <item x="122"/>
        <item x="129"/>
        <item x="64"/>
        <item x="158"/>
        <item x="148"/>
        <item x="119"/>
        <item x="28"/>
        <item x="183"/>
        <item x="117"/>
        <item x="53"/>
        <item x="253"/>
        <item x="203"/>
        <item x="196"/>
        <item x="252"/>
        <item x="44"/>
        <item x="168"/>
        <item x="74"/>
        <item x="9"/>
        <item x="7"/>
        <item x="48"/>
        <item x="45"/>
        <item x="229"/>
        <item x="104"/>
        <item x="188"/>
        <item x="169"/>
        <item x="54"/>
        <item x="215"/>
        <item x="120"/>
        <item x="67"/>
        <item x="152"/>
        <item x="126"/>
        <item x="242"/>
        <item x="32"/>
        <item x="207"/>
        <item x="35"/>
        <item x="127"/>
        <item x="210"/>
        <item x="60"/>
        <item x="115"/>
        <item x="219"/>
        <item x="173"/>
        <item x="171"/>
        <item x="177"/>
        <item x="27"/>
        <item x="214"/>
        <item x="124"/>
        <item x="29"/>
        <item x="239"/>
        <item x="264"/>
        <item x="52"/>
        <item x="106"/>
        <item x="121"/>
        <item x="1"/>
        <item x="232"/>
        <item x="101"/>
        <item x="111"/>
        <item x="246"/>
        <item x="137"/>
        <item x="182"/>
        <item x="255"/>
        <item x="194"/>
        <item x="39"/>
        <item x="31"/>
        <item x="85"/>
        <item x="170"/>
        <item x="193"/>
        <item x="146"/>
        <item x="218"/>
        <item x="139"/>
        <item x="86"/>
        <item x="254"/>
        <item x="250"/>
        <item x="150"/>
        <item x="16"/>
        <item x="56"/>
        <item x="81"/>
        <item x="149"/>
        <item x="133"/>
        <item x="107"/>
        <item x="20"/>
        <item x="51"/>
        <item x="142"/>
        <item x="70"/>
        <item x="209"/>
        <item x="265"/>
        <item x="144"/>
        <item x="5"/>
        <item x="77"/>
        <item x="256"/>
        <item x="205"/>
        <item x="46"/>
        <item x="19"/>
        <item x="223"/>
        <item x="3"/>
        <item x="221"/>
        <item x="63"/>
        <item x="98"/>
        <item x="192"/>
        <item x="134"/>
        <item x="163"/>
        <item x="238"/>
        <item x="184"/>
        <item x="24"/>
        <item x="100"/>
        <item x="165"/>
        <item x="112"/>
        <item x="92"/>
        <item x="155"/>
        <item x="76"/>
        <item x="69"/>
        <item x="17"/>
        <item x="49"/>
        <item t="default"/>
      </items>
    </pivotField>
    <pivotField compact="0" numFmtId="3" showAll="0">
      <items count="121">
        <item x="105"/>
        <item x="107"/>
        <item x="49"/>
        <item x="47"/>
        <item x="9"/>
        <item x="25"/>
        <item x="36"/>
        <item x="33"/>
        <item x="118"/>
        <item x="82"/>
        <item x="26"/>
        <item x="38"/>
        <item x="40"/>
        <item x="90"/>
        <item x="101"/>
        <item x="45"/>
        <item x="59"/>
        <item x="6"/>
        <item x="112"/>
        <item x="110"/>
        <item x="41"/>
        <item x="14"/>
        <item x="42"/>
        <item x="29"/>
        <item x="8"/>
        <item x="111"/>
        <item x="62"/>
        <item x="79"/>
        <item x="15"/>
        <item x="18"/>
        <item x="66"/>
        <item x="70"/>
        <item x="115"/>
        <item x="27"/>
        <item x="104"/>
        <item x="51"/>
        <item x="0"/>
        <item x="88"/>
        <item x="12"/>
        <item x="61"/>
        <item x="89"/>
        <item x="76"/>
        <item x="32"/>
        <item x="50"/>
        <item x="19"/>
        <item x="11"/>
        <item x="2"/>
        <item x="53"/>
        <item x="34"/>
        <item x="39"/>
        <item x="57"/>
        <item x="17"/>
        <item x="55"/>
        <item x="23"/>
        <item x="99"/>
        <item x="85"/>
        <item x="96"/>
        <item x="28"/>
        <item x="21"/>
        <item x="37"/>
        <item x="71"/>
        <item x="24"/>
        <item x="108"/>
        <item x="58"/>
        <item x="20"/>
        <item x="46"/>
        <item x="7"/>
        <item x="83"/>
        <item x="65"/>
        <item x="98"/>
        <item x="72"/>
        <item x="63"/>
        <item x="22"/>
        <item x="13"/>
        <item x="117"/>
        <item x="75"/>
        <item x="93"/>
        <item x="78"/>
        <item x="109"/>
        <item x="74"/>
        <item x="35"/>
        <item x="81"/>
        <item x="48"/>
        <item x="106"/>
        <item x="44"/>
        <item x="100"/>
        <item x="60"/>
        <item x="30"/>
        <item x="3"/>
        <item x="95"/>
        <item x="68"/>
        <item x="77"/>
        <item x="97"/>
        <item x="56"/>
        <item x="67"/>
        <item x="92"/>
        <item x="114"/>
        <item x="119"/>
        <item x="16"/>
        <item x="64"/>
        <item x="80"/>
        <item x="84"/>
        <item x="116"/>
        <item x="91"/>
        <item x="102"/>
        <item x="103"/>
        <item x="87"/>
        <item x="113"/>
        <item x="31"/>
        <item x="4"/>
        <item x="5"/>
        <item x="94"/>
        <item x="73"/>
        <item x="1"/>
        <item x="10"/>
        <item x="54"/>
        <item x="43"/>
        <item x="86"/>
        <item x="69"/>
        <item x="52"/>
        <item t="default"/>
      </items>
    </pivotField>
    <pivotField compact="0" showAll="0">
      <items count="23">
        <item x="9"/>
        <item x="17"/>
        <item x="21"/>
        <item x="6"/>
        <item x="3"/>
        <item x="14"/>
        <item x="12"/>
        <item x="15"/>
        <item x="1"/>
        <item x="10"/>
        <item x="20"/>
        <item x="11"/>
        <item x="7"/>
        <item x="19"/>
        <item x="13"/>
        <item x="8"/>
        <item x="16"/>
        <item x="2"/>
        <item x="5"/>
        <item x="4"/>
        <item x="0"/>
        <item x="18"/>
        <item t="default"/>
      </items>
    </pivotField>
    <pivotField compact="0" numFmtId="3" showAll="0">
      <items count="283">
        <item x="193"/>
        <item x="261"/>
        <item x="218"/>
        <item x="93"/>
        <item x="216"/>
        <item x="257"/>
        <item x="204"/>
        <item x="164"/>
        <item x="62"/>
        <item x="217"/>
        <item x="60"/>
        <item x="98"/>
        <item x="130"/>
        <item x="66"/>
        <item x="28"/>
        <item x="99"/>
        <item x="31"/>
        <item x="33"/>
        <item x="55"/>
        <item x="44"/>
        <item x="9"/>
        <item x="244"/>
        <item x="169"/>
        <item x="84"/>
        <item x="229"/>
        <item x="42"/>
        <item x="46"/>
        <item x="102"/>
        <item x="161"/>
        <item x="29"/>
        <item x="239"/>
        <item x="273"/>
        <item x="270"/>
        <item x="155"/>
        <item x="251"/>
        <item x="140"/>
        <item x="175"/>
        <item x="167"/>
        <item x="103"/>
        <item x="234"/>
        <item x="198"/>
        <item x="58"/>
        <item x="220"/>
        <item x="171"/>
        <item x="252"/>
        <item x="106"/>
        <item x="259"/>
        <item x="212"/>
        <item x="89"/>
        <item x="6"/>
        <item x="47"/>
        <item x="176"/>
        <item x="142"/>
        <item x="50"/>
        <item x="65"/>
        <item x="40"/>
        <item x="63"/>
        <item x="272"/>
        <item x="157"/>
        <item x="54"/>
        <item x="145"/>
        <item x="211"/>
        <item x="241"/>
        <item x="11"/>
        <item x="235"/>
        <item x="215"/>
        <item x="15"/>
        <item x="79"/>
        <item x="49"/>
        <item x="156"/>
        <item x="221"/>
        <item x="253"/>
        <item x="222"/>
        <item x="16"/>
        <item x="13"/>
        <item x="213"/>
        <item x="30"/>
        <item x="80"/>
        <item x="269"/>
        <item x="48"/>
        <item x="185"/>
        <item x="182"/>
        <item x="230"/>
        <item x="121"/>
        <item x="51"/>
        <item x="111"/>
        <item x="20"/>
        <item x="178"/>
        <item x="267"/>
        <item x="70"/>
        <item x="91"/>
        <item x="137"/>
        <item x="192"/>
        <item x="53"/>
        <item x="38"/>
        <item x="207"/>
        <item x="112"/>
        <item x="271"/>
        <item x="238"/>
        <item x="248"/>
        <item x="188"/>
        <item x="73"/>
        <item x="128"/>
        <item x="122"/>
        <item x="209"/>
        <item x="250"/>
        <item x="249"/>
        <item x="125"/>
        <item x="276"/>
        <item x="245"/>
        <item x="201"/>
        <item x="265"/>
        <item x="126"/>
        <item x="214"/>
        <item x="34"/>
        <item x="194"/>
        <item x="8"/>
        <item x="76"/>
        <item x="114"/>
        <item x="256"/>
        <item x="197"/>
        <item x="263"/>
        <item x="147"/>
        <item x="236"/>
        <item x="144"/>
        <item x="173"/>
        <item x="146"/>
        <item x="255"/>
        <item x="90"/>
        <item x="172"/>
        <item x="41"/>
        <item x="200"/>
        <item x="141"/>
        <item x="262"/>
        <item x="12"/>
        <item x="247"/>
        <item x="240"/>
        <item x="74"/>
        <item x="231"/>
        <item x="127"/>
        <item x="100"/>
        <item x="228"/>
        <item x="135"/>
        <item x="158"/>
        <item x="82"/>
        <item x="163"/>
        <item x="183"/>
        <item x="115"/>
        <item x="105"/>
        <item x="104"/>
        <item x="117"/>
        <item x="78"/>
        <item x="110"/>
        <item x="45"/>
        <item x="67"/>
        <item x="101"/>
        <item x="223"/>
        <item x="166"/>
        <item x="179"/>
        <item x="281"/>
        <item x="83"/>
        <item x="22"/>
        <item x="184"/>
        <item x="18"/>
        <item x="260"/>
        <item x="168"/>
        <item x="64"/>
        <item x="107"/>
        <item x="26"/>
        <item x="68"/>
        <item x="36"/>
        <item x="268"/>
        <item x="275"/>
        <item x="21"/>
        <item x="202"/>
        <item x="190"/>
        <item x="187"/>
        <item x="227"/>
        <item x="71"/>
        <item x="23"/>
        <item x="143"/>
        <item x="206"/>
        <item x="208"/>
        <item x="0"/>
        <item x="195"/>
        <item x="219"/>
        <item x="120"/>
        <item x="85"/>
        <item x="61"/>
        <item x="279"/>
        <item x="19"/>
        <item x="2"/>
        <item x="196"/>
        <item x="266"/>
        <item x="123"/>
        <item x="81"/>
        <item x="162"/>
        <item x="131"/>
        <item x="3"/>
        <item x="243"/>
        <item x="52"/>
        <item x="180"/>
        <item x="152"/>
        <item x="165"/>
        <item x="57"/>
        <item x="159"/>
        <item x="189"/>
        <item x="264"/>
        <item x="199"/>
        <item x="94"/>
        <item x="92"/>
        <item x="7"/>
        <item x="86"/>
        <item x="27"/>
        <item x="136"/>
        <item x="25"/>
        <item x="118"/>
        <item x="134"/>
        <item x="24"/>
        <item x="88"/>
        <item x="39"/>
        <item x="96"/>
        <item x="242"/>
        <item x="150"/>
        <item x="191"/>
        <item x="77"/>
        <item x="274"/>
        <item x="87"/>
        <item x="133"/>
        <item x="203"/>
        <item x="210"/>
        <item x="109"/>
        <item x="132"/>
        <item x="232"/>
        <item x="124"/>
        <item x="108"/>
        <item x="32"/>
        <item x="129"/>
        <item x="139"/>
        <item x="280"/>
        <item x="154"/>
        <item x="151"/>
        <item x="254"/>
        <item x="277"/>
        <item x="177"/>
        <item x="43"/>
        <item x="237"/>
        <item x="14"/>
        <item x="75"/>
        <item x="174"/>
        <item x="258"/>
        <item x="95"/>
        <item x="205"/>
        <item x="226"/>
        <item x="170"/>
        <item x="59"/>
        <item x="116"/>
        <item x="37"/>
        <item x="17"/>
        <item x="186"/>
        <item x="113"/>
        <item x="160"/>
        <item x="233"/>
        <item x="1"/>
        <item x="181"/>
        <item x="278"/>
        <item x="56"/>
        <item x="246"/>
        <item x="35"/>
        <item x="138"/>
        <item x="148"/>
        <item x="225"/>
        <item x="119"/>
        <item x="224"/>
        <item x="72"/>
        <item x="149"/>
        <item x="5"/>
        <item x="4"/>
        <item x="10"/>
        <item x="69"/>
        <item x="153"/>
        <item x="97"/>
        <item t="default"/>
      </items>
    </pivotField>
    <pivotField dragToCol="0" dragToPage="0" dragToRow="0" compact="0" showAll="0"/>
    <pivotField dataField="1" dragToCol="0" dragToPage="0" dragToRow="0" compact="0" showAll="0"/>
    <pivotField dragToCol="0" dragToPage="0" dragToRow="0" compact="0" showAll="0"/>
    <pivotField dragToCol="0" dragToPage="0" dragToRow="0" compact="0" showAll="0"/>
  </pivotFields>
  <rowFields count="1">
    <field x="2"/>
  </rowFields>
  <rowItems count="5">
    <i>
      <x v="6"/>
    </i>
    <i>
      <x v="10"/>
    </i>
    <i>
      <x v="8"/>
    </i>
    <i>
      <x v="18"/>
    </i>
    <i>
      <x v="4"/>
    </i>
  </rowItems>
  <colItems count="1">
    <i/>
  </colItems>
  <dataFields count="1">
    <dataField name="Sum of Profit" fld="8" baseField="0" baseItem="0"/>
  </dataFields>
  <formats count="60">
    <format dxfId="383">
      <pivotArea field="2" type="button" dataOnly="0" labelOnly="1" outline="0" fieldPosition="0"/>
    </format>
    <format dxfId="384">
      <pivotArea dataOnly="0" labelOnly="1" fieldPosition="0">
        <references count="1">
          <reference field="4294967294" count="1">
            <x v="0"/>
          </reference>
        </references>
      </pivotArea>
    </format>
    <format dxfId="385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386">
      <pivotArea field="2" type="button" dataOnly="0" labelOnly="1" outline="0" fieldPosition="0"/>
    </format>
    <format dxfId="387">
      <pivotArea dataOnly="0" labelOnly="1" fieldPosition="0">
        <references count="1">
          <reference field="2" count="1">
            <x v="6"/>
          </reference>
        </references>
      </pivotArea>
    </format>
    <format dxfId="388">
      <pivotArea dataOnly="0" labelOnly="1" fieldPosition="0">
        <references count="1">
          <reference field="2" count="1">
            <x v="10"/>
          </reference>
        </references>
      </pivotArea>
    </format>
    <format dxfId="389">
      <pivotArea dataOnly="0" labelOnly="1" fieldPosition="0">
        <references count="1">
          <reference field="2" count="1">
            <x v="8"/>
          </reference>
        </references>
      </pivotArea>
    </format>
    <format dxfId="390">
      <pivotArea dataOnly="0" labelOnly="1" fieldPosition="0">
        <references count="1">
          <reference field="2" count="1">
            <x v="18"/>
          </reference>
        </references>
      </pivotArea>
    </format>
    <format dxfId="391">
      <pivotArea dataOnly="0" labelOnly="1" fieldPosition="0">
        <references count="1">
          <reference field="2" count="1">
            <x v="4"/>
          </reference>
        </references>
      </pivotArea>
    </format>
    <format dxfId="392">
      <pivotArea dataOnly="0" labelOnly="1" fieldPosition="0">
        <references count="1">
          <reference field="2" count="1">
            <x v="17"/>
          </reference>
        </references>
      </pivotArea>
    </format>
    <format dxfId="393">
      <pivotArea dataOnly="0" labelOnly="1" fieldPosition="0">
        <references count="1">
          <reference field="2" count="1">
            <x v="11"/>
          </reference>
        </references>
      </pivotArea>
    </format>
    <format dxfId="394">
      <pivotArea dataOnly="0" labelOnly="1" fieldPosition="0">
        <references count="1">
          <reference field="2" count="1">
            <x v="14"/>
          </reference>
        </references>
      </pivotArea>
    </format>
    <format dxfId="395">
      <pivotArea dataOnly="0" labelOnly="1" fieldPosition="0">
        <references count="1">
          <reference field="2" count="1">
            <x v="9"/>
          </reference>
        </references>
      </pivotArea>
    </format>
    <format dxfId="396">
      <pivotArea dataOnly="0" labelOnly="1" fieldPosition="0">
        <references count="1">
          <reference field="2" count="1">
            <x v="7"/>
          </reference>
        </references>
      </pivotArea>
    </format>
    <format dxfId="397">
      <pivotArea dataOnly="0" labelOnly="1" fieldPosition="0">
        <references count="1">
          <reference field="2" count="1">
            <x v="12"/>
          </reference>
        </references>
      </pivotArea>
    </format>
    <format dxfId="398">
      <pivotArea dataOnly="0" labelOnly="1" fieldPosition="0">
        <references count="1">
          <reference field="2" count="1">
            <x v="15"/>
          </reference>
        </references>
      </pivotArea>
    </format>
    <format dxfId="399">
      <pivotArea dataOnly="0" labelOnly="1" fieldPosition="0">
        <references count="1">
          <reference field="2" count="1">
            <x v="2"/>
          </reference>
        </references>
      </pivotArea>
    </format>
    <format dxfId="400">
      <pivotArea dataOnly="0" labelOnly="1" fieldPosition="0">
        <references count="1">
          <reference field="2" count="1">
            <x v="3"/>
          </reference>
        </references>
      </pivotArea>
    </format>
    <format dxfId="401">
      <pivotArea dataOnly="0" labelOnly="1" fieldPosition="0">
        <references count="1">
          <reference field="2" count="1">
            <x v="13"/>
          </reference>
        </references>
      </pivotArea>
    </format>
    <format dxfId="402">
      <pivotArea dataOnly="0" labelOnly="1" fieldPosition="0">
        <references count="1">
          <reference field="2" count="1">
            <x v="21"/>
          </reference>
        </references>
      </pivotArea>
    </format>
    <format dxfId="403">
      <pivotArea dataOnly="0" labelOnly="1" fieldPosition="0">
        <references count="1">
          <reference field="2" count="1">
            <x v="19"/>
          </reference>
        </references>
      </pivotArea>
    </format>
    <format dxfId="404">
      <pivotArea dataOnly="0" labelOnly="1" fieldPosition="0">
        <references count="1">
          <reference field="2" count="1">
            <x v="20"/>
          </reference>
        </references>
      </pivotArea>
    </format>
    <format dxfId="405">
      <pivotArea dataOnly="0" labelOnly="1" fieldPosition="0">
        <references count="1">
          <reference field="2" count="1">
            <x v="1"/>
          </reference>
        </references>
      </pivotArea>
    </format>
    <format dxfId="406">
      <pivotArea dataOnly="0" labelOnly="1" fieldPosition="0">
        <references count="1">
          <reference field="2" count="1">
            <x v="16"/>
          </reference>
        </references>
      </pivotArea>
    </format>
    <format dxfId="407">
      <pivotArea dataOnly="0" labelOnly="1" fieldPosition="0">
        <references count="1">
          <reference field="2" count="1">
            <x v="0"/>
          </reference>
        </references>
      </pivotArea>
    </format>
    <format dxfId="408">
      <pivotArea dataOnly="0" labelOnly="1" fieldPosition="0">
        <references count="1">
          <reference field="2" count="1">
            <x v="5"/>
          </reference>
        </references>
      </pivotArea>
    </format>
    <format dxfId="409">
      <pivotArea field="2" type="button" dataOnly="0" labelOnly="1" outline="0" fieldPosition="0"/>
    </format>
    <format dxfId="410">
      <pivotArea dataOnly="0" labelOnly="1" fieldPosition="0">
        <references count="1">
          <reference field="2" count="1">
            <x v="6"/>
          </reference>
        </references>
      </pivotArea>
    </format>
    <format dxfId="411">
      <pivotArea dataOnly="0" labelOnly="1" fieldPosition="0">
        <references count="1">
          <reference field="2" count="1">
            <x v="10"/>
          </reference>
        </references>
      </pivotArea>
    </format>
    <format dxfId="412">
      <pivotArea dataOnly="0" labelOnly="1" fieldPosition="0">
        <references count="1">
          <reference field="2" count="1">
            <x v="8"/>
          </reference>
        </references>
      </pivotArea>
    </format>
    <format dxfId="413">
      <pivotArea dataOnly="0" labelOnly="1" fieldPosition="0">
        <references count="1">
          <reference field="2" count="1">
            <x v="18"/>
          </reference>
        </references>
      </pivotArea>
    </format>
    <format dxfId="414">
      <pivotArea dataOnly="0" labelOnly="1" fieldPosition="0">
        <references count="1">
          <reference field="2" count="1">
            <x v="4"/>
          </reference>
        </references>
      </pivotArea>
    </format>
    <format dxfId="415">
      <pivotArea dataOnly="0" labelOnly="1" fieldPosition="0">
        <references count="1">
          <reference field="2" count="1">
            <x v="17"/>
          </reference>
        </references>
      </pivotArea>
    </format>
    <format dxfId="416">
      <pivotArea dataOnly="0" labelOnly="1" fieldPosition="0">
        <references count="1">
          <reference field="2" count="1">
            <x v="11"/>
          </reference>
        </references>
      </pivotArea>
    </format>
    <format dxfId="417">
      <pivotArea dataOnly="0" labelOnly="1" fieldPosition="0">
        <references count="1">
          <reference field="2" count="1">
            <x v="14"/>
          </reference>
        </references>
      </pivotArea>
    </format>
    <format dxfId="418">
      <pivotArea dataOnly="0" labelOnly="1" fieldPosition="0">
        <references count="1">
          <reference field="2" count="1">
            <x v="9"/>
          </reference>
        </references>
      </pivotArea>
    </format>
    <format dxfId="419">
      <pivotArea dataOnly="0" labelOnly="1" fieldPosition="0">
        <references count="1">
          <reference field="2" count="1">
            <x v="7"/>
          </reference>
        </references>
      </pivotArea>
    </format>
    <format dxfId="420">
      <pivotArea dataOnly="0" labelOnly="1" fieldPosition="0">
        <references count="1">
          <reference field="2" count="1">
            <x v="12"/>
          </reference>
        </references>
      </pivotArea>
    </format>
    <format dxfId="421">
      <pivotArea dataOnly="0" labelOnly="1" fieldPosition="0">
        <references count="1">
          <reference field="2" count="1">
            <x v="15"/>
          </reference>
        </references>
      </pivotArea>
    </format>
    <format dxfId="422">
      <pivotArea dataOnly="0" labelOnly="1" fieldPosition="0">
        <references count="1">
          <reference field="2" count="1">
            <x v="2"/>
          </reference>
        </references>
      </pivotArea>
    </format>
    <format dxfId="423">
      <pivotArea dataOnly="0" labelOnly="1" fieldPosition="0">
        <references count="1">
          <reference field="2" count="1">
            <x v="3"/>
          </reference>
        </references>
      </pivotArea>
    </format>
    <format dxfId="424">
      <pivotArea dataOnly="0" labelOnly="1" fieldPosition="0">
        <references count="1">
          <reference field="2" count="1">
            <x v="13"/>
          </reference>
        </references>
      </pivotArea>
    </format>
    <format dxfId="425">
      <pivotArea dataOnly="0" labelOnly="1" fieldPosition="0">
        <references count="1">
          <reference field="2" count="1">
            <x v="21"/>
          </reference>
        </references>
      </pivotArea>
    </format>
    <format dxfId="426">
      <pivotArea dataOnly="0" labelOnly="1" fieldPosition="0">
        <references count="1">
          <reference field="2" count="1">
            <x v="19"/>
          </reference>
        </references>
      </pivotArea>
    </format>
    <format dxfId="427">
      <pivotArea dataOnly="0" labelOnly="1" fieldPosition="0">
        <references count="1">
          <reference field="2" count="1">
            <x v="20"/>
          </reference>
        </references>
      </pivotArea>
    </format>
    <format dxfId="428">
      <pivotArea dataOnly="0" labelOnly="1" fieldPosition="0">
        <references count="1">
          <reference field="2" count="1">
            <x v="1"/>
          </reference>
        </references>
      </pivotArea>
    </format>
    <format dxfId="429">
      <pivotArea dataOnly="0" labelOnly="1" fieldPosition="0">
        <references count="1">
          <reference field="2" count="1">
            <x v="16"/>
          </reference>
        </references>
      </pivotArea>
    </format>
    <format dxfId="430">
      <pivotArea dataOnly="0" labelOnly="1" fieldPosition="0">
        <references count="1">
          <reference field="2" count="1">
            <x v="0"/>
          </reference>
        </references>
      </pivotArea>
    </format>
    <format dxfId="431">
      <pivotArea dataOnly="0" labelOnly="1" fieldPosition="0">
        <references count="1">
          <reference field="2" count="1">
            <x v="5"/>
          </reference>
        </references>
      </pivotArea>
    </format>
    <format dxfId="432">
      <pivotArea type="all" dataOnly="0" outline="0" fieldPosition="0"/>
    </format>
    <format dxfId="433">
      <pivotArea dataOnly="0" labelOnly="1" fieldPosition="0">
        <references count="1">
          <reference field="2" count="1">
            <x v="6"/>
          </reference>
        </references>
      </pivotArea>
    </format>
    <format dxfId="434">
      <pivotArea dataOnly="0" labelOnly="1" fieldPosition="0">
        <references count="1">
          <reference field="2" count="1">
            <x v="10"/>
          </reference>
        </references>
      </pivotArea>
    </format>
    <format dxfId="435">
      <pivotArea dataOnly="0" labelOnly="1" fieldPosition="0">
        <references count="1">
          <reference field="2" count="1">
            <x v="8"/>
          </reference>
        </references>
      </pivotArea>
    </format>
    <format dxfId="436">
      <pivotArea dataOnly="0" labelOnly="1" fieldPosition="0">
        <references count="1">
          <reference field="2" count="1">
            <x v="18"/>
          </reference>
        </references>
      </pivotArea>
    </format>
    <format dxfId="437">
      <pivotArea dataOnly="0" labelOnly="1" fieldPosition="0">
        <references count="1">
          <reference field="2" count="1">
            <x v="4"/>
          </reference>
        </references>
      </pivotArea>
    </format>
    <format dxfId="438">
      <pivotArea dataOnly="0" labelOnly="1" fieldPosition="0">
        <references count="1">
          <reference field="2" count="1">
            <x v="6"/>
          </reference>
        </references>
      </pivotArea>
    </format>
    <format dxfId="439">
      <pivotArea dataOnly="0" labelOnly="1" fieldPosition="0">
        <references count="1">
          <reference field="2" count="1">
            <x v="10"/>
          </reference>
        </references>
      </pivotArea>
    </format>
    <format dxfId="440">
      <pivotArea dataOnly="0" labelOnly="1" fieldPosition="0">
        <references count="1">
          <reference field="2" count="1">
            <x v="8"/>
          </reference>
        </references>
      </pivotArea>
    </format>
    <format dxfId="441">
      <pivotArea dataOnly="0" labelOnly="1" fieldPosition="0">
        <references count="1">
          <reference field="2" count="1">
            <x v="18"/>
          </reference>
        </references>
      </pivotArea>
    </format>
    <format dxfId="442">
      <pivotArea dataOnly="0" labelOnly="1" fieldPosition="0">
        <references count="1">
          <reference field="2" count="1">
            <x v="4"/>
          </reference>
        </references>
      </pivotArea>
    </format>
  </formats>
  <pivotTableStyleInfo name="PivotStyleLight16" showRowHeaders="1" showColHeaders="1" showLastColumn="1"/>
  <filters count="1">
    <filter evalOrder="-1" fld="2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>
  <location ref="B4:C24" firstHeaderRow="1" firstDataRow="1" firstDataCol="1"/>
  <pivotFields count="11">
    <pivotField compact="0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compact="0" showAll="0">
      <items count="7">
        <item x="4"/>
        <item h="1" x="2"/>
        <item h="1" x="5"/>
        <item h="1" x="0"/>
        <item h="1" x="3"/>
        <item h="1" x="1"/>
        <item t="default"/>
      </items>
    </pivotField>
    <pivotField axis="axisRow" compact="0" sortType="ascending"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83" showAll="0">
      <items count="269">
        <item x="143"/>
        <item x="25"/>
        <item x="131"/>
        <item x="78"/>
        <item x="80"/>
        <item x="75"/>
        <item x="191"/>
        <item x="123"/>
        <item x="58"/>
        <item x="235"/>
        <item x="233"/>
        <item x="43"/>
        <item x="224"/>
        <item x="13"/>
        <item x="130"/>
        <item x="202"/>
        <item x="18"/>
        <item x="140"/>
        <item x="199"/>
        <item x="237"/>
        <item x="88"/>
        <item x="236"/>
        <item x="50"/>
        <item x="125"/>
        <item x="109"/>
        <item x="30"/>
        <item x="178"/>
        <item x="83"/>
        <item x="213"/>
        <item x="162"/>
        <item x="261"/>
        <item x="226"/>
        <item x="180"/>
        <item x="266"/>
        <item x="95"/>
        <item x="135"/>
        <item x="116"/>
        <item x="73"/>
        <item x="66"/>
        <item x="62"/>
        <item x="230"/>
        <item x="2"/>
        <item x="198"/>
        <item x="82"/>
        <item x="187"/>
        <item x="243"/>
        <item x="57"/>
        <item x="34"/>
        <item x="185"/>
        <item x="8"/>
        <item x="217"/>
        <item x="257"/>
        <item x="102"/>
        <item x="108"/>
        <item x="41"/>
        <item x="55"/>
        <item x="110"/>
        <item x="114"/>
        <item x="164"/>
        <item x="99"/>
        <item x="228"/>
        <item x="245"/>
        <item x="0"/>
        <item x="190"/>
        <item x="159"/>
        <item x="21"/>
        <item x="23"/>
        <item x="189"/>
        <item x="10"/>
        <item x="175"/>
        <item x="36"/>
        <item x="105"/>
        <item x="176"/>
        <item x="26"/>
        <item x="231"/>
        <item x="160"/>
        <item x="138"/>
        <item x="103"/>
        <item x="4"/>
        <item x="15"/>
        <item x="153"/>
        <item x="263"/>
        <item x="259"/>
        <item x="22"/>
        <item x="240"/>
        <item x="200"/>
        <item x="68"/>
        <item x="249"/>
        <item x="151"/>
        <item x="38"/>
        <item x="61"/>
        <item x="167"/>
        <item x="91"/>
        <item x="42"/>
        <item x="262"/>
        <item x="222"/>
        <item x="14"/>
        <item x="84"/>
        <item x="132"/>
        <item x="113"/>
        <item x="208"/>
        <item x="157"/>
        <item x="174"/>
        <item x="12"/>
        <item x="6"/>
        <item x="225"/>
        <item x="89"/>
        <item x="97"/>
        <item x="154"/>
        <item x="118"/>
        <item x="179"/>
        <item x="244"/>
        <item x="94"/>
        <item x="71"/>
        <item x="206"/>
        <item x="96"/>
        <item x="201"/>
        <item x="248"/>
        <item x="136"/>
        <item x="166"/>
        <item x="247"/>
        <item x="186"/>
        <item x="87"/>
        <item x="216"/>
        <item x="141"/>
        <item x="37"/>
        <item x="47"/>
        <item x="161"/>
        <item x="147"/>
        <item x="220"/>
        <item x="211"/>
        <item x="197"/>
        <item x="145"/>
        <item x="181"/>
        <item x="260"/>
        <item x="93"/>
        <item x="128"/>
        <item x="227"/>
        <item x="72"/>
        <item x="156"/>
        <item x="79"/>
        <item x="241"/>
        <item x="267"/>
        <item x="172"/>
        <item x="195"/>
        <item x="33"/>
        <item x="11"/>
        <item x="65"/>
        <item x="258"/>
        <item x="204"/>
        <item x="59"/>
        <item x="90"/>
        <item x="212"/>
        <item x="251"/>
        <item x="40"/>
        <item x="234"/>
        <item x="122"/>
        <item x="129"/>
        <item x="64"/>
        <item x="158"/>
        <item x="148"/>
        <item x="119"/>
        <item x="28"/>
        <item x="183"/>
        <item x="117"/>
        <item x="53"/>
        <item x="253"/>
        <item x="203"/>
        <item x="196"/>
        <item x="252"/>
        <item x="44"/>
        <item x="168"/>
        <item x="74"/>
        <item x="9"/>
        <item x="7"/>
        <item x="48"/>
        <item x="45"/>
        <item x="229"/>
        <item x="104"/>
        <item x="188"/>
        <item x="169"/>
        <item x="54"/>
        <item x="215"/>
        <item x="120"/>
        <item x="67"/>
        <item x="152"/>
        <item x="126"/>
        <item x="242"/>
        <item x="32"/>
        <item x="207"/>
        <item x="35"/>
        <item x="127"/>
        <item x="210"/>
        <item x="60"/>
        <item x="115"/>
        <item x="219"/>
        <item x="173"/>
        <item x="171"/>
        <item x="177"/>
        <item x="27"/>
        <item x="214"/>
        <item x="124"/>
        <item x="29"/>
        <item x="239"/>
        <item x="264"/>
        <item x="52"/>
        <item x="106"/>
        <item x="121"/>
        <item x="1"/>
        <item x="232"/>
        <item x="101"/>
        <item x="111"/>
        <item x="246"/>
        <item x="137"/>
        <item x="182"/>
        <item x="255"/>
        <item x="194"/>
        <item x="39"/>
        <item x="31"/>
        <item x="85"/>
        <item x="170"/>
        <item x="193"/>
        <item x="146"/>
        <item x="218"/>
        <item x="139"/>
        <item x="86"/>
        <item x="254"/>
        <item x="250"/>
        <item x="150"/>
        <item x="16"/>
        <item x="56"/>
        <item x="81"/>
        <item x="149"/>
        <item x="133"/>
        <item x="107"/>
        <item x="20"/>
        <item x="51"/>
        <item x="142"/>
        <item x="70"/>
        <item x="209"/>
        <item x="265"/>
        <item x="144"/>
        <item x="5"/>
        <item x="77"/>
        <item x="256"/>
        <item x="205"/>
        <item x="46"/>
        <item x="19"/>
        <item x="223"/>
        <item x="3"/>
        <item x="221"/>
        <item x="63"/>
        <item x="98"/>
        <item x="192"/>
        <item x="134"/>
        <item x="163"/>
        <item x="238"/>
        <item x="184"/>
        <item x="24"/>
        <item x="100"/>
        <item x="165"/>
        <item x="112"/>
        <item x="92"/>
        <item x="155"/>
        <item x="76"/>
        <item x="69"/>
        <item x="17"/>
        <item x="49"/>
        <item t="default"/>
      </items>
    </pivotField>
    <pivotField compact="0" numFmtId="3" showAll="0">
      <items count="121">
        <item x="105"/>
        <item x="107"/>
        <item x="49"/>
        <item x="47"/>
        <item x="9"/>
        <item x="25"/>
        <item x="36"/>
        <item x="33"/>
        <item x="118"/>
        <item x="82"/>
        <item x="26"/>
        <item x="38"/>
        <item x="40"/>
        <item x="90"/>
        <item x="101"/>
        <item x="45"/>
        <item x="59"/>
        <item x="6"/>
        <item x="112"/>
        <item x="110"/>
        <item x="41"/>
        <item x="14"/>
        <item x="42"/>
        <item x="29"/>
        <item x="8"/>
        <item x="111"/>
        <item x="62"/>
        <item x="79"/>
        <item x="15"/>
        <item x="18"/>
        <item x="66"/>
        <item x="70"/>
        <item x="115"/>
        <item x="27"/>
        <item x="104"/>
        <item x="51"/>
        <item x="0"/>
        <item x="88"/>
        <item x="12"/>
        <item x="61"/>
        <item x="89"/>
        <item x="76"/>
        <item x="32"/>
        <item x="50"/>
        <item x="19"/>
        <item x="11"/>
        <item x="2"/>
        <item x="53"/>
        <item x="34"/>
        <item x="39"/>
        <item x="57"/>
        <item x="17"/>
        <item x="55"/>
        <item x="23"/>
        <item x="99"/>
        <item x="85"/>
        <item x="96"/>
        <item x="28"/>
        <item x="21"/>
        <item x="37"/>
        <item x="71"/>
        <item x="24"/>
        <item x="108"/>
        <item x="58"/>
        <item x="20"/>
        <item x="46"/>
        <item x="7"/>
        <item x="83"/>
        <item x="65"/>
        <item x="98"/>
        <item x="72"/>
        <item x="63"/>
        <item x="22"/>
        <item x="13"/>
        <item x="117"/>
        <item x="75"/>
        <item x="93"/>
        <item x="78"/>
        <item x="109"/>
        <item x="74"/>
        <item x="35"/>
        <item x="81"/>
        <item x="48"/>
        <item x="106"/>
        <item x="44"/>
        <item x="100"/>
        <item x="60"/>
        <item x="30"/>
        <item x="3"/>
        <item x="95"/>
        <item x="68"/>
        <item x="77"/>
        <item x="97"/>
        <item x="56"/>
        <item x="67"/>
        <item x="92"/>
        <item x="114"/>
        <item x="119"/>
        <item x="16"/>
        <item x="64"/>
        <item x="80"/>
        <item x="84"/>
        <item x="116"/>
        <item x="91"/>
        <item x="102"/>
        <item x="103"/>
        <item x="87"/>
        <item x="113"/>
        <item x="31"/>
        <item x="4"/>
        <item x="5"/>
        <item x="94"/>
        <item x="73"/>
        <item x="1"/>
        <item x="10"/>
        <item x="54"/>
        <item x="43"/>
        <item x="86"/>
        <item x="69"/>
        <item x="52"/>
        <item t="default"/>
      </items>
    </pivotField>
    <pivotField compact="0" showAll="0">
      <items count="23">
        <item x="9"/>
        <item x="17"/>
        <item x="21"/>
        <item x="6"/>
        <item x="3"/>
        <item x="14"/>
        <item x="12"/>
        <item x="15"/>
        <item x="1"/>
        <item x="10"/>
        <item x="20"/>
        <item x="11"/>
        <item x="7"/>
        <item x="19"/>
        <item x="13"/>
        <item x="8"/>
        <item x="16"/>
        <item x="2"/>
        <item x="5"/>
        <item x="4"/>
        <item x="0"/>
        <item x="18"/>
        <item t="default"/>
      </items>
    </pivotField>
    <pivotField compact="0" numFmtId="3" showAll="0">
      <items count="283">
        <item x="193"/>
        <item x="261"/>
        <item x="218"/>
        <item x="93"/>
        <item x="216"/>
        <item x="257"/>
        <item x="204"/>
        <item x="164"/>
        <item x="62"/>
        <item x="217"/>
        <item x="60"/>
        <item x="98"/>
        <item x="130"/>
        <item x="66"/>
        <item x="28"/>
        <item x="99"/>
        <item x="31"/>
        <item x="33"/>
        <item x="55"/>
        <item x="44"/>
        <item x="9"/>
        <item x="244"/>
        <item x="169"/>
        <item x="84"/>
        <item x="229"/>
        <item x="42"/>
        <item x="46"/>
        <item x="102"/>
        <item x="161"/>
        <item x="29"/>
        <item x="239"/>
        <item x="273"/>
        <item x="270"/>
        <item x="155"/>
        <item x="251"/>
        <item x="140"/>
        <item x="175"/>
        <item x="167"/>
        <item x="103"/>
        <item x="234"/>
        <item x="198"/>
        <item x="58"/>
        <item x="220"/>
        <item x="171"/>
        <item x="252"/>
        <item x="106"/>
        <item x="259"/>
        <item x="212"/>
        <item x="89"/>
        <item x="6"/>
        <item x="47"/>
        <item x="176"/>
        <item x="142"/>
        <item x="50"/>
        <item x="65"/>
        <item x="40"/>
        <item x="63"/>
        <item x="272"/>
        <item x="157"/>
        <item x="54"/>
        <item x="145"/>
        <item x="211"/>
        <item x="241"/>
        <item x="11"/>
        <item x="235"/>
        <item x="215"/>
        <item x="15"/>
        <item x="79"/>
        <item x="49"/>
        <item x="156"/>
        <item x="221"/>
        <item x="253"/>
        <item x="222"/>
        <item x="16"/>
        <item x="13"/>
        <item x="213"/>
        <item x="30"/>
        <item x="80"/>
        <item x="269"/>
        <item x="48"/>
        <item x="185"/>
        <item x="182"/>
        <item x="230"/>
        <item x="121"/>
        <item x="51"/>
        <item x="111"/>
        <item x="20"/>
        <item x="178"/>
        <item x="267"/>
        <item x="70"/>
        <item x="91"/>
        <item x="137"/>
        <item x="192"/>
        <item x="53"/>
        <item x="38"/>
        <item x="207"/>
        <item x="112"/>
        <item x="271"/>
        <item x="238"/>
        <item x="248"/>
        <item x="188"/>
        <item x="73"/>
        <item x="128"/>
        <item x="122"/>
        <item x="209"/>
        <item x="250"/>
        <item x="249"/>
        <item x="125"/>
        <item x="276"/>
        <item x="245"/>
        <item x="201"/>
        <item x="265"/>
        <item x="126"/>
        <item x="214"/>
        <item x="34"/>
        <item x="194"/>
        <item x="8"/>
        <item x="76"/>
        <item x="114"/>
        <item x="256"/>
        <item x="197"/>
        <item x="263"/>
        <item x="147"/>
        <item x="236"/>
        <item x="144"/>
        <item x="173"/>
        <item x="146"/>
        <item x="255"/>
        <item x="90"/>
        <item x="172"/>
        <item x="41"/>
        <item x="200"/>
        <item x="141"/>
        <item x="262"/>
        <item x="12"/>
        <item x="247"/>
        <item x="240"/>
        <item x="74"/>
        <item x="231"/>
        <item x="127"/>
        <item x="100"/>
        <item x="228"/>
        <item x="135"/>
        <item x="158"/>
        <item x="82"/>
        <item x="163"/>
        <item x="183"/>
        <item x="115"/>
        <item x="105"/>
        <item x="104"/>
        <item x="117"/>
        <item x="78"/>
        <item x="110"/>
        <item x="45"/>
        <item x="67"/>
        <item x="101"/>
        <item x="223"/>
        <item x="166"/>
        <item x="179"/>
        <item x="281"/>
        <item x="83"/>
        <item x="22"/>
        <item x="184"/>
        <item x="18"/>
        <item x="260"/>
        <item x="168"/>
        <item x="64"/>
        <item x="107"/>
        <item x="26"/>
        <item x="68"/>
        <item x="36"/>
        <item x="268"/>
        <item x="275"/>
        <item x="21"/>
        <item x="202"/>
        <item x="190"/>
        <item x="187"/>
        <item x="227"/>
        <item x="71"/>
        <item x="23"/>
        <item x="143"/>
        <item x="206"/>
        <item x="208"/>
        <item x="0"/>
        <item x="195"/>
        <item x="219"/>
        <item x="120"/>
        <item x="85"/>
        <item x="61"/>
        <item x="279"/>
        <item x="19"/>
        <item x="2"/>
        <item x="196"/>
        <item x="266"/>
        <item x="123"/>
        <item x="81"/>
        <item x="162"/>
        <item x="131"/>
        <item x="3"/>
        <item x="243"/>
        <item x="52"/>
        <item x="180"/>
        <item x="152"/>
        <item x="165"/>
        <item x="57"/>
        <item x="159"/>
        <item x="189"/>
        <item x="264"/>
        <item x="199"/>
        <item x="94"/>
        <item x="92"/>
        <item x="7"/>
        <item x="86"/>
        <item x="27"/>
        <item x="136"/>
        <item x="25"/>
        <item x="118"/>
        <item x="134"/>
        <item x="24"/>
        <item x="88"/>
        <item x="39"/>
        <item x="96"/>
        <item x="242"/>
        <item x="150"/>
        <item x="191"/>
        <item x="77"/>
        <item x="274"/>
        <item x="87"/>
        <item x="133"/>
        <item x="203"/>
        <item x="210"/>
        <item x="109"/>
        <item x="132"/>
        <item x="232"/>
        <item x="124"/>
        <item x="108"/>
        <item x="32"/>
        <item x="129"/>
        <item x="139"/>
        <item x="280"/>
        <item x="154"/>
        <item x="151"/>
        <item x="254"/>
        <item x="277"/>
        <item x="177"/>
        <item x="43"/>
        <item x="237"/>
        <item x="14"/>
        <item x="75"/>
        <item x="174"/>
        <item x="258"/>
        <item x="95"/>
        <item x="205"/>
        <item x="226"/>
        <item x="170"/>
        <item x="59"/>
        <item x="116"/>
        <item x="37"/>
        <item x="17"/>
        <item x="186"/>
        <item x="113"/>
        <item x="160"/>
        <item x="233"/>
        <item x="1"/>
        <item x="181"/>
        <item x="278"/>
        <item x="56"/>
        <item x="246"/>
        <item x="35"/>
        <item x="138"/>
        <item x="148"/>
        <item x="225"/>
        <item x="119"/>
        <item x="224"/>
        <item x="72"/>
        <item x="149"/>
        <item x="5"/>
        <item x="4"/>
        <item x="10"/>
        <item x="69"/>
        <item x="153"/>
        <item x="97"/>
        <item t="default"/>
      </items>
    </pivotField>
    <pivotField dragToCol="0" dragToPage="0" dragToRow="0" compact="0" showAll="0"/>
    <pivotField dragToCol="0" dragToPage="0" dragToRow="0" compact="0" showAll="0"/>
    <pivotField dataField="1" dragToCol="0" dragToPage="0" dragToRow="0" compact="0" showAll="0"/>
    <pivotField dragToCol="0" dragToPage="0" dragToRow="0" compact="0" showAll="0"/>
  </pivotFields>
  <rowFields count="1">
    <field x="2"/>
  </rowFields>
  <rowItems count="20">
    <i>
      <x v="16"/>
    </i>
    <i>
      <x/>
    </i>
    <i>
      <x v="9"/>
    </i>
    <i>
      <x v="13"/>
    </i>
    <i>
      <x v="1"/>
    </i>
    <i>
      <x v="11"/>
    </i>
    <i>
      <x v="7"/>
    </i>
    <i>
      <x v="14"/>
    </i>
    <i>
      <x v="21"/>
    </i>
    <i>
      <x v="19"/>
    </i>
    <i>
      <x v="4"/>
    </i>
    <i>
      <x v="17"/>
    </i>
    <i>
      <x v="3"/>
    </i>
    <i>
      <x v="6"/>
    </i>
    <i>
      <x v="8"/>
    </i>
    <i>
      <x v="5"/>
    </i>
    <i>
      <x v="12"/>
    </i>
    <i>
      <x v="2"/>
    </i>
    <i>
      <x v="20"/>
    </i>
    <i>
      <x v="10"/>
    </i>
  </rowItems>
  <colItems count="1">
    <i/>
  </colItems>
  <dataFields count="1">
    <dataField name="Sum of Profit%" fld="9" baseField="0" baseItem="0"/>
  </dataFields>
  <formats count="99">
    <format dxfId="443">
      <pivotArea collapsedLevelsAreSubtotals="1" fieldPosition="0"/>
    </format>
    <format dxfId="444">
      <pivotArea collapsedLevelsAreSubtotals="1" fieldPosition="0"/>
    </format>
    <format dxfId="445">
      <pivotArea collapsedLevelsAreSubtotals="1" fieldPosition="0"/>
    </format>
    <format dxfId="446">
      <pivotArea collapsedLevelsAreSubtotals="1" fieldPosition="0"/>
    </format>
    <format dxfId="447">
      <pivotArea collapsedLevelsAreSubtotals="1" fieldPosition="0"/>
    </format>
    <format dxfId="448">
      <pivotArea collapsedLevelsAreSubtotals="1" fieldPosition="0"/>
    </format>
    <format dxfId="449">
      <pivotArea collapsedLevelsAreSubtotals="1" fieldPosition="0"/>
    </format>
    <format dxfId="450">
      <pivotArea field="2" type="button" dataOnly="0" labelOnly="1" outline="0" fieldPosition="0"/>
    </format>
    <format dxfId="451">
      <pivotArea field="2" type="button" dataOnly="0" labelOnly="1" outline="0" fieldPosition="0"/>
    </format>
    <format dxfId="452">
      <pivotArea dataOnly="0" labelOnly="1" fieldPosition="0">
        <references count="1">
          <reference field="2" count="1">
            <x v="21"/>
          </reference>
        </references>
      </pivotArea>
    </format>
    <format dxfId="453">
      <pivotArea dataOnly="0" labelOnly="1" fieldPosition="0">
        <references count="1">
          <reference field="2" count="1">
            <x v="14"/>
          </reference>
        </references>
      </pivotArea>
    </format>
    <format dxfId="454">
      <pivotArea dataOnly="0" labelOnly="1" fieldPosition="0">
        <references count="1">
          <reference field="2" count="1">
            <x v="12"/>
          </reference>
        </references>
      </pivotArea>
    </format>
    <format dxfId="455">
      <pivotArea dataOnly="0" labelOnly="1" fieldPosition="0">
        <references count="1">
          <reference field="2" count="1">
            <x v="7"/>
          </reference>
        </references>
      </pivotArea>
    </format>
    <format dxfId="456">
      <pivotArea dataOnly="0" labelOnly="1" fieldPosition="0">
        <references count="1">
          <reference field="2" count="1">
            <x v="1"/>
          </reference>
        </references>
      </pivotArea>
    </format>
    <format dxfId="457">
      <pivotArea dataOnly="0" labelOnly="1" fieldPosition="0">
        <references count="1">
          <reference field="2" count="1">
            <x v="11"/>
          </reference>
        </references>
      </pivotArea>
    </format>
    <format dxfId="458">
      <pivotArea dataOnly="0" labelOnly="1" fieldPosition="0">
        <references count="1">
          <reference field="2" count="1">
            <x v="20"/>
          </reference>
        </references>
      </pivotArea>
    </format>
    <format dxfId="459">
      <pivotArea dataOnly="0" labelOnly="1" fieldPosition="0">
        <references count="1">
          <reference field="2" count="1">
            <x v="16"/>
          </reference>
        </references>
      </pivotArea>
    </format>
    <format dxfId="460">
      <pivotArea dataOnly="0" labelOnly="1" fieldPosition="0">
        <references count="1">
          <reference field="2" count="1">
            <x v="9"/>
          </reference>
        </references>
      </pivotArea>
    </format>
    <format dxfId="461">
      <pivotArea dataOnly="0" labelOnly="1" fieldPosition="0">
        <references count="1">
          <reference field="2" count="1">
            <x v="2"/>
          </reference>
        </references>
      </pivotArea>
    </format>
    <format dxfId="462">
      <pivotArea dataOnly="0" labelOnly="1" fieldPosition="0">
        <references count="1">
          <reference field="2" count="1">
            <x v="0"/>
          </reference>
        </references>
      </pivotArea>
    </format>
    <format dxfId="463">
      <pivotArea dataOnly="0" labelOnly="1" fieldPosition="0">
        <references count="1">
          <reference field="2" count="1">
            <x v="15"/>
          </reference>
        </references>
      </pivotArea>
    </format>
    <format dxfId="464">
      <pivotArea dataOnly="0" labelOnly="1" fieldPosition="0">
        <references count="1">
          <reference field="2" count="1">
            <x v="4"/>
          </reference>
        </references>
      </pivotArea>
    </format>
    <format dxfId="465">
      <pivotArea dataOnly="0" labelOnly="1" fieldPosition="0">
        <references count="1">
          <reference field="2" count="1">
            <x v="19"/>
          </reference>
        </references>
      </pivotArea>
    </format>
    <format dxfId="466">
      <pivotArea dataOnly="0" labelOnly="1" fieldPosition="0">
        <references count="1">
          <reference field="2" count="1">
            <x v="6"/>
          </reference>
        </references>
      </pivotArea>
    </format>
    <format dxfId="467">
      <pivotArea dataOnly="0" labelOnly="1" fieldPosition="0">
        <references count="1">
          <reference field="2" count="1">
            <x v="17"/>
          </reference>
        </references>
      </pivotArea>
    </format>
    <format dxfId="468">
      <pivotArea dataOnly="0" labelOnly="1" fieldPosition="0">
        <references count="1">
          <reference field="2" count="1">
            <x v="18"/>
          </reference>
        </references>
      </pivotArea>
    </format>
    <format dxfId="469">
      <pivotArea dataOnly="0" labelOnly="1" fieldPosition="0">
        <references count="1">
          <reference field="2" count="1">
            <x v="10"/>
          </reference>
        </references>
      </pivotArea>
    </format>
    <format dxfId="470">
      <pivotArea type="all" dataOnly="0" outline="0" fieldPosition="0"/>
    </format>
    <format dxfId="471">
      <pivotArea dataOnly="0" labelOnly="1" fieldPosition="0">
        <references count="1">
          <reference field="2" count="1">
            <x v="6"/>
          </reference>
        </references>
      </pivotArea>
    </format>
    <format dxfId="472">
      <pivotArea dataOnly="0" labelOnly="1" fieldPosition="0">
        <references count="1">
          <reference field="2" count="1">
            <x v="7"/>
          </reference>
        </references>
      </pivotArea>
    </format>
    <format dxfId="473">
      <pivotArea dataOnly="0" labelOnly="1" fieldPosition="0">
        <references count="1">
          <reference field="2" count="1">
            <x v="20"/>
          </reference>
        </references>
      </pivotArea>
    </format>
    <format dxfId="474">
      <pivotArea dataOnly="0" labelOnly="1" fieldPosition="0">
        <references count="1">
          <reference field="2" count="1">
            <x v="16"/>
          </reference>
        </references>
      </pivotArea>
    </format>
    <format dxfId="475">
      <pivotArea dataOnly="0" labelOnly="1" fieldPosition="0">
        <references count="1">
          <reference field="2" count="1">
            <x v="3"/>
          </reference>
        </references>
      </pivotArea>
    </format>
    <format dxfId="476">
      <pivotArea dataOnly="0" labelOnly="1" fieldPosition="0">
        <references count="1">
          <reference field="2" count="1">
            <x v="19"/>
          </reference>
        </references>
      </pivotArea>
    </format>
    <format dxfId="477">
      <pivotArea dataOnly="0" labelOnly="1" fieldPosition="0">
        <references count="1">
          <reference field="2" count="1">
            <x v="12"/>
          </reference>
        </references>
      </pivotArea>
    </format>
    <format dxfId="478">
      <pivotArea dataOnly="0" labelOnly="1" fieldPosition="0">
        <references count="1">
          <reference field="2" count="1">
            <x v="1"/>
          </reference>
        </references>
      </pivotArea>
    </format>
    <format dxfId="479">
      <pivotArea dataOnly="0" labelOnly="1" fieldPosition="0">
        <references count="1">
          <reference field="2" count="1">
            <x v="8"/>
          </reference>
        </references>
      </pivotArea>
    </format>
    <format dxfId="480">
      <pivotArea dataOnly="0" labelOnly="1" fieldPosition="0">
        <references count="1">
          <reference field="2" count="1">
            <x v="21"/>
          </reference>
        </references>
      </pivotArea>
    </format>
    <format dxfId="481">
      <pivotArea dataOnly="0" labelOnly="1" fieldPosition="0">
        <references count="1">
          <reference field="2" count="1">
            <x v="11"/>
          </reference>
        </references>
      </pivotArea>
    </format>
    <format dxfId="482">
      <pivotArea dataOnly="0" labelOnly="1" fieldPosition="0">
        <references count="1">
          <reference field="2" count="1">
            <x v="13"/>
          </reference>
        </references>
      </pivotArea>
    </format>
    <format dxfId="483">
      <pivotArea dataOnly="0" labelOnly="1" fieldPosition="0">
        <references count="1">
          <reference field="2" count="1">
            <x v="10"/>
          </reference>
        </references>
      </pivotArea>
    </format>
    <format dxfId="484">
      <pivotArea dataOnly="0" labelOnly="1" fieldPosition="0">
        <references count="1">
          <reference field="2" count="1">
            <x v="5"/>
          </reference>
        </references>
      </pivotArea>
    </format>
    <format dxfId="485">
      <pivotArea dataOnly="0" labelOnly="1" fieldPosition="0">
        <references count="1">
          <reference field="2" count="1">
            <x v="9"/>
          </reference>
        </references>
      </pivotArea>
    </format>
    <format dxfId="486">
      <pivotArea dataOnly="0" labelOnly="1" fieldPosition="0">
        <references count="1">
          <reference field="2" count="1">
            <x v="17"/>
          </reference>
        </references>
      </pivotArea>
    </format>
    <format dxfId="487">
      <pivotArea dataOnly="0" labelOnly="1" fieldPosition="0">
        <references count="1">
          <reference field="2" count="1">
            <x v="4"/>
          </reference>
        </references>
      </pivotArea>
    </format>
    <format dxfId="488">
      <pivotArea dataOnly="0" labelOnly="1" fieldPosition="0">
        <references count="1">
          <reference field="2" count="1">
            <x v="14"/>
          </reference>
        </references>
      </pivotArea>
    </format>
    <format dxfId="489">
      <pivotArea dataOnly="0" labelOnly="1" fieldPosition="0">
        <references count="1">
          <reference field="2" count="1">
            <x v="0"/>
          </reference>
        </references>
      </pivotArea>
    </format>
    <format dxfId="490">
      <pivotArea dataOnly="0" labelOnly="1" fieldPosition="0">
        <references count="1">
          <reference field="2" count="1">
            <x v="2"/>
          </reference>
        </references>
      </pivotArea>
    </format>
    <format dxfId="491">
      <pivotArea type="all" dataOnly="0" outline="0" fieldPosition="0"/>
    </format>
    <format dxfId="492">
      <pivotArea field="2" type="button" dataOnly="0" labelOnly="1" outline="0" fieldPosition="0"/>
    </format>
    <format dxfId="493">
      <pivotArea dataOnly="0" labelOnly="1" fieldPosition="0">
        <references count="1">
          <reference field="2" count="1">
            <x v="16"/>
          </reference>
        </references>
      </pivotArea>
    </format>
    <format dxfId="494">
      <pivotArea dataOnly="0" labelOnly="1" fieldPosition="0">
        <references count="1">
          <reference field="2" count="1">
            <x v="0"/>
          </reference>
        </references>
      </pivotArea>
    </format>
    <format dxfId="495">
      <pivotArea dataOnly="0" labelOnly="1" fieldPosition="0">
        <references count="1">
          <reference field="2" count="1">
            <x v="9"/>
          </reference>
        </references>
      </pivotArea>
    </format>
    <format dxfId="496">
      <pivotArea dataOnly="0" labelOnly="1" fieldPosition="0">
        <references count="1">
          <reference field="2" count="1">
            <x v="13"/>
          </reference>
        </references>
      </pivotArea>
    </format>
    <format dxfId="497">
      <pivotArea dataOnly="0" labelOnly="1" fieldPosition="0">
        <references count="1">
          <reference field="2" count="1">
            <x v="1"/>
          </reference>
        </references>
      </pivotArea>
    </format>
    <format dxfId="498">
      <pivotArea dataOnly="0" labelOnly="1" fieldPosition="0">
        <references count="1">
          <reference field="2" count="1">
            <x v="11"/>
          </reference>
        </references>
      </pivotArea>
    </format>
    <format dxfId="499">
      <pivotArea dataOnly="0" labelOnly="1" fieldPosition="0">
        <references count="1">
          <reference field="2" count="1">
            <x v="7"/>
          </reference>
        </references>
      </pivotArea>
    </format>
    <format dxfId="500">
      <pivotArea dataOnly="0" labelOnly="1" fieldPosition="0">
        <references count="1">
          <reference field="2" count="1">
            <x v="14"/>
          </reference>
        </references>
      </pivotArea>
    </format>
    <format dxfId="501">
      <pivotArea dataOnly="0" labelOnly="1" fieldPosition="0">
        <references count="1">
          <reference field="2" count="1">
            <x v="21"/>
          </reference>
        </references>
      </pivotArea>
    </format>
    <format dxfId="502">
      <pivotArea dataOnly="0" labelOnly="1" fieldPosition="0">
        <references count="1">
          <reference field="2" count="1">
            <x v="19"/>
          </reference>
        </references>
      </pivotArea>
    </format>
    <format dxfId="503">
      <pivotArea dataOnly="0" labelOnly="1" fieldPosition="0">
        <references count="1">
          <reference field="2" count="1">
            <x v="4"/>
          </reference>
        </references>
      </pivotArea>
    </format>
    <format dxfId="504">
      <pivotArea dataOnly="0" labelOnly="1" fieldPosition="0">
        <references count="1">
          <reference field="2" count="1">
            <x v="17"/>
          </reference>
        </references>
      </pivotArea>
    </format>
    <format dxfId="505">
      <pivotArea dataOnly="0" labelOnly="1" fieldPosition="0">
        <references count="1">
          <reference field="2" count="1">
            <x v="3"/>
          </reference>
        </references>
      </pivotArea>
    </format>
    <format dxfId="506">
      <pivotArea dataOnly="0" labelOnly="1" fieldPosition="0">
        <references count="1">
          <reference field="2" count="1">
            <x v="6"/>
          </reference>
        </references>
      </pivotArea>
    </format>
    <format dxfId="507">
      <pivotArea dataOnly="0" labelOnly="1" fieldPosition="0">
        <references count="1">
          <reference field="2" count="1">
            <x v="8"/>
          </reference>
        </references>
      </pivotArea>
    </format>
    <format dxfId="508">
      <pivotArea dataOnly="0" labelOnly="1" fieldPosition="0">
        <references count="1">
          <reference field="2" count="1">
            <x v="5"/>
          </reference>
        </references>
      </pivotArea>
    </format>
    <format dxfId="509">
      <pivotArea dataOnly="0" labelOnly="1" fieldPosition="0">
        <references count="1">
          <reference field="2" count="1">
            <x v="12"/>
          </reference>
        </references>
      </pivotArea>
    </format>
    <format dxfId="510">
      <pivotArea dataOnly="0" labelOnly="1" fieldPosition="0">
        <references count="1">
          <reference field="2" count="1">
            <x v="2"/>
          </reference>
        </references>
      </pivotArea>
    </format>
    <format dxfId="511">
      <pivotArea dataOnly="0" labelOnly="1" fieldPosition="0">
        <references count="1">
          <reference field="2" count="1">
            <x v="20"/>
          </reference>
        </references>
      </pivotArea>
    </format>
    <format dxfId="512">
      <pivotArea dataOnly="0" labelOnly="1" fieldPosition="0">
        <references count="1">
          <reference field="2" count="1">
            <x v="10"/>
          </reference>
        </references>
      </pivotArea>
    </format>
    <format dxfId="513">
      <pivotArea dataOnly="0" labelOnly="1" fieldPosition="0">
        <references count="1">
          <reference field="2" count="1">
            <x v="15"/>
          </reference>
        </references>
      </pivotArea>
    </format>
    <format dxfId="514">
      <pivotArea dataOnly="0" labelOnly="1" fieldPosition="0">
        <references count="1">
          <reference field="2" count="1">
            <x v="8"/>
          </reference>
        </references>
      </pivotArea>
    </format>
    <format dxfId="515">
      <pivotArea dataOnly="0" labelOnly="1" fieldPosition="0">
        <references count="1">
          <reference field="2" count="1">
            <x v="21"/>
          </reference>
        </references>
      </pivotArea>
    </format>
    <format dxfId="516">
      <pivotArea dataOnly="0" labelOnly="1" fieldPosition="0">
        <references count="1">
          <reference field="2" count="1">
            <x v="3"/>
          </reference>
        </references>
      </pivotArea>
    </format>
    <format dxfId="517">
      <pivotArea dataOnly="0" labelOnly="1" fieldPosition="0">
        <references count="1">
          <reference field="2" count="1">
            <x v="7"/>
          </reference>
        </references>
      </pivotArea>
    </format>
    <format dxfId="518">
      <pivotArea dataOnly="0" labelOnly="1" fieldPosition="0">
        <references count="1">
          <reference field="2" count="1">
            <x v="18"/>
          </reference>
        </references>
      </pivotArea>
    </format>
    <format dxfId="519">
      <pivotArea dataOnly="0" labelOnly="1" fieldPosition="0">
        <references count="1">
          <reference field="2" count="1">
            <x v="16"/>
          </reference>
        </references>
      </pivotArea>
    </format>
    <format dxfId="520">
      <pivotArea dataOnly="0" labelOnly="1" fieldPosition="0">
        <references count="1">
          <reference field="2" count="1">
            <x v="0"/>
          </reference>
        </references>
      </pivotArea>
    </format>
    <format dxfId="521">
      <pivotArea dataOnly="0" labelOnly="1" fieldPosition="0">
        <references count="1">
          <reference field="2" count="1">
            <x v="9"/>
          </reference>
        </references>
      </pivotArea>
    </format>
    <format dxfId="522">
      <pivotArea dataOnly="0" labelOnly="1" fieldPosition="0">
        <references count="1">
          <reference field="2" count="1">
            <x v="13"/>
          </reference>
        </references>
      </pivotArea>
    </format>
    <format dxfId="523">
      <pivotArea dataOnly="0" labelOnly="1" fieldPosition="0">
        <references count="1">
          <reference field="2" count="1">
            <x v="1"/>
          </reference>
        </references>
      </pivotArea>
    </format>
    <format dxfId="524">
      <pivotArea dataOnly="0" labelOnly="1" fieldPosition="0">
        <references count="1">
          <reference field="2" count="1">
            <x v="11"/>
          </reference>
        </references>
      </pivotArea>
    </format>
    <format dxfId="525">
      <pivotArea dataOnly="0" labelOnly="1" fieldPosition="0">
        <references count="1">
          <reference field="2" count="1">
            <x v="7"/>
          </reference>
        </references>
      </pivotArea>
    </format>
    <format dxfId="526">
      <pivotArea dataOnly="0" labelOnly="1" fieldPosition="0">
        <references count="1">
          <reference field="2" count="1">
            <x v="14"/>
          </reference>
        </references>
      </pivotArea>
    </format>
    <format dxfId="527">
      <pivotArea dataOnly="0" labelOnly="1" fieldPosition="0">
        <references count="1">
          <reference field="2" count="1">
            <x v="21"/>
          </reference>
        </references>
      </pivotArea>
    </format>
    <format dxfId="528">
      <pivotArea dataOnly="0" labelOnly="1" fieldPosition="0">
        <references count="1">
          <reference field="2" count="1">
            <x v="19"/>
          </reference>
        </references>
      </pivotArea>
    </format>
    <format dxfId="529">
      <pivotArea dataOnly="0" labelOnly="1" fieldPosition="0">
        <references count="1">
          <reference field="2" count="1">
            <x v="4"/>
          </reference>
        </references>
      </pivotArea>
    </format>
    <format dxfId="530">
      <pivotArea dataOnly="0" labelOnly="1" fieldPosition="0">
        <references count="1">
          <reference field="2" count="1">
            <x v="17"/>
          </reference>
        </references>
      </pivotArea>
    </format>
    <format dxfId="531">
      <pivotArea dataOnly="0" labelOnly="1" fieldPosition="0">
        <references count="1">
          <reference field="2" count="1">
            <x v="3"/>
          </reference>
        </references>
      </pivotArea>
    </format>
    <format dxfId="532">
      <pivotArea dataOnly="0" labelOnly="1" fieldPosition="0">
        <references count="1">
          <reference field="2" count="1">
            <x v="6"/>
          </reference>
        </references>
      </pivotArea>
    </format>
    <format dxfId="533">
      <pivotArea dataOnly="0" labelOnly="1" fieldPosition="0">
        <references count="1">
          <reference field="2" count="1">
            <x v="8"/>
          </reference>
        </references>
      </pivotArea>
    </format>
    <format dxfId="534">
      <pivotArea dataOnly="0" labelOnly="1" fieldPosition="0">
        <references count="1">
          <reference field="2" count="1">
            <x v="5"/>
          </reference>
        </references>
      </pivotArea>
    </format>
    <format dxfId="535">
      <pivotArea dataOnly="0" labelOnly="1" fieldPosition="0">
        <references count="1">
          <reference field="2" count="1">
            <x v="12"/>
          </reference>
        </references>
      </pivotArea>
    </format>
    <format dxfId="536">
      <pivotArea dataOnly="0" labelOnly="1" fieldPosition="0">
        <references count="1">
          <reference field="2" count="1">
            <x v="2"/>
          </reference>
        </references>
      </pivotArea>
    </format>
    <format dxfId="537">
      <pivotArea dataOnly="0" labelOnly="1" fieldPosition="0">
        <references count="1">
          <reference field="2" count="1">
            <x v="20"/>
          </reference>
        </references>
      </pivotArea>
    </format>
    <format dxfId="538">
      <pivotArea dataOnly="0" labelOnly="1" fieldPosition="0">
        <references count="1">
          <reference field="2" count="1">
            <x v="10"/>
          </reference>
        </references>
      </pivotArea>
    </format>
    <format dxfId="539">
      <pivotArea field="2" type="button" dataOnly="0" labelOnly="1" outline="0" fieldPosition="0"/>
    </format>
    <format dxfId="540">
      <pivotArea field="2" type="button" dataOnly="0" labelOnly="1" outline="0" fieldPosition="0"/>
    </format>
    <format dxfId="541">
      <pivotArea field="2" type="button"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ography" sourceName="Geography">
  <pivotTables>
    <pivotTable tabId="9" name="PivotTable4"/>
  </pivotTables>
  <data>
    <tabular pivotCacheId="1">
      <items count="6">
        <i x="4" s="1"/>
        <i x="2" s="1"/>
        <i x="5" s="1"/>
        <i x="0" s="1"/>
        <i x="3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ales_Person" sourceName="Sales Person">
  <pivotTables>
    <pivotTable tabId="5" name="PivotTable3"/>
  </pivotTables>
  <data>
    <tabular pivotCacheId="1">
      <items count="10">
        <i x="7" s="0"/>
        <i x="1" s="0"/>
        <i x="3" s="0"/>
        <i x="5" s="0"/>
        <i x="4" s="0"/>
        <i x="6" s="1"/>
        <i x="8" s="0"/>
        <i x="2" s="0"/>
        <i x="9" s="0"/>
        <i x="0" s="0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ography1" sourceName="Geography">
  <pivotTables>
    <pivotTable tabId="11" name="PivotTable1"/>
  </pivotTables>
  <data>
    <tabular pivotCacheId="1">
      <items count="6">
        <i x="4" s="1"/>
        <i x="2" s="0"/>
        <i x="5" s="0"/>
        <i x="0" s="0"/>
        <i x="3" s="0"/>
        <i x="1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ales Person" cache="Slicer_Sales_Person" caption="Sales Person" style="SlicerStyleLight2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ography" cache="Slicer_Geography" caption="Geography" rowHeight="22542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ography 1" cache="Slicer_Geography1" caption="Geography" rowHeight="225425"/>
</slicers>
</file>

<file path=xl/tables/table1.xml><?xml version="1.0" encoding="utf-8"?>
<table xmlns="http://schemas.openxmlformats.org/spreadsheetml/2006/main" id="1" name="products" displayName="products" ref="AB11:AC33" totalsRowShown="0">
  <autoFilter ref="AB11:AC33"/>
  <tableColumns count="2">
    <tableColumn id="1" name="Product"/>
    <tableColumn id="2" name="Cost per unit" dataDxfId="5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" displayName="data" ref="C11:J311" totalsRowShown="0">
  <tableColumns count="8">
    <tableColumn id="1" name="Sales Person"/>
    <tableColumn id="2" name="Geography"/>
    <tableColumn id="3" name="Product"/>
    <tableColumn id="4" name="Amount" dataDxfId="543"/>
    <tableColumn id="5" name="Units" dataDxfId="544"/>
    <tableColumn id="6" name="Cost per unit" dataDxfId="545">
      <calculatedColumnFormula array="1">_xlfn.XLOOKUP(data[[#This Row],[Product]],products[Product],products[Cost per unit])</calculatedColumnFormula>
    </tableColumn>
    <tableColumn id="7" name="Cost" dataDxfId="546">
      <calculatedColumnFormula>H12*G12</calculatedColumnFormula>
    </tableColumn>
    <tableColumn id="8" name="Profit" dataDxfId="547">
      <calculatedColumnFormula>F12-I12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_4" displayName="data_4" ref="B3:F303" totalsRowShown="0">
  <autoFilter ref="B3:F303"/>
  <sortState ref="B3:F303">
    <sortCondition ref="E3" descending="1"/>
  </sortState>
  <tableColumns count="5">
    <tableColumn id="1" name="Sales Person"/>
    <tableColumn id="2" name="Geography"/>
    <tableColumn id="3" name="Product"/>
    <tableColumn id="4" name="Amount"/>
    <tableColumn id="5" name="Uni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data_7" displayName="data_7" ref="Q6:U306" totalsRowShown="0">
  <tableColumns count="5">
    <tableColumn id="1" name="Sales Person"/>
    <tableColumn id="2" name="Geography"/>
    <tableColumn id="3" name="Product"/>
    <tableColumn id="4" name="Amount"/>
    <tableColumn id="5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58"/>
  <sheetViews>
    <sheetView showGridLines="0" zoomScale="145" zoomScaleNormal="145" topLeftCell="C309" workbookViewId="0">
      <selection activeCell="J12" sqref="J12:J311"/>
    </sheetView>
  </sheetViews>
  <sheetFormatPr defaultColWidth="9" defaultRowHeight="14.4"/>
  <cols>
    <col min="1" max="1" width="1.71296296296296" customWidth="1"/>
    <col min="2" max="2" width="3.71296296296296" customWidth="1"/>
    <col min="3" max="3" width="19.5740740740741" customWidth="1"/>
    <col min="4" max="4" width="14.712962962963" customWidth="1"/>
    <col min="5" max="5" width="21.8518518518519" customWidth="1"/>
    <col min="6" max="6" width="13.5740740740741" customWidth="1"/>
    <col min="7" max="7" width="6" customWidth="1"/>
    <col min="8" max="8" width="12.6666666666667" customWidth="1"/>
    <col min="9" max="10" width="12.5648148148148" customWidth="1"/>
    <col min="11" max="13" width="3.85185185185185" customWidth="1"/>
    <col min="14" max="14" width="53.8518518518519" customWidth="1"/>
    <col min="28" max="28" width="21.8518518518519" customWidth="1"/>
    <col min="29" max="29" width="14.4259259259259" customWidth="1"/>
    <col min="34" max="34" width="21.8518518518519" customWidth="1"/>
  </cols>
  <sheetData>
    <row r="1" s="89" customFormat="1" ht="52.5" customHeight="1" spans="1:3">
      <c r="A1" s="90"/>
      <c r="C1" s="91" t="s">
        <v>0</v>
      </c>
    </row>
    <row r="11" spans="3:29">
      <c r="C11" s="56" t="s">
        <v>1</v>
      </c>
      <c r="D11" s="56" t="s">
        <v>2</v>
      </c>
      <c r="E11" s="56" t="s">
        <v>3</v>
      </c>
      <c r="F11" s="57" t="s">
        <v>4</v>
      </c>
      <c r="G11" s="57" t="s">
        <v>5</v>
      </c>
      <c r="H11" s="92" t="s">
        <v>6</v>
      </c>
      <c r="I11" s="92" t="s">
        <v>7</v>
      </c>
      <c r="J11" s="92" t="s">
        <v>8</v>
      </c>
      <c r="K11" s="94"/>
      <c r="L11" s="95"/>
      <c r="M11" s="95" t="s">
        <v>9</v>
      </c>
      <c r="N11" s="89"/>
      <c r="AB11" t="s">
        <v>3</v>
      </c>
      <c r="AC11" t="s">
        <v>6</v>
      </c>
    </row>
    <row r="12" spans="3:29">
      <c r="C12" t="s">
        <v>10</v>
      </c>
      <c r="D12" t="s">
        <v>11</v>
      </c>
      <c r="E12" t="s">
        <v>12</v>
      </c>
      <c r="F12" s="58">
        <v>1624</v>
      </c>
      <c r="G12" s="59">
        <v>114</v>
      </c>
      <c r="H12" s="93" cm="1">
        <f t="array" ref="H12">_xlfn.XLOOKUP(data[[#This Row],[Product]],products[Product],products[Cost per unit])</f>
        <v>14.49</v>
      </c>
      <c r="I12" s="59">
        <f t="shared" ref="I12:I75" si="0">H12*G12</f>
        <v>1651.86</v>
      </c>
      <c r="J12" s="59">
        <f t="shared" ref="J12:J75" si="1">F12-I12</f>
        <v>-27.8600000000001</v>
      </c>
      <c r="K12" s="56"/>
      <c r="L12" s="56"/>
      <c r="M12" s="96">
        <v>1</v>
      </c>
      <c r="N12" s="97" t="s">
        <v>13</v>
      </c>
      <c r="AB12" t="s">
        <v>14</v>
      </c>
      <c r="AC12" s="98">
        <v>9.33</v>
      </c>
    </row>
    <row r="13" spans="3:29">
      <c r="C13" t="s">
        <v>15</v>
      </c>
      <c r="D13" t="s">
        <v>16</v>
      </c>
      <c r="E13" t="s">
        <v>17</v>
      </c>
      <c r="F13" s="58">
        <v>6706</v>
      </c>
      <c r="G13" s="59">
        <v>459</v>
      </c>
      <c r="H13" s="93" cm="1">
        <f t="array" ref="H13">_xlfn.XLOOKUP(data[[#This Row],[Product]],products[Product],products[Cost per unit])</f>
        <v>8.65</v>
      </c>
      <c r="I13" s="59">
        <f t="shared" si="0"/>
        <v>3970.35</v>
      </c>
      <c r="J13" s="59">
        <f t="shared" si="1"/>
        <v>2735.65</v>
      </c>
      <c r="K13" s="56"/>
      <c r="L13" s="56"/>
      <c r="M13" s="96">
        <v>2</v>
      </c>
      <c r="N13" s="97" t="s">
        <v>18</v>
      </c>
      <c r="AB13" t="s">
        <v>19</v>
      </c>
      <c r="AC13" s="98">
        <v>11.7</v>
      </c>
    </row>
    <row r="14" spans="3:29">
      <c r="C14" t="s">
        <v>20</v>
      </c>
      <c r="D14" t="s">
        <v>16</v>
      </c>
      <c r="E14" t="s">
        <v>21</v>
      </c>
      <c r="F14" s="58">
        <v>959</v>
      </c>
      <c r="G14" s="59">
        <v>147</v>
      </c>
      <c r="H14" s="93" cm="1">
        <f t="array" ref="H14">_xlfn.XLOOKUP(data[[#This Row],[Product]],products[Product],products[Cost per unit])</f>
        <v>11.88</v>
      </c>
      <c r="I14" s="59">
        <f t="shared" si="0"/>
        <v>1746.36</v>
      </c>
      <c r="J14" s="59">
        <f t="shared" si="1"/>
        <v>-787.36</v>
      </c>
      <c r="K14" s="56"/>
      <c r="L14" s="56"/>
      <c r="M14" s="96">
        <v>3</v>
      </c>
      <c r="N14" s="97" t="s">
        <v>22</v>
      </c>
      <c r="AB14" t="s">
        <v>21</v>
      </c>
      <c r="AC14" s="98">
        <v>11.88</v>
      </c>
    </row>
    <row r="15" spans="3:29">
      <c r="C15" t="s">
        <v>23</v>
      </c>
      <c r="D15" t="s">
        <v>24</v>
      </c>
      <c r="E15" t="s">
        <v>25</v>
      </c>
      <c r="F15" s="58">
        <v>9632</v>
      </c>
      <c r="G15" s="59">
        <v>288</v>
      </c>
      <c r="H15" s="93" cm="1">
        <f t="array" ref="H15">_xlfn.XLOOKUP(data[[#This Row],[Product]],products[Product],products[Cost per unit])</f>
        <v>6.47</v>
      </c>
      <c r="I15" s="59">
        <f t="shared" si="0"/>
        <v>1863.36</v>
      </c>
      <c r="J15" s="59">
        <f t="shared" si="1"/>
        <v>7768.64</v>
      </c>
      <c r="K15" s="56"/>
      <c r="L15" s="56"/>
      <c r="M15" s="96">
        <v>4</v>
      </c>
      <c r="N15" s="97" t="s">
        <v>26</v>
      </c>
      <c r="AB15" t="s">
        <v>27</v>
      </c>
      <c r="AC15" s="98">
        <v>11.73</v>
      </c>
    </row>
    <row r="16" spans="3:29">
      <c r="C16" t="s">
        <v>28</v>
      </c>
      <c r="D16" t="s">
        <v>29</v>
      </c>
      <c r="E16" t="s">
        <v>30</v>
      </c>
      <c r="F16" s="58">
        <v>2100</v>
      </c>
      <c r="G16" s="59">
        <v>414</v>
      </c>
      <c r="H16" s="93" cm="1">
        <f t="array" ref="H16">_xlfn.XLOOKUP(data[[#This Row],[Product]],products[Product],products[Cost per unit])</f>
        <v>13.15</v>
      </c>
      <c r="I16" s="59">
        <f t="shared" si="0"/>
        <v>5444.1</v>
      </c>
      <c r="J16" s="59">
        <f t="shared" si="1"/>
        <v>-3344.1</v>
      </c>
      <c r="K16" s="56"/>
      <c r="L16" s="56"/>
      <c r="M16" s="96">
        <v>5</v>
      </c>
      <c r="N16" s="97" t="s">
        <v>31</v>
      </c>
      <c r="AB16" t="s">
        <v>32</v>
      </c>
      <c r="AC16" s="98">
        <v>8.79</v>
      </c>
    </row>
    <row r="17" spans="3:29">
      <c r="C17" t="s">
        <v>10</v>
      </c>
      <c r="D17" t="s">
        <v>16</v>
      </c>
      <c r="E17" t="s">
        <v>33</v>
      </c>
      <c r="F17" s="58">
        <v>8869</v>
      </c>
      <c r="G17" s="59">
        <v>432</v>
      </c>
      <c r="H17" s="93" cm="1">
        <f t="array" ref="H17">_xlfn.XLOOKUP(data[[#This Row],[Product]],products[Product],products[Cost per unit])</f>
        <v>12.37</v>
      </c>
      <c r="I17" s="59">
        <f t="shared" si="0"/>
        <v>5343.84</v>
      </c>
      <c r="J17" s="59">
        <f t="shared" si="1"/>
        <v>3525.16</v>
      </c>
      <c r="K17" s="56"/>
      <c r="L17" s="56"/>
      <c r="M17" s="96">
        <v>6</v>
      </c>
      <c r="N17" s="97" t="s">
        <v>34</v>
      </c>
      <c r="AB17" t="s">
        <v>35</v>
      </c>
      <c r="AC17" s="98">
        <v>3.11</v>
      </c>
    </row>
    <row r="18" spans="3:29">
      <c r="C18" t="s">
        <v>28</v>
      </c>
      <c r="D18" t="s">
        <v>36</v>
      </c>
      <c r="E18" t="s">
        <v>37</v>
      </c>
      <c r="F18" s="58">
        <v>2681</v>
      </c>
      <c r="G18" s="59">
        <v>54</v>
      </c>
      <c r="H18" s="93" cm="1">
        <f t="array" ref="H18">_xlfn.XLOOKUP(data[[#This Row],[Product]],products[Product],products[Cost per unit])</f>
        <v>5.79</v>
      </c>
      <c r="I18" s="59">
        <f t="shared" si="0"/>
        <v>312.66</v>
      </c>
      <c r="J18" s="59">
        <f t="shared" si="1"/>
        <v>2368.34</v>
      </c>
      <c r="K18" s="56"/>
      <c r="L18" s="56"/>
      <c r="M18" s="96">
        <v>7</v>
      </c>
      <c r="N18" s="97" t="s">
        <v>38</v>
      </c>
      <c r="AB18" t="s">
        <v>25</v>
      </c>
      <c r="AC18" s="98">
        <v>6.47</v>
      </c>
    </row>
    <row r="19" spans="3:29">
      <c r="C19" t="s">
        <v>15</v>
      </c>
      <c r="D19" t="s">
        <v>16</v>
      </c>
      <c r="E19" t="s">
        <v>39</v>
      </c>
      <c r="F19" s="58">
        <v>5012</v>
      </c>
      <c r="G19" s="59">
        <v>210</v>
      </c>
      <c r="H19" s="93" cm="1">
        <f t="array" ref="H19">_xlfn.XLOOKUP(data[[#This Row],[Product]],products[Product],products[Cost per unit])</f>
        <v>9.77</v>
      </c>
      <c r="I19" s="59">
        <f t="shared" si="0"/>
        <v>2051.7</v>
      </c>
      <c r="J19" s="59">
        <f t="shared" si="1"/>
        <v>2960.3</v>
      </c>
      <c r="K19" s="56"/>
      <c r="L19" s="56"/>
      <c r="M19" s="96">
        <v>8</v>
      </c>
      <c r="N19" s="97" t="s">
        <v>40</v>
      </c>
      <c r="AB19" t="s">
        <v>41</v>
      </c>
      <c r="AC19" s="98">
        <v>7.64</v>
      </c>
    </row>
    <row r="20" spans="3:29">
      <c r="C20" t="s">
        <v>42</v>
      </c>
      <c r="D20" t="s">
        <v>36</v>
      </c>
      <c r="E20" t="s">
        <v>19</v>
      </c>
      <c r="F20" s="58">
        <v>1281</v>
      </c>
      <c r="G20" s="59">
        <v>75</v>
      </c>
      <c r="H20" s="93" cm="1">
        <f t="array" ref="H20">_xlfn.XLOOKUP(data[[#This Row],[Product]],products[Product],products[Cost per unit])</f>
        <v>11.7</v>
      </c>
      <c r="I20" s="59">
        <f t="shared" si="0"/>
        <v>877.5</v>
      </c>
      <c r="J20" s="59">
        <f t="shared" si="1"/>
        <v>403.5</v>
      </c>
      <c r="K20" s="56"/>
      <c r="L20" s="56"/>
      <c r="M20" s="96">
        <v>9</v>
      </c>
      <c r="N20" s="97" t="s">
        <v>43</v>
      </c>
      <c r="AB20" t="s">
        <v>44</v>
      </c>
      <c r="AC20" s="98">
        <v>10.62</v>
      </c>
    </row>
    <row r="21" spans="3:29">
      <c r="C21" t="s">
        <v>45</v>
      </c>
      <c r="D21" t="s">
        <v>11</v>
      </c>
      <c r="E21" t="s">
        <v>19</v>
      </c>
      <c r="F21" s="58">
        <v>4991</v>
      </c>
      <c r="G21" s="59">
        <v>12</v>
      </c>
      <c r="H21" s="93" cm="1">
        <f t="array" ref="H21">_xlfn.XLOOKUP(data[[#This Row],[Product]],products[Product],products[Cost per unit])</f>
        <v>11.7</v>
      </c>
      <c r="I21" s="59">
        <f t="shared" si="0"/>
        <v>140.4</v>
      </c>
      <c r="J21" s="59">
        <f t="shared" si="1"/>
        <v>4850.6</v>
      </c>
      <c r="K21" s="56"/>
      <c r="L21" s="56"/>
      <c r="M21" s="96">
        <v>10</v>
      </c>
      <c r="N21" s="97" t="s">
        <v>46</v>
      </c>
      <c r="AB21" t="s">
        <v>47</v>
      </c>
      <c r="AC21" s="98">
        <v>9</v>
      </c>
    </row>
    <row r="22" spans="3:29">
      <c r="C22" t="s">
        <v>48</v>
      </c>
      <c r="D22" t="s">
        <v>29</v>
      </c>
      <c r="E22" t="s">
        <v>30</v>
      </c>
      <c r="F22" s="58">
        <v>1785</v>
      </c>
      <c r="G22" s="59">
        <v>462</v>
      </c>
      <c r="H22" s="93" cm="1">
        <f t="array" ref="H22">_xlfn.XLOOKUP(data[[#This Row],[Product]],products[Product],products[Cost per unit])</f>
        <v>13.15</v>
      </c>
      <c r="I22" s="59">
        <f t="shared" si="0"/>
        <v>6075.3</v>
      </c>
      <c r="J22" s="59">
        <f t="shared" si="1"/>
        <v>-4290.3</v>
      </c>
      <c r="AB22" t="s">
        <v>39</v>
      </c>
      <c r="AC22" s="98">
        <v>9.77</v>
      </c>
    </row>
    <row r="23" spans="3:29">
      <c r="C23" t="s">
        <v>49</v>
      </c>
      <c r="D23" t="s">
        <v>11</v>
      </c>
      <c r="E23" t="s">
        <v>35</v>
      </c>
      <c r="F23" s="58">
        <v>3983</v>
      </c>
      <c r="G23" s="59">
        <v>144</v>
      </c>
      <c r="H23" s="93" cm="1">
        <f t="array" ref="H23">_xlfn.XLOOKUP(data[[#This Row],[Product]],products[Product],products[Cost per unit])</f>
        <v>3.11</v>
      </c>
      <c r="I23" s="59">
        <f t="shared" si="0"/>
        <v>447.84</v>
      </c>
      <c r="J23" s="59">
        <f t="shared" si="1"/>
        <v>3535.16</v>
      </c>
      <c r="AB23" t="s">
        <v>50</v>
      </c>
      <c r="AC23" s="98">
        <v>6.49</v>
      </c>
    </row>
    <row r="24" spans="3:29">
      <c r="C24" t="s">
        <v>20</v>
      </c>
      <c r="D24" t="s">
        <v>36</v>
      </c>
      <c r="E24" t="s">
        <v>32</v>
      </c>
      <c r="F24" s="58">
        <v>2646</v>
      </c>
      <c r="G24" s="59">
        <v>120</v>
      </c>
      <c r="H24" s="93" cm="1">
        <f t="array" ref="H24">_xlfn.XLOOKUP(data[[#This Row],[Product]],products[Product],products[Cost per unit])</f>
        <v>8.79</v>
      </c>
      <c r="I24" s="59">
        <f t="shared" si="0"/>
        <v>1054.8</v>
      </c>
      <c r="J24" s="59">
        <f t="shared" si="1"/>
        <v>1591.2</v>
      </c>
      <c r="AB24" t="s">
        <v>51</v>
      </c>
      <c r="AC24" s="98">
        <v>4.97</v>
      </c>
    </row>
    <row r="25" spans="3:29">
      <c r="C25" t="s">
        <v>48</v>
      </c>
      <c r="D25" t="s">
        <v>52</v>
      </c>
      <c r="E25" t="s">
        <v>14</v>
      </c>
      <c r="F25" s="58">
        <v>252</v>
      </c>
      <c r="G25" s="59">
        <v>54</v>
      </c>
      <c r="H25" s="93" cm="1">
        <f t="array" ref="H25">_xlfn.XLOOKUP(data[[#This Row],[Product]],products[Product],products[Cost per unit])</f>
        <v>9.33</v>
      </c>
      <c r="I25" s="59">
        <f t="shared" si="0"/>
        <v>503.82</v>
      </c>
      <c r="J25" s="59">
        <f t="shared" si="1"/>
        <v>-251.82</v>
      </c>
      <c r="AB25" t="s">
        <v>30</v>
      </c>
      <c r="AC25" s="98">
        <v>13.15</v>
      </c>
    </row>
    <row r="26" spans="3:29">
      <c r="C26" t="s">
        <v>49</v>
      </c>
      <c r="D26" t="s">
        <v>16</v>
      </c>
      <c r="E26" t="s">
        <v>30</v>
      </c>
      <c r="F26" s="58">
        <v>2464</v>
      </c>
      <c r="G26" s="59">
        <v>234</v>
      </c>
      <c r="H26" s="93" cm="1">
        <f t="array" ref="H26">_xlfn.XLOOKUP(data[[#This Row],[Product]],products[Product],products[Cost per unit])</f>
        <v>13.15</v>
      </c>
      <c r="I26" s="59">
        <f t="shared" si="0"/>
        <v>3077.1</v>
      </c>
      <c r="J26" s="59">
        <f t="shared" si="1"/>
        <v>-613.1</v>
      </c>
      <c r="AB26" t="s">
        <v>53</v>
      </c>
      <c r="AC26" s="98">
        <v>5.6</v>
      </c>
    </row>
    <row r="27" spans="3:29">
      <c r="C27" t="s">
        <v>49</v>
      </c>
      <c r="D27" t="s">
        <v>16</v>
      </c>
      <c r="E27" t="s">
        <v>54</v>
      </c>
      <c r="F27" s="58">
        <v>2114</v>
      </c>
      <c r="G27" s="59">
        <v>66</v>
      </c>
      <c r="H27" s="93" cm="1">
        <f t="array" ref="H27">_xlfn.XLOOKUP(data[[#This Row],[Product]],products[Product],products[Cost per unit])</f>
        <v>7.16</v>
      </c>
      <c r="I27" s="59">
        <f t="shared" si="0"/>
        <v>472.56</v>
      </c>
      <c r="J27" s="59">
        <f t="shared" si="1"/>
        <v>1641.44</v>
      </c>
      <c r="AB27" t="s">
        <v>55</v>
      </c>
      <c r="AC27" s="98">
        <v>16.73</v>
      </c>
    </row>
    <row r="28" spans="3:29">
      <c r="C28" t="s">
        <v>28</v>
      </c>
      <c r="D28" t="s">
        <v>11</v>
      </c>
      <c r="E28" t="s">
        <v>37</v>
      </c>
      <c r="F28" s="58">
        <v>7693</v>
      </c>
      <c r="G28" s="59">
        <v>87</v>
      </c>
      <c r="H28" s="93" cm="1">
        <f t="array" ref="H28">_xlfn.XLOOKUP(data[[#This Row],[Product]],products[Product],products[Cost per unit])</f>
        <v>5.79</v>
      </c>
      <c r="I28" s="59">
        <f t="shared" si="0"/>
        <v>503.73</v>
      </c>
      <c r="J28" s="59">
        <f t="shared" si="1"/>
        <v>7189.27</v>
      </c>
      <c r="AB28" t="s">
        <v>56</v>
      </c>
      <c r="AC28" s="98">
        <v>10.38</v>
      </c>
    </row>
    <row r="29" spans="3:29">
      <c r="C29" t="s">
        <v>45</v>
      </c>
      <c r="D29" t="s">
        <v>52</v>
      </c>
      <c r="E29" t="s">
        <v>44</v>
      </c>
      <c r="F29" s="58">
        <v>15610</v>
      </c>
      <c r="G29" s="59">
        <v>339</v>
      </c>
      <c r="H29" s="93" cm="1">
        <f t="array" ref="H29">_xlfn.XLOOKUP(data[[#This Row],[Product]],products[Product],products[Cost per unit])</f>
        <v>10.62</v>
      </c>
      <c r="I29" s="59">
        <f t="shared" si="0"/>
        <v>3600.18</v>
      </c>
      <c r="J29" s="59">
        <f t="shared" si="1"/>
        <v>12009.82</v>
      </c>
      <c r="AB29" t="s">
        <v>54</v>
      </c>
      <c r="AC29" s="98">
        <v>7.16</v>
      </c>
    </row>
    <row r="30" spans="3:29">
      <c r="C30" t="s">
        <v>23</v>
      </c>
      <c r="D30" t="s">
        <v>52</v>
      </c>
      <c r="E30" t="s">
        <v>39</v>
      </c>
      <c r="F30" s="58">
        <v>336</v>
      </c>
      <c r="G30" s="59">
        <v>144</v>
      </c>
      <c r="H30" s="93" cm="1">
        <f t="array" ref="H30">_xlfn.XLOOKUP(data[[#This Row],[Product]],products[Product],products[Cost per unit])</f>
        <v>9.77</v>
      </c>
      <c r="I30" s="59">
        <f t="shared" si="0"/>
        <v>1406.88</v>
      </c>
      <c r="J30" s="59">
        <f t="shared" si="1"/>
        <v>-1070.88</v>
      </c>
      <c r="AB30" t="s">
        <v>12</v>
      </c>
      <c r="AC30" s="98">
        <v>14.49</v>
      </c>
    </row>
    <row r="31" spans="3:29">
      <c r="C31" t="s">
        <v>48</v>
      </c>
      <c r="D31" t="s">
        <v>29</v>
      </c>
      <c r="E31" t="s">
        <v>44</v>
      </c>
      <c r="F31" s="58">
        <v>9443</v>
      </c>
      <c r="G31" s="59">
        <v>162</v>
      </c>
      <c r="H31" s="93" cm="1">
        <f t="array" ref="H31">_xlfn.XLOOKUP(data[[#This Row],[Product]],products[Product],products[Cost per unit])</f>
        <v>10.62</v>
      </c>
      <c r="I31" s="59">
        <f t="shared" si="0"/>
        <v>1720.44</v>
      </c>
      <c r="J31" s="59">
        <f t="shared" si="1"/>
        <v>7722.56</v>
      </c>
      <c r="AB31" t="s">
        <v>37</v>
      </c>
      <c r="AC31" s="98">
        <v>5.79</v>
      </c>
    </row>
    <row r="32" spans="3:29">
      <c r="C32" t="s">
        <v>20</v>
      </c>
      <c r="D32" t="s">
        <v>52</v>
      </c>
      <c r="E32" t="s">
        <v>50</v>
      </c>
      <c r="F32" s="58">
        <v>8155</v>
      </c>
      <c r="G32" s="59">
        <v>90</v>
      </c>
      <c r="H32" s="93" cm="1">
        <f t="array" ref="H32">_xlfn.XLOOKUP(data[[#This Row],[Product]],products[Product],products[Cost per unit])</f>
        <v>6.49</v>
      </c>
      <c r="I32" s="59">
        <f t="shared" si="0"/>
        <v>584.1</v>
      </c>
      <c r="J32" s="59">
        <f t="shared" si="1"/>
        <v>7570.9</v>
      </c>
      <c r="AB32" t="s">
        <v>17</v>
      </c>
      <c r="AC32" s="98">
        <v>8.65</v>
      </c>
    </row>
    <row r="33" spans="3:29">
      <c r="C33" t="s">
        <v>15</v>
      </c>
      <c r="D33" t="s">
        <v>36</v>
      </c>
      <c r="E33" t="s">
        <v>50</v>
      </c>
      <c r="F33" s="58">
        <v>1701</v>
      </c>
      <c r="G33" s="59">
        <v>234</v>
      </c>
      <c r="H33" s="93" cm="1">
        <f t="array" ref="H33">_xlfn.XLOOKUP(data[[#This Row],[Product]],products[Product],products[Cost per unit])</f>
        <v>6.49</v>
      </c>
      <c r="I33" s="59">
        <f t="shared" si="0"/>
        <v>1518.66</v>
      </c>
      <c r="J33" s="59">
        <f t="shared" si="1"/>
        <v>182.34</v>
      </c>
      <c r="AB33" t="s">
        <v>33</v>
      </c>
      <c r="AC33" s="98">
        <v>12.37</v>
      </c>
    </row>
    <row r="34" spans="3:10">
      <c r="C34" t="s">
        <v>57</v>
      </c>
      <c r="D34" t="s">
        <v>36</v>
      </c>
      <c r="E34" t="s">
        <v>39</v>
      </c>
      <c r="F34" s="58">
        <v>2205</v>
      </c>
      <c r="G34" s="59">
        <v>141</v>
      </c>
      <c r="H34" s="93" cm="1">
        <f t="array" ref="H34">_xlfn.XLOOKUP(data[[#This Row],[Product]],products[Product],products[Cost per unit])</f>
        <v>9.77</v>
      </c>
      <c r="I34" s="59">
        <f t="shared" si="0"/>
        <v>1377.57</v>
      </c>
      <c r="J34" s="59">
        <f t="shared" si="1"/>
        <v>827.43</v>
      </c>
    </row>
    <row r="35" spans="3:10">
      <c r="C35" t="s">
        <v>15</v>
      </c>
      <c r="D35" t="s">
        <v>11</v>
      </c>
      <c r="E35" t="s">
        <v>41</v>
      </c>
      <c r="F35" s="58">
        <v>1771</v>
      </c>
      <c r="G35" s="59">
        <v>204</v>
      </c>
      <c r="H35" s="93" cm="1">
        <f t="array" ref="H35">_xlfn.XLOOKUP(data[[#This Row],[Product]],products[Product],products[Cost per unit])</f>
        <v>7.64</v>
      </c>
      <c r="I35" s="59">
        <f t="shared" si="0"/>
        <v>1558.56</v>
      </c>
      <c r="J35" s="59">
        <f t="shared" si="1"/>
        <v>212.44</v>
      </c>
    </row>
    <row r="36" spans="3:10">
      <c r="C36" t="s">
        <v>23</v>
      </c>
      <c r="D36" t="s">
        <v>16</v>
      </c>
      <c r="E36" t="s">
        <v>27</v>
      </c>
      <c r="F36" s="58">
        <v>2114</v>
      </c>
      <c r="G36" s="59">
        <v>186</v>
      </c>
      <c r="H36" s="93" cm="1">
        <f t="array" ref="H36">_xlfn.XLOOKUP(data[[#This Row],[Product]],products[Product],products[Cost per unit])</f>
        <v>11.73</v>
      </c>
      <c r="I36" s="59">
        <f t="shared" si="0"/>
        <v>2181.78</v>
      </c>
      <c r="J36" s="59">
        <f t="shared" si="1"/>
        <v>-67.7800000000002</v>
      </c>
    </row>
    <row r="37" spans="3:10">
      <c r="C37" t="s">
        <v>23</v>
      </c>
      <c r="D37" t="s">
        <v>24</v>
      </c>
      <c r="E37" t="s">
        <v>14</v>
      </c>
      <c r="F37" s="58">
        <v>10311</v>
      </c>
      <c r="G37" s="59">
        <v>231</v>
      </c>
      <c r="H37" s="93" cm="1">
        <f t="array" ref="H37">_xlfn.XLOOKUP(data[[#This Row],[Product]],products[Product],products[Cost per unit])</f>
        <v>9.33</v>
      </c>
      <c r="I37" s="59">
        <f t="shared" si="0"/>
        <v>2155.23</v>
      </c>
      <c r="J37" s="59">
        <f t="shared" si="1"/>
        <v>8155.77</v>
      </c>
    </row>
    <row r="38" spans="3:10">
      <c r="C38" t="s">
        <v>49</v>
      </c>
      <c r="D38" t="s">
        <v>29</v>
      </c>
      <c r="E38" t="s">
        <v>32</v>
      </c>
      <c r="F38" s="58">
        <v>21</v>
      </c>
      <c r="G38" s="59">
        <v>168</v>
      </c>
      <c r="H38" s="93" cm="1">
        <f t="array" ref="H38">_xlfn.XLOOKUP(data[[#This Row],[Product]],products[Product],products[Cost per unit])</f>
        <v>8.79</v>
      </c>
      <c r="I38" s="59">
        <f t="shared" si="0"/>
        <v>1476.72</v>
      </c>
      <c r="J38" s="59">
        <f t="shared" si="1"/>
        <v>-1455.72</v>
      </c>
    </row>
    <row r="39" spans="3:10">
      <c r="C39" t="s">
        <v>57</v>
      </c>
      <c r="D39" t="s">
        <v>16</v>
      </c>
      <c r="E39" t="s">
        <v>44</v>
      </c>
      <c r="F39" s="58">
        <v>1974</v>
      </c>
      <c r="G39" s="59">
        <v>195</v>
      </c>
      <c r="H39" s="93" cm="1">
        <f t="array" ref="H39">_xlfn.XLOOKUP(data[[#This Row],[Product]],products[Product],products[Cost per unit])</f>
        <v>10.62</v>
      </c>
      <c r="I39" s="59">
        <f t="shared" si="0"/>
        <v>2070.9</v>
      </c>
      <c r="J39" s="59">
        <f t="shared" si="1"/>
        <v>-96.8999999999996</v>
      </c>
    </row>
    <row r="40" spans="3:10">
      <c r="C40" t="s">
        <v>45</v>
      </c>
      <c r="D40" t="s">
        <v>24</v>
      </c>
      <c r="E40" t="s">
        <v>50</v>
      </c>
      <c r="F40" s="58">
        <v>6314</v>
      </c>
      <c r="G40" s="59">
        <v>15</v>
      </c>
      <c r="H40" s="93" cm="1">
        <f t="array" ref="H40">_xlfn.XLOOKUP(data[[#This Row],[Product]],products[Product],products[Cost per unit])</f>
        <v>6.49</v>
      </c>
      <c r="I40" s="59">
        <f t="shared" si="0"/>
        <v>97.35</v>
      </c>
      <c r="J40" s="59">
        <f t="shared" si="1"/>
        <v>6216.65</v>
      </c>
    </row>
    <row r="41" spans="3:10">
      <c r="C41" t="s">
        <v>57</v>
      </c>
      <c r="D41" t="s">
        <v>11</v>
      </c>
      <c r="E41" t="s">
        <v>50</v>
      </c>
      <c r="F41" s="58">
        <v>4683</v>
      </c>
      <c r="G41" s="59">
        <v>30</v>
      </c>
      <c r="H41" s="93" cm="1">
        <f t="array" ref="H41">_xlfn.XLOOKUP(data[[#This Row],[Product]],products[Product],products[Cost per unit])</f>
        <v>6.49</v>
      </c>
      <c r="I41" s="59">
        <f t="shared" si="0"/>
        <v>194.7</v>
      </c>
      <c r="J41" s="59">
        <f t="shared" si="1"/>
        <v>4488.3</v>
      </c>
    </row>
    <row r="42" spans="3:10">
      <c r="C42" t="s">
        <v>23</v>
      </c>
      <c r="D42" t="s">
        <v>11</v>
      </c>
      <c r="E42" t="s">
        <v>51</v>
      </c>
      <c r="F42" s="58">
        <v>6398</v>
      </c>
      <c r="G42" s="59">
        <v>102</v>
      </c>
      <c r="H42" s="93" cm="1">
        <f t="array" ref="H42">_xlfn.XLOOKUP(data[[#This Row],[Product]],products[Product],products[Cost per unit])</f>
        <v>4.97</v>
      </c>
      <c r="I42" s="59">
        <f t="shared" si="0"/>
        <v>506.94</v>
      </c>
      <c r="J42" s="59">
        <f t="shared" si="1"/>
        <v>5891.06</v>
      </c>
    </row>
    <row r="43" spans="3:10">
      <c r="C43" t="s">
        <v>48</v>
      </c>
      <c r="D43" t="s">
        <v>16</v>
      </c>
      <c r="E43" t="s">
        <v>41</v>
      </c>
      <c r="F43" s="58">
        <v>553</v>
      </c>
      <c r="G43" s="59">
        <v>15</v>
      </c>
      <c r="H43" s="93" cm="1">
        <f t="array" ref="H43">_xlfn.XLOOKUP(data[[#This Row],[Product]],products[Product],products[Cost per unit])</f>
        <v>7.64</v>
      </c>
      <c r="I43" s="59">
        <f t="shared" si="0"/>
        <v>114.6</v>
      </c>
      <c r="J43" s="59">
        <f t="shared" si="1"/>
        <v>438.4</v>
      </c>
    </row>
    <row r="44" spans="3:10">
      <c r="C44" t="s">
        <v>15</v>
      </c>
      <c r="D44" t="s">
        <v>29</v>
      </c>
      <c r="E44" t="s">
        <v>12</v>
      </c>
      <c r="F44" s="58">
        <v>7021</v>
      </c>
      <c r="G44" s="59">
        <v>183</v>
      </c>
      <c r="H44" s="93" cm="1">
        <f t="array" ref="H44">_xlfn.XLOOKUP(data[[#This Row],[Product]],products[Product],products[Cost per unit])</f>
        <v>14.49</v>
      </c>
      <c r="I44" s="59">
        <f t="shared" si="0"/>
        <v>2651.67</v>
      </c>
      <c r="J44" s="59">
        <f t="shared" si="1"/>
        <v>4369.33</v>
      </c>
    </row>
    <row r="45" spans="3:10">
      <c r="C45" t="s">
        <v>10</v>
      </c>
      <c r="D45" t="s">
        <v>29</v>
      </c>
      <c r="E45" t="s">
        <v>39</v>
      </c>
      <c r="F45" s="58">
        <v>5817</v>
      </c>
      <c r="G45" s="59">
        <v>12</v>
      </c>
      <c r="H45" s="93" cm="1">
        <f t="array" ref="H45">_xlfn.XLOOKUP(data[[#This Row],[Product]],products[Product],products[Cost per unit])</f>
        <v>9.77</v>
      </c>
      <c r="I45" s="59">
        <f t="shared" si="0"/>
        <v>117.24</v>
      </c>
      <c r="J45" s="59">
        <f t="shared" si="1"/>
        <v>5699.76</v>
      </c>
    </row>
    <row r="46" spans="3:10">
      <c r="C46" t="s">
        <v>23</v>
      </c>
      <c r="D46" t="s">
        <v>29</v>
      </c>
      <c r="E46" t="s">
        <v>19</v>
      </c>
      <c r="F46" s="58">
        <v>3976</v>
      </c>
      <c r="G46" s="59">
        <v>72</v>
      </c>
      <c r="H46" s="93" cm="1">
        <f t="array" ref="H46">_xlfn.XLOOKUP(data[[#This Row],[Product]],products[Product],products[Cost per unit])</f>
        <v>11.7</v>
      </c>
      <c r="I46" s="59">
        <f t="shared" si="0"/>
        <v>842.4</v>
      </c>
      <c r="J46" s="59">
        <f t="shared" si="1"/>
        <v>3133.6</v>
      </c>
    </row>
    <row r="47" spans="3:10">
      <c r="C47" t="s">
        <v>28</v>
      </c>
      <c r="D47" t="s">
        <v>36</v>
      </c>
      <c r="E47" t="s">
        <v>55</v>
      </c>
      <c r="F47" s="58">
        <v>1134</v>
      </c>
      <c r="G47" s="59">
        <v>282</v>
      </c>
      <c r="H47" s="93" cm="1">
        <f t="array" ref="H47">_xlfn.XLOOKUP(data[[#This Row],[Product]],products[Product],products[Cost per unit])</f>
        <v>16.73</v>
      </c>
      <c r="I47" s="59">
        <f t="shared" si="0"/>
        <v>4717.86</v>
      </c>
      <c r="J47" s="59">
        <f t="shared" si="1"/>
        <v>-3583.86</v>
      </c>
    </row>
    <row r="48" spans="3:10">
      <c r="C48" t="s">
        <v>48</v>
      </c>
      <c r="D48" t="s">
        <v>29</v>
      </c>
      <c r="E48" t="s">
        <v>56</v>
      </c>
      <c r="F48" s="58">
        <v>6027</v>
      </c>
      <c r="G48" s="59">
        <v>144</v>
      </c>
      <c r="H48" s="93" cm="1">
        <f t="array" ref="H48">_xlfn.XLOOKUP(data[[#This Row],[Product]],products[Product],products[Cost per unit])</f>
        <v>10.38</v>
      </c>
      <c r="I48" s="59">
        <f t="shared" si="0"/>
        <v>1494.72</v>
      </c>
      <c r="J48" s="59">
        <f t="shared" si="1"/>
        <v>4532.28</v>
      </c>
    </row>
    <row r="49" spans="3:10">
      <c r="C49" t="s">
        <v>28</v>
      </c>
      <c r="D49" t="s">
        <v>11</v>
      </c>
      <c r="E49" t="s">
        <v>32</v>
      </c>
      <c r="F49" s="58">
        <v>1904</v>
      </c>
      <c r="G49" s="59">
        <v>405</v>
      </c>
      <c r="H49" s="93" cm="1">
        <f t="array" ref="H49">_xlfn.XLOOKUP(data[[#This Row],[Product]],products[Product],products[Cost per unit])</f>
        <v>8.79</v>
      </c>
      <c r="I49" s="59">
        <f t="shared" si="0"/>
        <v>3559.95</v>
      </c>
      <c r="J49" s="59">
        <f t="shared" si="1"/>
        <v>-1655.95</v>
      </c>
    </row>
    <row r="50" spans="3:10">
      <c r="C50" t="s">
        <v>42</v>
      </c>
      <c r="D50" t="s">
        <v>52</v>
      </c>
      <c r="E50" t="s">
        <v>17</v>
      </c>
      <c r="F50" s="58">
        <v>3262</v>
      </c>
      <c r="G50" s="59">
        <v>75</v>
      </c>
      <c r="H50" s="93" cm="1">
        <f t="array" ref="H50">_xlfn.XLOOKUP(data[[#This Row],[Product]],products[Product],products[Cost per unit])</f>
        <v>8.65</v>
      </c>
      <c r="I50" s="59">
        <f t="shared" si="0"/>
        <v>648.75</v>
      </c>
      <c r="J50" s="59">
        <f t="shared" si="1"/>
        <v>2613.25</v>
      </c>
    </row>
    <row r="51" spans="3:10">
      <c r="C51" t="s">
        <v>10</v>
      </c>
      <c r="D51" t="s">
        <v>52</v>
      </c>
      <c r="E51" t="s">
        <v>55</v>
      </c>
      <c r="F51" s="58">
        <v>2289</v>
      </c>
      <c r="G51" s="59">
        <v>135</v>
      </c>
      <c r="H51" s="93" cm="1">
        <f t="array" ref="H51">_xlfn.XLOOKUP(data[[#This Row],[Product]],products[Product],products[Cost per unit])</f>
        <v>16.73</v>
      </c>
      <c r="I51" s="59">
        <f t="shared" si="0"/>
        <v>2258.55</v>
      </c>
      <c r="J51" s="59">
        <f t="shared" si="1"/>
        <v>30.4499999999998</v>
      </c>
    </row>
    <row r="52" spans="3:10">
      <c r="C52" t="s">
        <v>45</v>
      </c>
      <c r="D52" t="s">
        <v>52</v>
      </c>
      <c r="E52" t="s">
        <v>55</v>
      </c>
      <c r="F52" s="58">
        <v>6986</v>
      </c>
      <c r="G52" s="59">
        <v>21</v>
      </c>
      <c r="H52" s="93" cm="1">
        <f t="array" ref="H52">_xlfn.XLOOKUP(data[[#This Row],[Product]],products[Product],products[Cost per unit])</f>
        <v>16.73</v>
      </c>
      <c r="I52" s="59">
        <f t="shared" si="0"/>
        <v>351.33</v>
      </c>
      <c r="J52" s="59">
        <f t="shared" si="1"/>
        <v>6634.67</v>
      </c>
    </row>
    <row r="53" spans="3:10">
      <c r="C53" t="s">
        <v>48</v>
      </c>
      <c r="D53" t="s">
        <v>36</v>
      </c>
      <c r="E53" t="s">
        <v>50</v>
      </c>
      <c r="F53" s="58">
        <v>4417</v>
      </c>
      <c r="G53" s="59">
        <v>153</v>
      </c>
      <c r="H53" s="93" cm="1">
        <f t="array" ref="H53">_xlfn.XLOOKUP(data[[#This Row],[Product]],products[Product],products[Cost per unit])</f>
        <v>6.49</v>
      </c>
      <c r="I53" s="59">
        <f t="shared" si="0"/>
        <v>992.97</v>
      </c>
      <c r="J53" s="59">
        <f t="shared" si="1"/>
        <v>3424.03</v>
      </c>
    </row>
    <row r="54" spans="3:10">
      <c r="C54" t="s">
        <v>28</v>
      </c>
      <c r="D54" t="s">
        <v>52</v>
      </c>
      <c r="E54" t="s">
        <v>27</v>
      </c>
      <c r="F54" s="58">
        <v>1442</v>
      </c>
      <c r="G54" s="59">
        <v>15</v>
      </c>
      <c r="H54" s="93" cm="1">
        <f t="array" ref="H54">_xlfn.XLOOKUP(data[[#This Row],[Product]],products[Product],products[Cost per unit])</f>
        <v>11.73</v>
      </c>
      <c r="I54" s="59">
        <f t="shared" si="0"/>
        <v>175.95</v>
      </c>
      <c r="J54" s="59">
        <f t="shared" si="1"/>
        <v>1266.05</v>
      </c>
    </row>
    <row r="55" spans="3:10">
      <c r="C55" t="s">
        <v>49</v>
      </c>
      <c r="D55" t="s">
        <v>16</v>
      </c>
      <c r="E55" t="s">
        <v>19</v>
      </c>
      <c r="F55" s="58">
        <v>2415</v>
      </c>
      <c r="G55" s="59">
        <v>255</v>
      </c>
      <c r="H55" s="93" cm="1">
        <f t="array" ref="H55">_xlfn.XLOOKUP(data[[#This Row],[Product]],products[Product],products[Cost per unit])</f>
        <v>11.7</v>
      </c>
      <c r="I55" s="59">
        <f t="shared" si="0"/>
        <v>2983.5</v>
      </c>
      <c r="J55" s="59">
        <f t="shared" si="1"/>
        <v>-568.5</v>
      </c>
    </row>
    <row r="56" spans="3:10">
      <c r="C56" t="s">
        <v>48</v>
      </c>
      <c r="D56" t="s">
        <v>11</v>
      </c>
      <c r="E56" t="s">
        <v>41</v>
      </c>
      <c r="F56" s="58">
        <v>238</v>
      </c>
      <c r="G56" s="59">
        <v>18</v>
      </c>
      <c r="H56" s="93" cm="1">
        <f t="array" ref="H56">_xlfn.XLOOKUP(data[[#This Row],[Product]],products[Product],products[Cost per unit])</f>
        <v>7.64</v>
      </c>
      <c r="I56" s="59">
        <f t="shared" si="0"/>
        <v>137.52</v>
      </c>
      <c r="J56" s="59">
        <f t="shared" si="1"/>
        <v>100.48</v>
      </c>
    </row>
    <row r="57" spans="3:10">
      <c r="C57" t="s">
        <v>28</v>
      </c>
      <c r="D57" t="s">
        <v>11</v>
      </c>
      <c r="E57" t="s">
        <v>50</v>
      </c>
      <c r="F57" s="58">
        <v>4949</v>
      </c>
      <c r="G57" s="59">
        <v>189</v>
      </c>
      <c r="H57" s="93" cm="1">
        <f t="array" ref="H57">_xlfn.XLOOKUP(data[[#This Row],[Product]],products[Product],products[Cost per unit])</f>
        <v>6.49</v>
      </c>
      <c r="I57" s="59">
        <f t="shared" si="0"/>
        <v>1226.61</v>
      </c>
      <c r="J57" s="59">
        <f t="shared" si="1"/>
        <v>3722.39</v>
      </c>
    </row>
    <row r="58" spans="3:10">
      <c r="C58" t="s">
        <v>45</v>
      </c>
      <c r="D58" t="s">
        <v>36</v>
      </c>
      <c r="E58" t="s">
        <v>17</v>
      </c>
      <c r="F58" s="58">
        <v>5075</v>
      </c>
      <c r="G58" s="59">
        <v>21</v>
      </c>
      <c r="H58" s="93" cm="1">
        <f t="array" ref="H58">_xlfn.XLOOKUP(data[[#This Row],[Product]],products[Product],products[Cost per unit])</f>
        <v>8.65</v>
      </c>
      <c r="I58" s="59">
        <f t="shared" si="0"/>
        <v>181.65</v>
      </c>
      <c r="J58" s="59">
        <f t="shared" si="1"/>
        <v>4893.35</v>
      </c>
    </row>
    <row r="59" spans="3:10">
      <c r="C59" t="s">
        <v>49</v>
      </c>
      <c r="D59" t="s">
        <v>24</v>
      </c>
      <c r="E59" t="s">
        <v>32</v>
      </c>
      <c r="F59" s="58">
        <v>9198</v>
      </c>
      <c r="G59" s="59">
        <v>36</v>
      </c>
      <c r="H59" s="93" cm="1">
        <f t="array" ref="H59">_xlfn.XLOOKUP(data[[#This Row],[Product]],products[Product],products[Cost per unit])</f>
        <v>8.79</v>
      </c>
      <c r="I59" s="59">
        <f t="shared" si="0"/>
        <v>316.44</v>
      </c>
      <c r="J59" s="59">
        <f t="shared" si="1"/>
        <v>8881.56</v>
      </c>
    </row>
    <row r="60" spans="3:10">
      <c r="C60" t="s">
        <v>28</v>
      </c>
      <c r="D60" t="s">
        <v>52</v>
      </c>
      <c r="E60" t="s">
        <v>54</v>
      </c>
      <c r="F60" s="58">
        <v>3339</v>
      </c>
      <c r="G60" s="59">
        <v>75</v>
      </c>
      <c r="H60" s="93" cm="1">
        <f t="array" ref="H60">_xlfn.XLOOKUP(data[[#This Row],[Product]],products[Product],products[Cost per unit])</f>
        <v>7.16</v>
      </c>
      <c r="I60" s="59">
        <f t="shared" si="0"/>
        <v>537</v>
      </c>
      <c r="J60" s="59">
        <f t="shared" si="1"/>
        <v>2802</v>
      </c>
    </row>
    <row r="61" spans="3:10">
      <c r="C61" t="s">
        <v>10</v>
      </c>
      <c r="D61" t="s">
        <v>52</v>
      </c>
      <c r="E61" t="s">
        <v>35</v>
      </c>
      <c r="F61" s="58">
        <v>5019</v>
      </c>
      <c r="G61" s="59">
        <v>156</v>
      </c>
      <c r="H61" s="93" cm="1">
        <f t="array" ref="H61">_xlfn.XLOOKUP(data[[#This Row],[Product]],products[Product],products[Cost per unit])</f>
        <v>3.11</v>
      </c>
      <c r="I61" s="59">
        <f t="shared" si="0"/>
        <v>485.16</v>
      </c>
      <c r="J61" s="59">
        <f t="shared" si="1"/>
        <v>4533.84</v>
      </c>
    </row>
    <row r="62" spans="3:10">
      <c r="C62" t="s">
        <v>45</v>
      </c>
      <c r="D62" t="s">
        <v>24</v>
      </c>
      <c r="E62" t="s">
        <v>32</v>
      </c>
      <c r="F62" s="58">
        <v>16184</v>
      </c>
      <c r="G62" s="59">
        <v>39</v>
      </c>
      <c r="H62" s="93" cm="1">
        <f t="array" ref="H62">_xlfn.XLOOKUP(data[[#This Row],[Product]],products[Product],products[Cost per unit])</f>
        <v>8.79</v>
      </c>
      <c r="I62" s="59">
        <f t="shared" si="0"/>
        <v>342.81</v>
      </c>
      <c r="J62" s="59">
        <f t="shared" si="1"/>
        <v>15841.19</v>
      </c>
    </row>
    <row r="63" spans="3:10">
      <c r="C63" t="s">
        <v>28</v>
      </c>
      <c r="D63" t="s">
        <v>24</v>
      </c>
      <c r="E63" t="s">
        <v>47</v>
      </c>
      <c r="F63" s="58">
        <v>497</v>
      </c>
      <c r="G63" s="59">
        <v>63</v>
      </c>
      <c r="H63" s="93" cm="1">
        <f t="array" ref="H63">_xlfn.XLOOKUP(data[[#This Row],[Product]],products[Product],products[Cost per unit])</f>
        <v>9</v>
      </c>
      <c r="I63" s="59">
        <f t="shared" si="0"/>
        <v>567</v>
      </c>
      <c r="J63" s="59">
        <f t="shared" si="1"/>
        <v>-70</v>
      </c>
    </row>
    <row r="64" spans="3:10">
      <c r="C64" t="s">
        <v>48</v>
      </c>
      <c r="D64" t="s">
        <v>24</v>
      </c>
      <c r="E64" t="s">
        <v>54</v>
      </c>
      <c r="F64" s="58">
        <v>8211</v>
      </c>
      <c r="G64" s="59">
        <v>75</v>
      </c>
      <c r="H64" s="93" cm="1">
        <f t="array" ref="H64">_xlfn.XLOOKUP(data[[#This Row],[Product]],products[Product],products[Cost per unit])</f>
        <v>7.16</v>
      </c>
      <c r="I64" s="59">
        <f t="shared" si="0"/>
        <v>537</v>
      </c>
      <c r="J64" s="59">
        <f t="shared" si="1"/>
        <v>7674</v>
      </c>
    </row>
    <row r="65" spans="3:10">
      <c r="C65" t="s">
        <v>48</v>
      </c>
      <c r="D65" t="s">
        <v>36</v>
      </c>
      <c r="E65" t="s">
        <v>56</v>
      </c>
      <c r="F65" s="58">
        <v>6580</v>
      </c>
      <c r="G65" s="59">
        <v>183</v>
      </c>
      <c r="H65" s="93" cm="1">
        <f t="array" ref="H65">_xlfn.XLOOKUP(data[[#This Row],[Product]],products[Product],products[Cost per unit])</f>
        <v>10.38</v>
      </c>
      <c r="I65" s="59">
        <f t="shared" si="0"/>
        <v>1899.54</v>
      </c>
      <c r="J65" s="59">
        <f t="shared" si="1"/>
        <v>4680.46</v>
      </c>
    </row>
    <row r="66" spans="3:10">
      <c r="C66" t="s">
        <v>23</v>
      </c>
      <c r="D66" t="s">
        <v>16</v>
      </c>
      <c r="E66" t="s">
        <v>14</v>
      </c>
      <c r="F66" s="58">
        <v>4760</v>
      </c>
      <c r="G66" s="59">
        <v>69</v>
      </c>
      <c r="H66" s="93" cm="1">
        <f t="array" ref="H66">_xlfn.XLOOKUP(data[[#This Row],[Product]],products[Product],products[Cost per unit])</f>
        <v>9.33</v>
      </c>
      <c r="I66" s="59">
        <f t="shared" si="0"/>
        <v>643.77</v>
      </c>
      <c r="J66" s="59">
        <f t="shared" si="1"/>
        <v>4116.23</v>
      </c>
    </row>
    <row r="67" spans="3:10">
      <c r="C67" t="s">
        <v>10</v>
      </c>
      <c r="D67" t="s">
        <v>24</v>
      </c>
      <c r="E67" t="s">
        <v>30</v>
      </c>
      <c r="F67" s="58">
        <v>5439</v>
      </c>
      <c r="G67" s="59">
        <v>30</v>
      </c>
      <c r="H67" s="93" cm="1">
        <f t="array" ref="H67">_xlfn.XLOOKUP(data[[#This Row],[Product]],products[Product],products[Cost per unit])</f>
        <v>13.15</v>
      </c>
      <c r="I67" s="59">
        <f t="shared" si="0"/>
        <v>394.5</v>
      </c>
      <c r="J67" s="59">
        <f t="shared" si="1"/>
        <v>5044.5</v>
      </c>
    </row>
    <row r="68" spans="3:10">
      <c r="C68" t="s">
        <v>23</v>
      </c>
      <c r="D68" t="s">
        <v>52</v>
      </c>
      <c r="E68" t="s">
        <v>35</v>
      </c>
      <c r="F68" s="58">
        <v>1463</v>
      </c>
      <c r="G68" s="59">
        <v>39</v>
      </c>
      <c r="H68" s="93" cm="1">
        <f t="array" ref="H68">_xlfn.XLOOKUP(data[[#This Row],[Product]],products[Product],products[Cost per unit])</f>
        <v>3.11</v>
      </c>
      <c r="I68" s="59">
        <f t="shared" si="0"/>
        <v>121.29</v>
      </c>
      <c r="J68" s="59">
        <f t="shared" si="1"/>
        <v>1341.71</v>
      </c>
    </row>
    <row r="69" spans="3:10">
      <c r="C69" t="s">
        <v>49</v>
      </c>
      <c r="D69" t="s">
        <v>52</v>
      </c>
      <c r="E69" t="s">
        <v>17</v>
      </c>
      <c r="F69" s="58">
        <v>7777</v>
      </c>
      <c r="G69" s="59">
        <v>504</v>
      </c>
      <c r="H69" s="93" cm="1">
        <f t="array" ref="H69">_xlfn.XLOOKUP(data[[#This Row],[Product]],products[Product],products[Cost per unit])</f>
        <v>8.65</v>
      </c>
      <c r="I69" s="59">
        <f t="shared" si="0"/>
        <v>4359.6</v>
      </c>
      <c r="J69" s="59">
        <f t="shared" si="1"/>
        <v>3417.4</v>
      </c>
    </row>
    <row r="70" spans="3:10">
      <c r="C70" t="s">
        <v>20</v>
      </c>
      <c r="D70" t="s">
        <v>11</v>
      </c>
      <c r="E70" t="s">
        <v>54</v>
      </c>
      <c r="F70" s="58">
        <v>1085</v>
      </c>
      <c r="G70" s="59">
        <v>273</v>
      </c>
      <c r="H70" s="93" cm="1">
        <f t="array" ref="H70">_xlfn.XLOOKUP(data[[#This Row],[Product]],products[Product],products[Cost per unit])</f>
        <v>7.16</v>
      </c>
      <c r="I70" s="59">
        <f t="shared" si="0"/>
        <v>1954.68</v>
      </c>
      <c r="J70" s="59">
        <f t="shared" si="1"/>
        <v>-869.68</v>
      </c>
    </row>
    <row r="71" spans="3:10">
      <c r="C71" t="s">
        <v>45</v>
      </c>
      <c r="D71" t="s">
        <v>11</v>
      </c>
      <c r="E71" t="s">
        <v>37</v>
      </c>
      <c r="F71" s="58">
        <v>182</v>
      </c>
      <c r="G71" s="59">
        <v>48</v>
      </c>
      <c r="H71" s="93" cm="1">
        <f t="array" ref="H71">_xlfn.XLOOKUP(data[[#This Row],[Product]],products[Product],products[Cost per unit])</f>
        <v>5.79</v>
      </c>
      <c r="I71" s="59">
        <f t="shared" si="0"/>
        <v>277.92</v>
      </c>
      <c r="J71" s="59">
        <f t="shared" si="1"/>
        <v>-95.92</v>
      </c>
    </row>
    <row r="72" spans="3:10">
      <c r="C72" t="s">
        <v>28</v>
      </c>
      <c r="D72" t="s">
        <v>52</v>
      </c>
      <c r="E72" t="s">
        <v>55</v>
      </c>
      <c r="F72" s="58">
        <v>4242</v>
      </c>
      <c r="G72" s="59">
        <v>207</v>
      </c>
      <c r="H72" s="93" cm="1">
        <f t="array" ref="H72">_xlfn.XLOOKUP(data[[#This Row],[Product]],products[Product],products[Cost per unit])</f>
        <v>16.73</v>
      </c>
      <c r="I72" s="59">
        <f t="shared" si="0"/>
        <v>3463.11</v>
      </c>
      <c r="J72" s="59">
        <f t="shared" si="1"/>
        <v>778.89</v>
      </c>
    </row>
    <row r="73" spans="3:10">
      <c r="C73" t="s">
        <v>28</v>
      </c>
      <c r="D73" t="s">
        <v>24</v>
      </c>
      <c r="E73" t="s">
        <v>17</v>
      </c>
      <c r="F73" s="58">
        <v>6118</v>
      </c>
      <c r="G73" s="59">
        <v>9</v>
      </c>
      <c r="H73" s="93" cm="1">
        <f t="array" ref="H73">_xlfn.XLOOKUP(data[[#This Row],[Product]],products[Product],products[Cost per unit])</f>
        <v>8.65</v>
      </c>
      <c r="I73" s="59">
        <f t="shared" si="0"/>
        <v>77.85</v>
      </c>
      <c r="J73" s="59">
        <f t="shared" si="1"/>
        <v>6040.15</v>
      </c>
    </row>
    <row r="74" spans="3:10">
      <c r="C74" t="s">
        <v>57</v>
      </c>
      <c r="D74" t="s">
        <v>24</v>
      </c>
      <c r="E74" t="s">
        <v>50</v>
      </c>
      <c r="F74" s="58">
        <v>2317</v>
      </c>
      <c r="G74" s="59">
        <v>261</v>
      </c>
      <c r="H74" s="93" cm="1">
        <f t="array" ref="H74">_xlfn.XLOOKUP(data[[#This Row],[Product]],products[Product],products[Cost per unit])</f>
        <v>6.49</v>
      </c>
      <c r="I74" s="59">
        <f t="shared" si="0"/>
        <v>1693.89</v>
      </c>
      <c r="J74" s="59">
        <f t="shared" si="1"/>
        <v>623.11</v>
      </c>
    </row>
    <row r="75" spans="3:10">
      <c r="C75" t="s">
        <v>28</v>
      </c>
      <c r="D75" t="s">
        <v>36</v>
      </c>
      <c r="E75" t="s">
        <v>32</v>
      </c>
      <c r="F75" s="58">
        <v>938</v>
      </c>
      <c r="G75" s="59">
        <v>6</v>
      </c>
      <c r="H75" s="93" cm="1">
        <f t="array" ref="H75">_xlfn.XLOOKUP(data[[#This Row],[Product]],products[Product],products[Cost per unit])</f>
        <v>8.79</v>
      </c>
      <c r="I75" s="59">
        <f t="shared" si="0"/>
        <v>52.74</v>
      </c>
      <c r="J75" s="59">
        <f t="shared" si="1"/>
        <v>885.26</v>
      </c>
    </row>
    <row r="76" spans="3:10">
      <c r="C76" t="s">
        <v>15</v>
      </c>
      <c r="D76" t="s">
        <v>11</v>
      </c>
      <c r="E76" t="s">
        <v>27</v>
      </c>
      <c r="F76" s="58">
        <v>9709</v>
      </c>
      <c r="G76" s="59">
        <v>30</v>
      </c>
      <c r="H76" s="93" cm="1">
        <f t="array" ref="H76">_xlfn.XLOOKUP(data[[#This Row],[Product]],products[Product],products[Cost per unit])</f>
        <v>11.73</v>
      </c>
      <c r="I76" s="59">
        <f t="shared" ref="I76:I139" si="2">H76*G76</f>
        <v>351.9</v>
      </c>
      <c r="J76" s="59">
        <f t="shared" ref="J76:J139" si="3">F76-I76</f>
        <v>9357.1</v>
      </c>
    </row>
    <row r="77" spans="3:10">
      <c r="C77" t="s">
        <v>42</v>
      </c>
      <c r="D77" t="s">
        <v>52</v>
      </c>
      <c r="E77" t="s">
        <v>44</v>
      </c>
      <c r="F77" s="58">
        <v>2205</v>
      </c>
      <c r="G77" s="59">
        <v>138</v>
      </c>
      <c r="H77" s="93" cm="1">
        <f t="array" ref="H77">_xlfn.XLOOKUP(data[[#This Row],[Product]],products[Product],products[Cost per unit])</f>
        <v>10.62</v>
      </c>
      <c r="I77" s="59">
        <f t="shared" si="2"/>
        <v>1465.56</v>
      </c>
      <c r="J77" s="59">
        <f t="shared" si="3"/>
        <v>739.44</v>
      </c>
    </row>
    <row r="78" spans="3:10">
      <c r="C78" t="s">
        <v>42</v>
      </c>
      <c r="D78" t="s">
        <v>11</v>
      </c>
      <c r="E78" t="s">
        <v>35</v>
      </c>
      <c r="F78" s="58">
        <v>4487</v>
      </c>
      <c r="G78" s="59">
        <v>111</v>
      </c>
      <c r="H78" s="93" cm="1">
        <f t="array" ref="H78">_xlfn.XLOOKUP(data[[#This Row],[Product]],products[Product],products[Cost per unit])</f>
        <v>3.11</v>
      </c>
      <c r="I78" s="59">
        <f t="shared" si="2"/>
        <v>345.21</v>
      </c>
      <c r="J78" s="59">
        <f t="shared" si="3"/>
        <v>4141.79</v>
      </c>
    </row>
    <row r="79" spans="3:10">
      <c r="C79" t="s">
        <v>45</v>
      </c>
      <c r="D79" t="s">
        <v>16</v>
      </c>
      <c r="E79" t="s">
        <v>25</v>
      </c>
      <c r="F79" s="58">
        <v>2415</v>
      </c>
      <c r="G79" s="59">
        <v>15</v>
      </c>
      <c r="H79" s="93" cm="1">
        <f t="array" ref="H79">_xlfn.XLOOKUP(data[[#This Row],[Product]],products[Product],products[Cost per unit])</f>
        <v>6.47</v>
      </c>
      <c r="I79" s="59">
        <f t="shared" si="2"/>
        <v>97.05</v>
      </c>
      <c r="J79" s="59">
        <f t="shared" si="3"/>
        <v>2317.95</v>
      </c>
    </row>
    <row r="80" spans="3:10">
      <c r="C80" t="s">
        <v>10</v>
      </c>
      <c r="D80" t="s">
        <v>52</v>
      </c>
      <c r="E80" t="s">
        <v>41</v>
      </c>
      <c r="F80" s="58">
        <v>4018</v>
      </c>
      <c r="G80" s="59">
        <v>162</v>
      </c>
      <c r="H80" s="93" cm="1">
        <f t="array" ref="H80">_xlfn.XLOOKUP(data[[#This Row],[Product]],products[Product],products[Cost per unit])</f>
        <v>7.64</v>
      </c>
      <c r="I80" s="59">
        <f t="shared" si="2"/>
        <v>1237.68</v>
      </c>
      <c r="J80" s="59">
        <f t="shared" si="3"/>
        <v>2780.32</v>
      </c>
    </row>
    <row r="81" spans="3:10">
      <c r="C81" t="s">
        <v>45</v>
      </c>
      <c r="D81" t="s">
        <v>52</v>
      </c>
      <c r="E81" t="s">
        <v>41</v>
      </c>
      <c r="F81" s="58">
        <v>861</v>
      </c>
      <c r="G81" s="59">
        <v>195</v>
      </c>
      <c r="H81" s="93" cm="1">
        <f t="array" ref="H81">_xlfn.XLOOKUP(data[[#This Row],[Product]],products[Product],products[Cost per unit])</f>
        <v>7.64</v>
      </c>
      <c r="I81" s="59">
        <f t="shared" si="2"/>
        <v>1489.8</v>
      </c>
      <c r="J81" s="59">
        <f t="shared" si="3"/>
        <v>-628.8</v>
      </c>
    </row>
    <row r="82" spans="3:10">
      <c r="C82" t="s">
        <v>57</v>
      </c>
      <c r="D82" t="s">
        <v>36</v>
      </c>
      <c r="E82" t="s">
        <v>19</v>
      </c>
      <c r="F82" s="58">
        <v>5586</v>
      </c>
      <c r="G82" s="59">
        <v>525</v>
      </c>
      <c r="H82" s="93" cm="1">
        <f t="array" ref="H82">_xlfn.XLOOKUP(data[[#This Row],[Product]],products[Product],products[Cost per unit])</f>
        <v>11.7</v>
      </c>
      <c r="I82" s="59">
        <f t="shared" si="2"/>
        <v>6142.5</v>
      </c>
      <c r="J82" s="59">
        <f t="shared" si="3"/>
        <v>-556.5</v>
      </c>
    </row>
    <row r="83" spans="3:10">
      <c r="C83" t="s">
        <v>42</v>
      </c>
      <c r="D83" t="s">
        <v>52</v>
      </c>
      <c r="E83" t="s">
        <v>33</v>
      </c>
      <c r="F83" s="58">
        <v>2226</v>
      </c>
      <c r="G83" s="59">
        <v>48</v>
      </c>
      <c r="H83" s="93" cm="1">
        <f t="array" ref="H83">_xlfn.XLOOKUP(data[[#This Row],[Product]],products[Product],products[Cost per unit])</f>
        <v>12.37</v>
      </c>
      <c r="I83" s="59">
        <f t="shared" si="2"/>
        <v>593.76</v>
      </c>
      <c r="J83" s="59">
        <f t="shared" si="3"/>
        <v>1632.24</v>
      </c>
    </row>
    <row r="84" spans="3:10">
      <c r="C84" t="s">
        <v>20</v>
      </c>
      <c r="D84" t="s">
        <v>52</v>
      </c>
      <c r="E84" t="s">
        <v>56</v>
      </c>
      <c r="F84" s="58">
        <v>14329</v>
      </c>
      <c r="G84" s="59">
        <v>150</v>
      </c>
      <c r="H84" s="93" cm="1">
        <f t="array" ref="H84">_xlfn.XLOOKUP(data[[#This Row],[Product]],products[Product],products[Cost per unit])</f>
        <v>10.38</v>
      </c>
      <c r="I84" s="59">
        <f t="shared" si="2"/>
        <v>1557</v>
      </c>
      <c r="J84" s="59">
        <f t="shared" si="3"/>
        <v>12772</v>
      </c>
    </row>
    <row r="85" spans="3:10">
      <c r="C85" t="s">
        <v>20</v>
      </c>
      <c r="D85" t="s">
        <v>52</v>
      </c>
      <c r="E85" t="s">
        <v>44</v>
      </c>
      <c r="F85" s="58">
        <v>8463</v>
      </c>
      <c r="G85" s="59">
        <v>492</v>
      </c>
      <c r="H85" s="93" cm="1">
        <f t="array" ref="H85">_xlfn.XLOOKUP(data[[#This Row],[Product]],products[Product],products[Cost per unit])</f>
        <v>10.62</v>
      </c>
      <c r="I85" s="59">
        <f t="shared" si="2"/>
        <v>5225.04</v>
      </c>
      <c r="J85" s="59">
        <f t="shared" si="3"/>
        <v>3237.96</v>
      </c>
    </row>
    <row r="86" spans="3:10">
      <c r="C86" t="s">
        <v>45</v>
      </c>
      <c r="D86" t="s">
        <v>52</v>
      </c>
      <c r="E86" t="s">
        <v>54</v>
      </c>
      <c r="F86" s="58">
        <v>2891</v>
      </c>
      <c r="G86" s="59">
        <v>102</v>
      </c>
      <c r="H86" s="93" cm="1">
        <f t="array" ref="H86">_xlfn.XLOOKUP(data[[#This Row],[Product]],products[Product],products[Cost per unit])</f>
        <v>7.16</v>
      </c>
      <c r="I86" s="59">
        <f t="shared" si="2"/>
        <v>730.32</v>
      </c>
      <c r="J86" s="59">
        <f t="shared" si="3"/>
        <v>2160.68</v>
      </c>
    </row>
    <row r="87" spans="3:10">
      <c r="C87" t="s">
        <v>49</v>
      </c>
      <c r="D87" t="s">
        <v>24</v>
      </c>
      <c r="E87" t="s">
        <v>50</v>
      </c>
      <c r="F87" s="58">
        <v>3773</v>
      </c>
      <c r="G87" s="59">
        <v>165</v>
      </c>
      <c r="H87" s="93" cm="1">
        <f t="array" ref="H87">_xlfn.XLOOKUP(data[[#This Row],[Product]],products[Product],products[Cost per unit])</f>
        <v>6.49</v>
      </c>
      <c r="I87" s="59">
        <f t="shared" si="2"/>
        <v>1070.85</v>
      </c>
      <c r="J87" s="59">
        <f t="shared" si="3"/>
        <v>2702.15</v>
      </c>
    </row>
    <row r="88" spans="3:10">
      <c r="C88" t="s">
        <v>23</v>
      </c>
      <c r="D88" t="s">
        <v>24</v>
      </c>
      <c r="E88" t="s">
        <v>56</v>
      </c>
      <c r="F88" s="58">
        <v>854</v>
      </c>
      <c r="G88" s="59">
        <v>309</v>
      </c>
      <c r="H88" s="93" cm="1">
        <f t="array" ref="H88">_xlfn.XLOOKUP(data[[#This Row],[Product]],products[Product],products[Cost per unit])</f>
        <v>10.38</v>
      </c>
      <c r="I88" s="59">
        <f t="shared" si="2"/>
        <v>3207.42</v>
      </c>
      <c r="J88" s="59">
        <f t="shared" si="3"/>
        <v>-2353.42</v>
      </c>
    </row>
    <row r="89" spans="3:10">
      <c r="C89" t="s">
        <v>28</v>
      </c>
      <c r="D89" t="s">
        <v>24</v>
      </c>
      <c r="E89" t="s">
        <v>35</v>
      </c>
      <c r="F89" s="58">
        <v>4970</v>
      </c>
      <c r="G89" s="59">
        <v>156</v>
      </c>
      <c r="H89" s="93" cm="1">
        <f t="array" ref="H89">_xlfn.XLOOKUP(data[[#This Row],[Product]],products[Product],products[Cost per unit])</f>
        <v>3.11</v>
      </c>
      <c r="I89" s="59">
        <f t="shared" si="2"/>
        <v>485.16</v>
      </c>
      <c r="J89" s="59">
        <f t="shared" si="3"/>
        <v>4484.84</v>
      </c>
    </row>
    <row r="90" spans="3:10">
      <c r="C90" t="s">
        <v>20</v>
      </c>
      <c r="D90" t="s">
        <v>16</v>
      </c>
      <c r="E90" t="s">
        <v>53</v>
      </c>
      <c r="F90" s="58">
        <v>98</v>
      </c>
      <c r="G90" s="59">
        <v>159</v>
      </c>
      <c r="H90" s="93" cm="1">
        <f t="array" ref="H90">_xlfn.XLOOKUP(data[[#This Row],[Product]],products[Product],products[Cost per unit])</f>
        <v>5.6</v>
      </c>
      <c r="I90" s="59">
        <f t="shared" si="2"/>
        <v>890.4</v>
      </c>
      <c r="J90" s="59">
        <f t="shared" si="3"/>
        <v>-792.4</v>
      </c>
    </row>
    <row r="91" spans="3:10">
      <c r="C91" t="s">
        <v>45</v>
      </c>
      <c r="D91" t="s">
        <v>16</v>
      </c>
      <c r="E91" t="s">
        <v>27</v>
      </c>
      <c r="F91" s="58">
        <v>13391</v>
      </c>
      <c r="G91" s="59">
        <v>201</v>
      </c>
      <c r="H91" s="93" cm="1">
        <f t="array" ref="H91">_xlfn.XLOOKUP(data[[#This Row],[Product]],products[Product],products[Cost per unit])</f>
        <v>11.73</v>
      </c>
      <c r="I91" s="59">
        <f t="shared" si="2"/>
        <v>2357.73</v>
      </c>
      <c r="J91" s="59">
        <f t="shared" si="3"/>
        <v>11033.27</v>
      </c>
    </row>
    <row r="92" spans="3:10">
      <c r="C92" t="s">
        <v>15</v>
      </c>
      <c r="D92" t="s">
        <v>29</v>
      </c>
      <c r="E92" t="s">
        <v>37</v>
      </c>
      <c r="F92" s="58">
        <v>8890</v>
      </c>
      <c r="G92" s="59">
        <v>210</v>
      </c>
      <c r="H92" s="93" cm="1">
        <f t="array" ref="H92">_xlfn.XLOOKUP(data[[#This Row],[Product]],products[Product],products[Cost per unit])</f>
        <v>5.79</v>
      </c>
      <c r="I92" s="59">
        <f t="shared" si="2"/>
        <v>1215.9</v>
      </c>
      <c r="J92" s="59">
        <f t="shared" si="3"/>
        <v>7674.1</v>
      </c>
    </row>
    <row r="93" spans="3:10">
      <c r="C93" t="s">
        <v>48</v>
      </c>
      <c r="D93" t="s">
        <v>36</v>
      </c>
      <c r="E93" t="s">
        <v>14</v>
      </c>
      <c r="F93" s="58">
        <v>56</v>
      </c>
      <c r="G93" s="59">
        <v>51</v>
      </c>
      <c r="H93" s="93" cm="1">
        <f t="array" ref="H93">_xlfn.XLOOKUP(data[[#This Row],[Product]],products[Product],products[Cost per unit])</f>
        <v>9.33</v>
      </c>
      <c r="I93" s="59">
        <f t="shared" si="2"/>
        <v>475.83</v>
      </c>
      <c r="J93" s="59">
        <f t="shared" si="3"/>
        <v>-419.83</v>
      </c>
    </row>
    <row r="94" spans="3:10">
      <c r="C94" t="s">
        <v>49</v>
      </c>
      <c r="D94" t="s">
        <v>24</v>
      </c>
      <c r="E94" t="s">
        <v>30</v>
      </c>
      <c r="F94" s="58">
        <v>3339</v>
      </c>
      <c r="G94" s="59">
        <v>39</v>
      </c>
      <c r="H94" s="93" cm="1">
        <f t="array" ref="H94">_xlfn.XLOOKUP(data[[#This Row],[Product]],products[Product],products[Cost per unit])</f>
        <v>13.15</v>
      </c>
      <c r="I94" s="59">
        <f t="shared" si="2"/>
        <v>512.85</v>
      </c>
      <c r="J94" s="59">
        <f t="shared" si="3"/>
        <v>2826.15</v>
      </c>
    </row>
    <row r="95" spans="3:10">
      <c r="C95" t="s">
        <v>57</v>
      </c>
      <c r="D95" t="s">
        <v>16</v>
      </c>
      <c r="E95" t="s">
        <v>25</v>
      </c>
      <c r="F95" s="58">
        <v>3808</v>
      </c>
      <c r="G95" s="59">
        <v>279</v>
      </c>
      <c r="H95" s="93" cm="1">
        <f t="array" ref="H95">_xlfn.XLOOKUP(data[[#This Row],[Product]],products[Product],products[Cost per unit])</f>
        <v>6.47</v>
      </c>
      <c r="I95" s="59">
        <f t="shared" si="2"/>
        <v>1805.13</v>
      </c>
      <c r="J95" s="59">
        <f t="shared" si="3"/>
        <v>2002.87</v>
      </c>
    </row>
    <row r="96" spans="3:10">
      <c r="C96" t="s">
        <v>57</v>
      </c>
      <c r="D96" t="s">
        <v>36</v>
      </c>
      <c r="E96" t="s">
        <v>14</v>
      </c>
      <c r="F96" s="58">
        <v>63</v>
      </c>
      <c r="G96" s="59">
        <v>123</v>
      </c>
      <c r="H96" s="93" cm="1">
        <f t="array" ref="H96">_xlfn.XLOOKUP(data[[#This Row],[Product]],products[Product],products[Cost per unit])</f>
        <v>9.33</v>
      </c>
      <c r="I96" s="59">
        <f t="shared" si="2"/>
        <v>1147.59</v>
      </c>
      <c r="J96" s="59">
        <f t="shared" si="3"/>
        <v>-1084.59</v>
      </c>
    </row>
    <row r="97" spans="3:10">
      <c r="C97" t="s">
        <v>48</v>
      </c>
      <c r="D97" t="s">
        <v>29</v>
      </c>
      <c r="E97" t="s">
        <v>55</v>
      </c>
      <c r="F97" s="58">
        <v>7812</v>
      </c>
      <c r="G97" s="59">
        <v>81</v>
      </c>
      <c r="H97" s="93" cm="1">
        <f t="array" ref="H97">_xlfn.XLOOKUP(data[[#This Row],[Product]],products[Product],products[Cost per unit])</f>
        <v>16.73</v>
      </c>
      <c r="I97" s="59">
        <f t="shared" si="2"/>
        <v>1355.13</v>
      </c>
      <c r="J97" s="59">
        <f t="shared" si="3"/>
        <v>6456.87</v>
      </c>
    </row>
    <row r="98" spans="3:10">
      <c r="C98" t="s">
        <v>10</v>
      </c>
      <c r="D98" t="s">
        <v>11</v>
      </c>
      <c r="E98" t="s">
        <v>41</v>
      </c>
      <c r="F98" s="58">
        <v>7693</v>
      </c>
      <c r="G98" s="59">
        <v>21</v>
      </c>
      <c r="H98" s="93" cm="1">
        <f t="array" ref="H98">_xlfn.XLOOKUP(data[[#This Row],[Product]],products[Product],products[Cost per unit])</f>
        <v>7.64</v>
      </c>
      <c r="I98" s="59">
        <f t="shared" si="2"/>
        <v>160.44</v>
      </c>
      <c r="J98" s="59">
        <f t="shared" si="3"/>
        <v>7532.56</v>
      </c>
    </row>
    <row r="99" spans="3:10">
      <c r="C99" t="s">
        <v>49</v>
      </c>
      <c r="D99" t="s">
        <v>24</v>
      </c>
      <c r="E99" t="s">
        <v>56</v>
      </c>
      <c r="F99" s="58">
        <v>973</v>
      </c>
      <c r="G99" s="59">
        <v>162</v>
      </c>
      <c r="H99" s="93" cm="1">
        <f t="array" ref="H99">_xlfn.XLOOKUP(data[[#This Row],[Product]],products[Product],products[Cost per unit])</f>
        <v>10.38</v>
      </c>
      <c r="I99" s="59">
        <f t="shared" si="2"/>
        <v>1681.56</v>
      </c>
      <c r="J99" s="59">
        <f t="shared" si="3"/>
        <v>-708.56</v>
      </c>
    </row>
    <row r="100" spans="3:10">
      <c r="C100" t="s">
        <v>57</v>
      </c>
      <c r="D100" t="s">
        <v>16</v>
      </c>
      <c r="E100" t="s">
        <v>47</v>
      </c>
      <c r="F100" s="58">
        <v>567</v>
      </c>
      <c r="G100" s="59">
        <v>228</v>
      </c>
      <c r="H100" s="93" cm="1">
        <f t="array" ref="H100">_xlfn.XLOOKUP(data[[#This Row],[Product]],products[Product],products[Cost per unit])</f>
        <v>9</v>
      </c>
      <c r="I100" s="59">
        <f t="shared" si="2"/>
        <v>2052</v>
      </c>
      <c r="J100" s="59">
        <f t="shared" si="3"/>
        <v>-1485</v>
      </c>
    </row>
    <row r="101" spans="3:10">
      <c r="C101" t="s">
        <v>57</v>
      </c>
      <c r="D101" t="s">
        <v>24</v>
      </c>
      <c r="E101" t="s">
        <v>54</v>
      </c>
      <c r="F101" s="58">
        <v>2471</v>
      </c>
      <c r="G101" s="59">
        <v>342</v>
      </c>
      <c r="H101" s="93" cm="1">
        <f t="array" ref="H101">_xlfn.XLOOKUP(data[[#This Row],[Product]],products[Product],products[Cost per unit])</f>
        <v>7.16</v>
      </c>
      <c r="I101" s="59">
        <f t="shared" si="2"/>
        <v>2448.72</v>
      </c>
      <c r="J101" s="59">
        <f t="shared" si="3"/>
        <v>22.2799999999997</v>
      </c>
    </row>
    <row r="102" spans="3:10">
      <c r="C102" t="s">
        <v>45</v>
      </c>
      <c r="D102" t="s">
        <v>36</v>
      </c>
      <c r="E102" t="s">
        <v>14</v>
      </c>
      <c r="F102" s="58">
        <v>7189</v>
      </c>
      <c r="G102" s="59">
        <v>54</v>
      </c>
      <c r="H102" s="93" cm="1">
        <f t="array" ref="H102">_xlfn.XLOOKUP(data[[#This Row],[Product]],products[Product],products[Cost per unit])</f>
        <v>9.33</v>
      </c>
      <c r="I102" s="59">
        <f t="shared" si="2"/>
        <v>503.82</v>
      </c>
      <c r="J102" s="59">
        <f t="shared" si="3"/>
        <v>6685.18</v>
      </c>
    </row>
    <row r="103" spans="3:10">
      <c r="C103" t="s">
        <v>23</v>
      </c>
      <c r="D103" t="s">
        <v>16</v>
      </c>
      <c r="E103" t="s">
        <v>56</v>
      </c>
      <c r="F103" s="58">
        <v>7455</v>
      </c>
      <c r="G103" s="59">
        <v>216</v>
      </c>
      <c r="H103" s="93" cm="1">
        <f t="array" ref="H103">_xlfn.XLOOKUP(data[[#This Row],[Product]],products[Product],products[Cost per unit])</f>
        <v>10.38</v>
      </c>
      <c r="I103" s="59">
        <f t="shared" si="2"/>
        <v>2242.08</v>
      </c>
      <c r="J103" s="59">
        <f t="shared" si="3"/>
        <v>5212.92</v>
      </c>
    </row>
    <row r="104" spans="3:10">
      <c r="C104" t="s">
        <v>49</v>
      </c>
      <c r="D104" t="s">
        <v>52</v>
      </c>
      <c r="E104" t="s">
        <v>53</v>
      </c>
      <c r="F104" s="58">
        <v>3108</v>
      </c>
      <c r="G104" s="59">
        <v>54</v>
      </c>
      <c r="H104" s="93" cm="1">
        <f t="array" ref="H104">_xlfn.XLOOKUP(data[[#This Row],[Product]],products[Product],products[Cost per unit])</f>
        <v>5.6</v>
      </c>
      <c r="I104" s="59">
        <f t="shared" si="2"/>
        <v>302.4</v>
      </c>
      <c r="J104" s="59">
        <f t="shared" si="3"/>
        <v>2805.6</v>
      </c>
    </row>
    <row r="105" spans="3:10">
      <c r="C105" t="s">
        <v>28</v>
      </c>
      <c r="D105" t="s">
        <v>36</v>
      </c>
      <c r="E105" t="s">
        <v>30</v>
      </c>
      <c r="F105" s="58">
        <v>469</v>
      </c>
      <c r="G105" s="59">
        <v>75</v>
      </c>
      <c r="H105" s="93" cm="1">
        <f t="array" ref="H105">_xlfn.XLOOKUP(data[[#This Row],[Product]],products[Product],products[Cost per unit])</f>
        <v>13.15</v>
      </c>
      <c r="I105" s="59">
        <f t="shared" si="2"/>
        <v>986.25</v>
      </c>
      <c r="J105" s="59">
        <f t="shared" si="3"/>
        <v>-517.25</v>
      </c>
    </row>
    <row r="106" spans="3:10">
      <c r="C106" t="s">
        <v>20</v>
      </c>
      <c r="D106" t="s">
        <v>11</v>
      </c>
      <c r="E106" t="s">
        <v>50</v>
      </c>
      <c r="F106" s="58">
        <v>2737</v>
      </c>
      <c r="G106" s="59">
        <v>93</v>
      </c>
      <c r="H106" s="93" cm="1">
        <f t="array" ref="H106">_xlfn.XLOOKUP(data[[#This Row],[Product]],products[Product],products[Cost per unit])</f>
        <v>6.49</v>
      </c>
      <c r="I106" s="59">
        <f t="shared" si="2"/>
        <v>603.57</v>
      </c>
      <c r="J106" s="59">
        <f t="shared" si="3"/>
        <v>2133.43</v>
      </c>
    </row>
    <row r="107" spans="3:10">
      <c r="C107" t="s">
        <v>20</v>
      </c>
      <c r="D107" t="s">
        <v>11</v>
      </c>
      <c r="E107" t="s">
        <v>30</v>
      </c>
      <c r="F107" s="58">
        <v>4305</v>
      </c>
      <c r="G107" s="59">
        <v>156</v>
      </c>
      <c r="H107" s="93" cm="1">
        <f t="array" ref="H107">_xlfn.XLOOKUP(data[[#This Row],[Product]],products[Product],products[Cost per unit])</f>
        <v>13.15</v>
      </c>
      <c r="I107" s="59">
        <f t="shared" si="2"/>
        <v>2051.4</v>
      </c>
      <c r="J107" s="59">
        <f t="shared" si="3"/>
        <v>2253.6</v>
      </c>
    </row>
    <row r="108" spans="3:10">
      <c r="C108" t="s">
        <v>20</v>
      </c>
      <c r="D108" t="s">
        <v>36</v>
      </c>
      <c r="E108" t="s">
        <v>35</v>
      </c>
      <c r="F108" s="58">
        <v>2408</v>
      </c>
      <c r="G108" s="59">
        <v>9</v>
      </c>
      <c r="H108" s="93" cm="1">
        <f t="array" ref="H108">_xlfn.XLOOKUP(data[[#This Row],[Product]],products[Product],products[Cost per unit])</f>
        <v>3.11</v>
      </c>
      <c r="I108" s="59">
        <f t="shared" si="2"/>
        <v>27.99</v>
      </c>
      <c r="J108" s="59">
        <f t="shared" si="3"/>
        <v>2380.01</v>
      </c>
    </row>
    <row r="109" spans="3:10">
      <c r="C109" t="s">
        <v>49</v>
      </c>
      <c r="D109" t="s">
        <v>24</v>
      </c>
      <c r="E109" t="s">
        <v>41</v>
      </c>
      <c r="F109" s="58">
        <v>1281</v>
      </c>
      <c r="G109" s="59">
        <v>18</v>
      </c>
      <c r="H109" s="93" cm="1">
        <f t="array" ref="H109">_xlfn.XLOOKUP(data[[#This Row],[Product]],products[Product],products[Cost per unit])</f>
        <v>7.64</v>
      </c>
      <c r="I109" s="59">
        <f t="shared" si="2"/>
        <v>137.52</v>
      </c>
      <c r="J109" s="59">
        <f t="shared" si="3"/>
        <v>1143.48</v>
      </c>
    </row>
    <row r="110" spans="3:10">
      <c r="C110" t="s">
        <v>10</v>
      </c>
      <c r="D110" t="s">
        <v>16</v>
      </c>
      <c r="E110" t="s">
        <v>17</v>
      </c>
      <c r="F110" s="58">
        <v>12348</v>
      </c>
      <c r="G110" s="59">
        <v>234</v>
      </c>
      <c r="H110" s="93" cm="1">
        <f t="array" ref="H110">_xlfn.XLOOKUP(data[[#This Row],[Product]],products[Product],products[Cost per unit])</f>
        <v>8.65</v>
      </c>
      <c r="I110" s="59">
        <f t="shared" si="2"/>
        <v>2024.1</v>
      </c>
      <c r="J110" s="59">
        <f t="shared" si="3"/>
        <v>10323.9</v>
      </c>
    </row>
    <row r="111" spans="3:10">
      <c r="C111" t="s">
        <v>49</v>
      </c>
      <c r="D111" t="s">
        <v>52</v>
      </c>
      <c r="E111" t="s">
        <v>56</v>
      </c>
      <c r="F111" s="58">
        <v>3689</v>
      </c>
      <c r="G111" s="59">
        <v>312</v>
      </c>
      <c r="H111" s="93" cm="1">
        <f t="array" ref="H111">_xlfn.XLOOKUP(data[[#This Row],[Product]],products[Product],products[Cost per unit])</f>
        <v>10.38</v>
      </c>
      <c r="I111" s="59">
        <f t="shared" si="2"/>
        <v>3238.56</v>
      </c>
      <c r="J111" s="59">
        <f t="shared" si="3"/>
        <v>450.44</v>
      </c>
    </row>
    <row r="112" spans="3:10">
      <c r="C112" t="s">
        <v>42</v>
      </c>
      <c r="D112" t="s">
        <v>24</v>
      </c>
      <c r="E112" t="s">
        <v>41</v>
      </c>
      <c r="F112" s="58">
        <v>2870</v>
      </c>
      <c r="G112" s="59">
        <v>300</v>
      </c>
      <c r="H112" s="93" cm="1">
        <f t="array" ref="H112">_xlfn.XLOOKUP(data[[#This Row],[Product]],products[Product],products[Cost per unit])</f>
        <v>7.64</v>
      </c>
      <c r="I112" s="59">
        <f t="shared" si="2"/>
        <v>2292</v>
      </c>
      <c r="J112" s="59">
        <f t="shared" si="3"/>
        <v>578</v>
      </c>
    </row>
    <row r="113" spans="3:10">
      <c r="C113" t="s">
        <v>48</v>
      </c>
      <c r="D113" t="s">
        <v>24</v>
      </c>
      <c r="E113" t="s">
        <v>55</v>
      </c>
      <c r="F113" s="58">
        <v>798</v>
      </c>
      <c r="G113" s="59">
        <v>519</v>
      </c>
      <c r="H113" s="93" cm="1">
        <f t="array" ref="H113">_xlfn.XLOOKUP(data[[#This Row],[Product]],products[Product],products[Cost per unit])</f>
        <v>16.73</v>
      </c>
      <c r="I113" s="59">
        <f t="shared" si="2"/>
        <v>8682.87</v>
      </c>
      <c r="J113" s="59">
        <f t="shared" si="3"/>
        <v>-7884.87</v>
      </c>
    </row>
    <row r="114" spans="3:10">
      <c r="C114" t="s">
        <v>23</v>
      </c>
      <c r="D114" t="s">
        <v>11</v>
      </c>
      <c r="E114" t="s">
        <v>47</v>
      </c>
      <c r="F114" s="58">
        <v>2933</v>
      </c>
      <c r="G114" s="59">
        <v>9</v>
      </c>
      <c r="H114" s="93" cm="1">
        <f t="array" ref="H114">_xlfn.XLOOKUP(data[[#This Row],[Product]],products[Product],products[Cost per unit])</f>
        <v>9</v>
      </c>
      <c r="I114" s="59">
        <f t="shared" si="2"/>
        <v>81</v>
      </c>
      <c r="J114" s="59">
        <f t="shared" si="3"/>
        <v>2852</v>
      </c>
    </row>
    <row r="115" spans="3:10">
      <c r="C115" t="s">
        <v>45</v>
      </c>
      <c r="D115" t="s">
        <v>16</v>
      </c>
      <c r="E115" t="s">
        <v>21</v>
      </c>
      <c r="F115" s="58">
        <v>2744</v>
      </c>
      <c r="G115" s="59">
        <v>9</v>
      </c>
      <c r="H115" s="93" cm="1">
        <f t="array" ref="H115">_xlfn.XLOOKUP(data[[#This Row],[Product]],products[Product],products[Cost per unit])</f>
        <v>11.88</v>
      </c>
      <c r="I115" s="59">
        <f t="shared" si="2"/>
        <v>106.92</v>
      </c>
      <c r="J115" s="59">
        <f t="shared" si="3"/>
        <v>2637.08</v>
      </c>
    </row>
    <row r="116" spans="3:10">
      <c r="C116" t="s">
        <v>10</v>
      </c>
      <c r="D116" t="s">
        <v>24</v>
      </c>
      <c r="E116" t="s">
        <v>33</v>
      </c>
      <c r="F116" s="58">
        <v>9772</v>
      </c>
      <c r="G116" s="59">
        <v>90</v>
      </c>
      <c r="H116" s="93" cm="1">
        <f t="array" ref="H116">_xlfn.XLOOKUP(data[[#This Row],[Product]],products[Product],products[Cost per unit])</f>
        <v>12.37</v>
      </c>
      <c r="I116" s="59">
        <f t="shared" si="2"/>
        <v>1113.3</v>
      </c>
      <c r="J116" s="59">
        <f t="shared" si="3"/>
        <v>8658.7</v>
      </c>
    </row>
    <row r="117" spans="3:10">
      <c r="C117" t="s">
        <v>42</v>
      </c>
      <c r="D117" t="s">
        <v>52</v>
      </c>
      <c r="E117" t="s">
        <v>30</v>
      </c>
      <c r="F117" s="58">
        <v>1568</v>
      </c>
      <c r="G117" s="59">
        <v>96</v>
      </c>
      <c r="H117" s="93" cm="1">
        <f t="array" ref="H117">_xlfn.XLOOKUP(data[[#This Row],[Product]],products[Product],products[Cost per unit])</f>
        <v>13.15</v>
      </c>
      <c r="I117" s="59">
        <f t="shared" si="2"/>
        <v>1262.4</v>
      </c>
      <c r="J117" s="59">
        <f t="shared" si="3"/>
        <v>305.6</v>
      </c>
    </row>
    <row r="118" spans="3:10">
      <c r="C118" t="s">
        <v>48</v>
      </c>
      <c r="D118" t="s">
        <v>24</v>
      </c>
      <c r="E118" t="s">
        <v>32</v>
      </c>
      <c r="F118" s="58">
        <v>11417</v>
      </c>
      <c r="G118" s="59">
        <v>21</v>
      </c>
      <c r="H118" s="93" cm="1">
        <f t="array" ref="H118">_xlfn.XLOOKUP(data[[#This Row],[Product]],products[Product],products[Cost per unit])</f>
        <v>8.79</v>
      </c>
      <c r="I118" s="59">
        <f t="shared" si="2"/>
        <v>184.59</v>
      </c>
      <c r="J118" s="59">
        <f t="shared" si="3"/>
        <v>11232.41</v>
      </c>
    </row>
    <row r="119" spans="3:10">
      <c r="C119" t="s">
        <v>10</v>
      </c>
      <c r="D119" t="s">
        <v>52</v>
      </c>
      <c r="E119" t="s">
        <v>53</v>
      </c>
      <c r="F119" s="58">
        <v>6748</v>
      </c>
      <c r="G119" s="59">
        <v>48</v>
      </c>
      <c r="H119" s="93" cm="1">
        <f t="array" ref="H119">_xlfn.XLOOKUP(data[[#This Row],[Product]],products[Product],products[Cost per unit])</f>
        <v>5.6</v>
      </c>
      <c r="I119" s="59">
        <f t="shared" si="2"/>
        <v>268.8</v>
      </c>
      <c r="J119" s="59">
        <f t="shared" si="3"/>
        <v>6479.2</v>
      </c>
    </row>
    <row r="120" spans="3:10">
      <c r="C120" t="s">
        <v>57</v>
      </c>
      <c r="D120" t="s">
        <v>24</v>
      </c>
      <c r="E120" t="s">
        <v>55</v>
      </c>
      <c r="F120" s="58">
        <v>1407</v>
      </c>
      <c r="G120" s="59">
        <v>72</v>
      </c>
      <c r="H120" s="93" cm="1">
        <f t="array" ref="H120">_xlfn.XLOOKUP(data[[#This Row],[Product]],products[Product],products[Cost per unit])</f>
        <v>16.73</v>
      </c>
      <c r="I120" s="59">
        <f t="shared" si="2"/>
        <v>1204.56</v>
      </c>
      <c r="J120" s="59">
        <f t="shared" si="3"/>
        <v>202.44</v>
      </c>
    </row>
    <row r="121" spans="3:10">
      <c r="C121" t="s">
        <v>15</v>
      </c>
      <c r="D121" t="s">
        <v>16</v>
      </c>
      <c r="E121" t="s">
        <v>54</v>
      </c>
      <c r="F121" s="58">
        <v>2023</v>
      </c>
      <c r="G121" s="59">
        <v>168</v>
      </c>
      <c r="H121" s="93" cm="1">
        <f t="array" ref="H121">_xlfn.XLOOKUP(data[[#This Row],[Product]],products[Product],products[Cost per unit])</f>
        <v>7.16</v>
      </c>
      <c r="I121" s="59">
        <f t="shared" si="2"/>
        <v>1202.88</v>
      </c>
      <c r="J121" s="59">
        <f t="shared" si="3"/>
        <v>820.12</v>
      </c>
    </row>
    <row r="122" spans="3:10">
      <c r="C122" t="s">
        <v>45</v>
      </c>
      <c r="D122" t="s">
        <v>29</v>
      </c>
      <c r="E122" t="s">
        <v>53</v>
      </c>
      <c r="F122" s="58">
        <v>5236</v>
      </c>
      <c r="G122" s="59">
        <v>51</v>
      </c>
      <c r="H122" s="93" cm="1">
        <f t="array" ref="H122">_xlfn.XLOOKUP(data[[#This Row],[Product]],products[Product],products[Cost per unit])</f>
        <v>5.6</v>
      </c>
      <c r="I122" s="59">
        <f t="shared" si="2"/>
        <v>285.6</v>
      </c>
      <c r="J122" s="59">
        <f t="shared" si="3"/>
        <v>4950.4</v>
      </c>
    </row>
    <row r="123" spans="3:10">
      <c r="C123" t="s">
        <v>23</v>
      </c>
      <c r="D123" t="s">
        <v>24</v>
      </c>
      <c r="E123" t="s">
        <v>41</v>
      </c>
      <c r="F123" s="58">
        <v>1925</v>
      </c>
      <c r="G123" s="59">
        <v>192</v>
      </c>
      <c r="H123" s="93" cm="1">
        <f t="array" ref="H123">_xlfn.XLOOKUP(data[[#This Row],[Product]],products[Product],products[Cost per unit])</f>
        <v>7.64</v>
      </c>
      <c r="I123" s="59">
        <f t="shared" si="2"/>
        <v>1466.88</v>
      </c>
      <c r="J123" s="59">
        <f t="shared" si="3"/>
        <v>458.12</v>
      </c>
    </row>
    <row r="124" spans="3:10">
      <c r="C124" t="s">
        <v>42</v>
      </c>
      <c r="D124" t="s">
        <v>11</v>
      </c>
      <c r="E124" t="s">
        <v>19</v>
      </c>
      <c r="F124" s="58">
        <v>6608</v>
      </c>
      <c r="G124" s="59">
        <v>225</v>
      </c>
      <c r="H124" s="93" cm="1">
        <f t="array" ref="H124">_xlfn.XLOOKUP(data[[#This Row],[Product]],products[Product],products[Cost per unit])</f>
        <v>11.7</v>
      </c>
      <c r="I124" s="59">
        <f t="shared" si="2"/>
        <v>2632.5</v>
      </c>
      <c r="J124" s="59">
        <f t="shared" si="3"/>
        <v>3975.5</v>
      </c>
    </row>
    <row r="125" spans="3:10">
      <c r="C125" t="s">
        <v>28</v>
      </c>
      <c r="D125" t="s">
        <v>52</v>
      </c>
      <c r="E125" t="s">
        <v>53</v>
      </c>
      <c r="F125" s="58">
        <v>8008</v>
      </c>
      <c r="G125" s="59">
        <v>456</v>
      </c>
      <c r="H125" s="93" cm="1">
        <f t="array" ref="H125">_xlfn.XLOOKUP(data[[#This Row],[Product]],products[Product],products[Cost per unit])</f>
        <v>5.6</v>
      </c>
      <c r="I125" s="59">
        <f t="shared" si="2"/>
        <v>2553.6</v>
      </c>
      <c r="J125" s="59">
        <f t="shared" si="3"/>
        <v>5454.4</v>
      </c>
    </row>
    <row r="126" spans="3:10">
      <c r="C126" t="s">
        <v>57</v>
      </c>
      <c r="D126" t="s">
        <v>52</v>
      </c>
      <c r="E126" t="s">
        <v>30</v>
      </c>
      <c r="F126" s="58">
        <v>1428</v>
      </c>
      <c r="G126" s="59">
        <v>93</v>
      </c>
      <c r="H126" s="93" cm="1">
        <f t="array" ref="H126">_xlfn.XLOOKUP(data[[#This Row],[Product]],products[Product],products[Cost per unit])</f>
        <v>13.15</v>
      </c>
      <c r="I126" s="59">
        <f t="shared" si="2"/>
        <v>1222.95</v>
      </c>
      <c r="J126" s="59">
        <f t="shared" si="3"/>
        <v>205.05</v>
      </c>
    </row>
    <row r="127" spans="3:10">
      <c r="C127" t="s">
        <v>28</v>
      </c>
      <c r="D127" t="s">
        <v>52</v>
      </c>
      <c r="E127" t="s">
        <v>21</v>
      </c>
      <c r="F127" s="58">
        <v>525</v>
      </c>
      <c r="G127" s="59">
        <v>48</v>
      </c>
      <c r="H127" s="93" cm="1">
        <f t="array" ref="H127">_xlfn.XLOOKUP(data[[#This Row],[Product]],products[Product],products[Cost per unit])</f>
        <v>11.88</v>
      </c>
      <c r="I127" s="59">
        <f t="shared" si="2"/>
        <v>570.24</v>
      </c>
      <c r="J127" s="59">
        <f t="shared" si="3"/>
        <v>-45.24</v>
      </c>
    </row>
    <row r="128" spans="3:10">
      <c r="C128" t="s">
        <v>28</v>
      </c>
      <c r="D128" t="s">
        <v>11</v>
      </c>
      <c r="E128" t="s">
        <v>25</v>
      </c>
      <c r="F128" s="58">
        <v>1505</v>
      </c>
      <c r="G128" s="59">
        <v>102</v>
      </c>
      <c r="H128" s="93" cm="1">
        <f t="array" ref="H128">_xlfn.XLOOKUP(data[[#This Row],[Product]],products[Product],products[Cost per unit])</f>
        <v>6.47</v>
      </c>
      <c r="I128" s="59">
        <f t="shared" si="2"/>
        <v>659.94</v>
      </c>
      <c r="J128" s="59">
        <f t="shared" si="3"/>
        <v>845.06</v>
      </c>
    </row>
    <row r="129" spans="3:10">
      <c r="C129" t="s">
        <v>42</v>
      </c>
      <c r="D129" t="s">
        <v>16</v>
      </c>
      <c r="E129" t="s">
        <v>12</v>
      </c>
      <c r="F129" s="58">
        <v>6755</v>
      </c>
      <c r="G129" s="59">
        <v>252</v>
      </c>
      <c r="H129" s="93" cm="1">
        <f t="array" ref="H129">_xlfn.XLOOKUP(data[[#This Row],[Product]],products[Product],products[Cost per unit])</f>
        <v>14.49</v>
      </c>
      <c r="I129" s="59">
        <f t="shared" si="2"/>
        <v>3651.48</v>
      </c>
      <c r="J129" s="59">
        <f t="shared" si="3"/>
        <v>3103.52</v>
      </c>
    </row>
    <row r="130" spans="3:10">
      <c r="C130" t="s">
        <v>48</v>
      </c>
      <c r="D130" t="s">
        <v>11</v>
      </c>
      <c r="E130" t="s">
        <v>25</v>
      </c>
      <c r="F130" s="58">
        <v>11571</v>
      </c>
      <c r="G130" s="59">
        <v>138</v>
      </c>
      <c r="H130" s="93" cm="1">
        <f t="array" ref="H130">_xlfn.XLOOKUP(data[[#This Row],[Product]],products[Product],products[Cost per unit])</f>
        <v>6.47</v>
      </c>
      <c r="I130" s="59">
        <f t="shared" si="2"/>
        <v>892.86</v>
      </c>
      <c r="J130" s="59">
        <f t="shared" si="3"/>
        <v>10678.14</v>
      </c>
    </row>
    <row r="131" spans="3:10">
      <c r="C131" t="s">
        <v>10</v>
      </c>
      <c r="D131" t="s">
        <v>36</v>
      </c>
      <c r="E131" t="s">
        <v>30</v>
      </c>
      <c r="F131" s="58">
        <v>2541</v>
      </c>
      <c r="G131" s="59">
        <v>90</v>
      </c>
      <c r="H131" s="93" cm="1">
        <f t="array" ref="H131">_xlfn.XLOOKUP(data[[#This Row],[Product]],products[Product],products[Cost per unit])</f>
        <v>13.15</v>
      </c>
      <c r="I131" s="59">
        <f t="shared" si="2"/>
        <v>1183.5</v>
      </c>
      <c r="J131" s="59">
        <f t="shared" si="3"/>
        <v>1357.5</v>
      </c>
    </row>
    <row r="132" spans="3:10">
      <c r="C132" t="s">
        <v>23</v>
      </c>
      <c r="D132" t="s">
        <v>11</v>
      </c>
      <c r="E132" t="s">
        <v>12</v>
      </c>
      <c r="F132" s="58">
        <v>1526</v>
      </c>
      <c r="G132" s="59">
        <v>240</v>
      </c>
      <c r="H132" s="93" cm="1">
        <f t="array" ref="H132">_xlfn.XLOOKUP(data[[#This Row],[Product]],products[Product],products[Cost per unit])</f>
        <v>14.49</v>
      </c>
      <c r="I132" s="59">
        <f t="shared" si="2"/>
        <v>3477.6</v>
      </c>
      <c r="J132" s="59">
        <f t="shared" si="3"/>
        <v>-1951.6</v>
      </c>
    </row>
    <row r="133" spans="3:10">
      <c r="C133" t="s">
        <v>10</v>
      </c>
      <c r="D133" t="s">
        <v>36</v>
      </c>
      <c r="E133" t="s">
        <v>21</v>
      </c>
      <c r="F133" s="58">
        <v>6125</v>
      </c>
      <c r="G133" s="59">
        <v>102</v>
      </c>
      <c r="H133" s="93" cm="1">
        <f t="array" ref="H133">_xlfn.XLOOKUP(data[[#This Row],[Product]],products[Product],products[Cost per unit])</f>
        <v>11.88</v>
      </c>
      <c r="I133" s="59">
        <f t="shared" si="2"/>
        <v>1211.76</v>
      </c>
      <c r="J133" s="59">
        <f t="shared" si="3"/>
        <v>4913.24</v>
      </c>
    </row>
    <row r="134" spans="3:10">
      <c r="C134" t="s">
        <v>23</v>
      </c>
      <c r="D134" t="s">
        <v>16</v>
      </c>
      <c r="E134" t="s">
        <v>55</v>
      </c>
      <c r="F134" s="58">
        <v>847</v>
      </c>
      <c r="G134" s="59">
        <v>129</v>
      </c>
      <c r="H134" s="93" cm="1">
        <f t="array" ref="H134">_xlfn.XLOOKUP(data[[#This Row],[Product]],products[Product],products[Cost per unit])</f>
        <v>16.73</v>
      </c>
      <c r="I134" s="59">
        <f t="shared" si="2"/>
        <v>2158.17</v>
      </c>
      <c r="J134" s="59">
        <f t="shared" si="3"/>
        <v>-1311.17</v>
      </c>
    </row>
    <row r="135" spans="3:10">
      <c r="C135" t="s">
        <v>15</v>
      </c>
      <c r="D135" t="s">
        <v>16</v>
      </c>
      <c r="E135" t="s">
        <v>55</v>
      </c>
      <c r="F135" s="58">
        <v>4753</v>
      </c>
      <c r="G135" s="59">
        <v>300</v>
      </c>
      <c r="H135" s="93" cm="1">
        <f t="array" ref="H135">_xlfn.XLOOKUP(data[[#This Row],[Product]],products[Product],products[Cost per unit])</f>
        <v>16.73</v>
      </c>
      <c r="I135" s="59">
        <f t="shared" si="2"/>
        <v>5019</v>
      </c>
      <c r="J135" s="59">
        <f t="shared" si="3"/>
        <v>-266</v>
      </c>
    </row>
    <row r="136" spans="3:10">
      <c r="C136" t="s">
        <v>28</v>
      </c>
      <c r="D136" t="s">
        <v>36</v>
      </c>
      <c r="E136" t="s">
        <v>33</v>
      </c>
      <c r="F136" s="58">
        <v>959</v>
      </c>
      <c r="G136" s="59">
        <v>135</v>
      </c>
      <c r="H136" s="93" cm="1">
        <f t="array" ref="H136">_xlfn.XLOOKUP(data[[#This Row],[Product]],products[Product],products[Cost per unit])</f>
        <v>12.37</v>
      </c>
      <c r="I136" s="59">
        <f t="shared" si="2"/>
        <v>1669.95</v>
      </c>
      <c r="J136" s="59">
        <f t="shared" si="3"/>
        <v>-710.95</v>
      </c>
    </row>
    <row r="137" spans="3:10">
      <c r="C137" t="s">
        <v>42</v>
      </c>
      <c r="D137" t="s">
        <v>16</v>
      </c>
      <c r="E137" t="s">
        <v>51</v>
      </c>
      <c r="F137" s="58">
        <v>2793</v>
      </c>
      <c r="G137" s="59">
        <v>114</v>
      </c>
      <c r="H137" s="93" cm="1">
        <f t="array" ref="H137">_xlfn.XLOOKUP(data[[#This Row],[Product]],products[Product],products[Cost per unit])</f>
        <v>4.97</v>
      </c>
      <c r="I137" s="59">
        <f t="shared" si="2"/>
        <v>566.58</v>
      </c>
      <c r="J137" s="59">
        <f t="shared" si="3"/>
        <v>2226.42</v>
      </c>
    </row>
    <row r="138" spans="3:10">
      <c r="C138" t="s">
        <v>42</v>
      </c>
      <c r="D138" t="s">
        <v>16</v>
      </c>
      <c r="E138" t="s">
        <v>19</v>
      </c>
      <c r="F138" s="58">
        <v>4606</v>
      </c>
      <c r="G138" s="59">
        <v>63</v>
      </c>
      <c r="H138" s="93" cm="1">
        <f t="array" ref="H138">_xlfn.XLOOKUP(data[[#This Row],[Product]],products[Product],products[Cost per unit])</f>
        <v>11.7</v>
      </c>
      <c r="I138" s="59">
        <f t="shared" si="2"/>
        <v>737.1</v>
      </c>
      <c r="J138" s="59">
        <f t="shared" si="3"/>
        <v>3868.9</v>
      </c>
    </row>
    <row r="139" spans="3:10">
      <c r="C139" t="s">
        <v>42</v>
      </c>
      <c r="D139" t="s">
        <v>24</v>
      </c>
      <c r="E139" t="s">
        <v>54</v>
      </c>
      <c r="F139" s="58">
        <v>5551</v>
      </c>
      <c r="G139" s="59">
        <v>252</v>
      </c>
      <c r="H139" s="93" cm="1">
        <f t="array" ref="H139">_xlfn.XLOOKUP(data[[#This Row],[Product]],products[Product],products[Cost per unit])</f>
        <v>7.16</v>
      </c>
      <c r="I139" s="59">
        <f t="shared" si="2"/>
        <v>1804.32</v>
      </c>
      <c r="J139" s="59">
        <f t="shared" si="3"/>
        <v>3746.68</v>
      </c>
    </row>
    <row r="140" spans="3:10">
      <c r="C140" t="s">
        <v>57</v>
      </c>
      <c r="D140" t="s">
        <v>24</v>
      </c>
      <c r="E140" t="s">
        <v>17</v>
      </c>
      <c r="F140" s="58">
        <v>6657</v>
      </c>
      <c r="G140" s="59">
        <v>303</v>
      </c>
      <c r="H140" s="93" cm="1">
        <f t="array" ref="H140">_xlfn.XLOOKUP(data[[#This Row],[Product]],products[Product],products[Cost per unit])</f>
        <v>8.65</v>
      </c>
      <c r="I140" s="59">
        <f t="shared" ref="I140:I203" si="4">H140*G140</f>
        <v>2620.95</v>
      </c>
      <c r="J140" s="59">
        <f t="shared" ref="J140:J203" si="5">F140-I140</f>
        <v>4036.05</v>
      </c>
    </row>
    <row r="141" spans="3:10">
      <c r="C141" t="s">
        <v>42</v>
      </c>
      <c r="D141" t="s">
        <v>29</v>
      </c>
      <c r="E141" t="s">
        <v>35</v>
      </c>
      <c r="F141" s="58">
        <v>4438</v>
      </c>
      <c r="G141" s="59">
        <v>246</v>
      </c>
      <c r="H141" s="93" cm="1">
        <f t="array" ref="H141">_xlfn.XLOOKUP(data[[#This Row],[Product]],products[Product],products[Cost per unit])</f>
        <v>3.11</v>
      </c>
      <c r="I141" s="59">
        <f t="shared" si="4"/>
        <v>765.06</v>
      </c>
      <c r="J141" s="59">
        <f t="shared" si="5"/>
        <v>3672.94</v>
      </c>
    </row>
    <row r="142" spans="3:10">
      <c r="C142" t="s">
        <v>15</v>
      </c>
      <c r="D142" t="s">
        <v>36</v>
      </c>
      <c r="E142" t="s">
        <v>39</v>
      </c>
      <c r="F142" s="58">
        <v>168</v>
      </c>
      <c r="G142" s="59">
        <v>84</v>
      </c>
      <c r="H142" s="93" cm="1">
        <f t="array" ref="H142">_xlfn.XLOOKUP(data[[#This Row],[Product]],products[Product],products[Cost per unit])</f>
        <v>9.77</v>
      </c>
      <c r="I142" s="59">
        <f t="shared" si="4"/>
        <v>820.68</v>
      </c>
      <c r="J142" s="59">
        <f t="shared" si="5"/>
        <v>-652.68</v>
      </c>
    </row>
    <row r="143" spans="3:10">
      <c r="C143" t="s">
        <v>42</v>
      </c>
      <c r="D143" t="s">
        <v>52</v>
      </c>
      <c r="E143" t="s">
        <v>35</v>
      </c>
      <c r="F143" s="58">
        <v>7777</v>
      </c>
      <c r="G143" s="59">
        <v>39</v>
      </c>
      <c r="H143" s="93" cm="1">
        <f t="array" ref="H143">_xlfn.XLOOKUP(data[[#This Row],[Product]],products[Product],products[Cost per unit])</f>
        <v>3.11</v>
      </c>
      <c r="I143" s="59">
        <f t="shared" si="4"/>
        <v>121.29</v>
      </c>
      <c r="J143" s="59">
        <f t="shared" si="5"/>
        <v>7655.71</v>
      </c>
    </row>
    <row r="144" spans="3:10">
      <c r="C144" t="s">
        <v>45</v>
      </c>
      <c r="D144" t="s">
        <v>24</v>
      </c>
      <c r="E144" t="s">
        <v>35</v>
      </c>
      <c r="F144" s="58">
        <v>3339</v>
      </c>
      <c r="G144" s="59">
        <v>348</v>
      </c>
      <c r="H144" s="93" cm="1">
        <f t="array" ref="H144">_xlfn.XLOOKUP(data[[#This Row],[Product]],products[Product],products[Cost per unit])</f>
        <v>3.11</v>
      </c>
      <c r="I144" s="59">
        <f t="shared" si="4"/>
        <v>1082.28</v>
      </c>
      <c r="J144" s="59">
        <f t="shared" si="5"/>
        <v>2256.72</v>
      </c>
    </row>
    <row r="145" spans="3:10">
      <c r="C145" t="s">
        <v>42</v>
      </c>
      <c r="D145" t="s">
        <v>11</v>
      </c>
      <c r="E145" t="s">
        <v>33</v>
      </c>
      <c r="F145" s="58">
        <v>6391</v>
      </c>
      <c r="G145" s="59">
        <v>48</v>
      </c>
      <c r="H145" s="93" cm="1">
        <f t="array" ref="H145">_xlfn.XLOOKUP(data[[#This Row],[Product]],products[Product],products[Cost per unit])</f>
        <v>12.37</v>
      </c>
      <c r="I145" s="59">
        <f t="shared" si="4"/>
        <v>593.76</v>
      </c>
      <c r="J145" s="59">
        <f t="shared" si="5"/>
        <v>5797.24</v>
      </c>
    </row>
    <row r="146" spans="3:10">
      <c r="C146" t="s">
        <v>45</v>
      </c>
      <c r="D146" t="s">
        <v>11</v>
      </c>
      <c r="E146" t="s">
        <v>39</v>
      </c>
      <c r="F146" s="58">
        <v>518</v>
      </c>
      <c r="G146" s="59">
        <v>75</v>
      </c>
      <c r="H146" s="93" cm="1">
        <f t="array" ref="H146">_xlfn.XLOOKUP(data[[#This Row],[Product]],products[Product],products[Cost per unit])</f>
        <v>9.77</v>
      </c>
      <c r="I146" s="59">
        <f t="shared" si="4"/>
        <v>732.75</v>
      </c>
      <c r="J146" s="59">
        <f t="shared" si="5"/>
        <v>-214.75</v>
      </c>
    </row>
    <row r="147" spans="3:10">
      <c r="C147" t="s">
        <v>42</v>
      </c>
      <c r="D147" t="s">
        <v>36</v>
      </c>
      <c r="E147" t="s">
        <v>56</v>
      </c>
      <c r="F147" s="58">
        <v>5677</v>
      </c>
      <c r="G147" s="59">
        <v>258</v>
      </c>
      <c r="H147" s="93" cm="1">
        <f t="array" ref="H147">_xlfn.XLOOKUP(data[[#This Row],[Product]],products[Product],products[Cost per unit])</f>
        <v>10.38</v>
      </c>
      <c r="I147" s="59">
        <f t="shared" si="4"/>
        <v>2678.04</v>
      </c>
      <c r="J147" s="59">
        <f t="shared" si="5"/>
        <v>2998.96</v>
      </c>
    </row>
    <row r="148" spans="3:10">
      <c r="C148" t="s">
        <v>28</v>
      </c>
      <c r="D148" t="s">
        <v>29</v>
      </c>
      <c r="E148" t="s">
        <v>35</v>
      </c>
      <c r="F148" s="58">
        <v>6048</v>
      </c>
      <c r="G148" s="59">
        <v>27</v>
      </c>
      <c r="H148" s="93" cm="1">
        <f t="array" ref="H148">_xlfn.XLOOKUP(data[[#This Row],[Product]],products[Product],products[Cost per unit])</f>
        <v>3.11</v>
      </c>
      <c r="I148" s="59">
        <f t="shared" si="4"/>
        <v>83.97</v>
      </c>
      <c r="J148" s="59">
        <f t="shared" si="5"/>
        <v>5964.03</v>
      </c>
    </row>
    <row r="149" spans="3:10">
      <c r="C149" t="s">
        <v>15</v>
      </c>
      <c r="D149" t="s">
        <v>36</v>
      </c>
      <c r="E149" t="s">
        <v>17</v>
      </c>
      <c r="F149" s="58">
        <v>3752</v>
      </c>
      <c r="G149" s="59">
        <v>213</v>
      </c>
      <c r="H149" s="93" cm="1">
        <f t="array" ref="H149">_xlfn.XLOOKUP(data[[#This Row],[Product]],products[Product],products[Cost per unit])</f>
        <v>8.65</v>
      </c>
      <c r="I149" s="59">
        <f t="shared" si="4"/>
        <v>1842.45</v>
      </c>
      <c r="J149" s="59">
        <f t="shared" si="5"/>
        <v>1909.55</v>
      </c>
    </row>
    <row r="150" spans="3:10">
      <c r="C150" t="s">
        <v>45</v>
      </c>
      <c r="D150" t="s">
        <v>16</v>
      </c>
      <c r="E150" t="s">
        <v>54</v>
      </c>
      <c r="F150" s="58">
        <v>4480</v>
      </c>
      <c r="G150" s="59">
        <v>357</v>
      </c>
      <c r="H150" s="93" cm="1">
        <f t="array" ref="H150">_xlfn.XLOOKUP(data[[#This Row],[Product]],products[Product],products[Cost per unit])</f>
        <v>7.16</v>
      </c>
      <c r="I150" s="59">
        <f t="shared" si="4"/>
        <v>2556.12</v>
      </c>
      <c r="J150" s="59">
        <f t="shared" si="5"/>
        <v>1923.88</v>
      </c>
    </row>
    <row r="151" spans="3:10">
      <c r="C151" t="s">
        <v>20</v>
      </c>
      <c r="D151" t="s">
        <v>11</v>
      </c>
      <c r="E151" t="s">
        <v>21</v>
      </c>
      <c r="F151" s="58">
        <v>259</v>
      </c>
      <c r="G151" s="59">
        <v>207</v>
      </c>
      <c r="H151" s="93" cm="1">
        <f t="array" ref="H151">_xlfn.XLOOKUP(data[[#This Row],[Product]],products[Product],products[Cost per unit])</f>
        <v>11.88</v>
      </c>
      <c r="I151" s="59">
        <f t="shared" si="4"/>
        <v>2459.16</v>
      </c>
      <c r="J151" s="59">
        <f t="shared" si="5"/>
        <v>-2200.16</v>
      </c>
    </row>
    <row r="152" spans="3:10">
      <c r="C152" t="s">
        <v>15</v>
      </c>
      <c r="D152" t="s">
        <v>11</v>
      </c>
      <c r="E152" t="s">
        <v>12</v>
      </c>
      <c r="F152" s="58">
        <v>42</v>
      </c>
      <c r="G152" s="59">
        <v>150</v>
      </c>
      <c r="H152" s="93" cm="1">
        <f t="array" ref="H152">_xlfn.XLOOKUP(data[[#This Row],[Product]],products[Product],products[Cost per unit])</f>
        <v>14.49</v>
      </c>
      <c r="I152" s="59">
        <f t="shared" si="4"/>
        <v>2173.5</v>
      </c>
      <c r="J152" s="59">
        <f t="shared" si="5"/>
        <v>-2131.5</v>
      </c>
    </row>
    <row r="153" spans="3:10">
      <c r="C153" t="s">
        <v>23</v>
      </c>
      <c r="D153" t="s">
        <v>24</v>
      </c>
      <c r="E153" t="s">
        <v>53</v>
      </c>
      <c r="F153" s="58">
        <v>98</v>
      </c>
      <c r="G153" s="59">
        <v>204</v>
      </c>
      <c r="H153" s="93" cm="1">
        <f t="array" ref="H153">_xlfn.XLOOKUP(data[[#This Row],[Product]],products[Product],products[Cost per unit])</f>
        <v>5.6</v>
      </c>
      <c r="I153" s="59">
        <f t="shared" si="4"/>
        <v>1142.4</v>
      </c>
      <c r="J153" s="59">
        <f t="shared" si="5"/>
        <v>-1044.4</v>
      </c>
    </row>
    <row r="154" spans="3:10">
      <c r="C154" t="s">
        <v>42</v>
      </c>
      <c r="D154" t="s">
        <v>16</v>
      </c>
      <c r="E154" t="s">
        <v>55</v>
      </c>
      <c r="F154" s="58">
        <v>2478</v>
      </c>
      <c r="G154" s="59">
        <v>21</v>
      </c>
      <c r="H154" s="93" cm="1">
        <f t="array" ref="H154">_xlfn.XLOOKUP(data[[#This Row],[Product]],products[Product],products[Cost per unit])</f>
        <v>16.73</v>
      </c>
      <c r="I154" s="59">
        <f t="shared" si="4"/>
        <v>351.33</v>
      </c>
      <c r="J154" s="59">
        <f t="shared" si="5"/>
        <v>2126.67</v>
      </c>
    </row>
    <row r="155" spans="3:10">
      <c r="C155" t="s">
        <v>23</v>
      </c>
      <c r="D155" t="s">
        <v>52</v>
      </c>
      <c r="E155" t="s">
        <v>33</v>
      </c>
      <c r="F155" s="58">
        <v>7847</v>
      </c>
      <c r="G155" s="59">
        <v>174</v>
      </c>
      <c r="H155" s="93" cm="1">
        <f t="array" ref="H155">_xlfn.XLOOKUP(data[[#This Row],[Product]],products[Product],products[Cost per unit])</f>
        <v>12.37</v>
      </c>
      <c r="I155" s="59">
        <f t="shared" si="4"/>
        <v>2152.38</v>
      </c>
      <c r="J155" s="59">
        <f t="shared" si="5"/>
        <v>5694.62</v>
      </c>
    </row>
    <row r="156" spans="3:10">
      <c r="C156" t="s">
        <v>48</v>
      </c>
      <c r="D156" t="s">
        <v>11</v>
      </c>
      <c r="E156" t="s">
        <v>35</v>
      </c>
      <c r="F156" s="58">
        <v>9926</v>
      </c>
      <c r="G156" s="59">
        <v>201</v>
      </c>
      <c r="H156" s="93" cm="1">
        <f t="array" ref="H156">_xlfn.XLOOKUP(data[[#This Row],[Product]],products[Product],products[Cost per unit])</f>
        <v>3.11</v>
      </c>
      <c r="I156" s="59">
        <f t="shared" si="4"/>
        <v>625.11</v>
      </c>
      <c r="J156" s="59">
        <f t="shared" si="5"/>
        <v>9300.89</v>
      </c>
    </row>
    <row r="157" spans="3:10">
      <c r="C157" t="s">
        <v>15</v>
      </c>
      <c r="D157" t="s">
        <v>36</v>
      </c>
      <c r="E157" t="s">
        <v>14</v>
      </c>
      <c r="F157" s="58">
        <v>819</v>
      </c>
      <c r="G157" s="59">
        <v>510</v>
      </c>
      <c r="H157" s="93" cm="1">
        <f t="array" ref="H157">_xlfn.XLOOKUP(data[[#This Row],[Product]],products[Product],products[Cost per unit])</f>
        <v>9.33</v>
      </c>
      <c r="I157" s="59">
        <f t="shared" si="4"/>
        <v>4758.3</v>
      </c>
      <c r="J157" s="59">
        <f t="shared" si="5"/>
        <v>-3939.3</v>
      </c>
    </row>
    <row r="158" spans="3:10">
      <c r="C158" t="s">
        <v>28</v>
      </c>
      <c r="D158" t="s">
        <v>29</v>
      </c>
      <c r="E158" t="s">
        <v>54</v>
      </c>
      <c r="F158" s="58">
        <v>3052</v>
      </c>
      <c r="G158" s="59">
        <v>378</v>
      </c>
      <c r="H158" s="93" cm="1">
        <f t="array" ref="H158">_xlfn.XLOOKUP(data[[#This Row],[Product]],products[Product],products[Cost per unit])</f>
        <v>7.16</v>
      </c>
      <c r="I158" s="59">
        <f t="shared" si="4"/>
        <v>2706.48</v>
      </c>
      <c r="J158" s="59">
        <f t="shared" si="5"/>
        <v>345.52</v>
      </c>
    </row>
    <row r="159" spans="3:10">
      <c r="C159" t="s">
        <v>20</v>
      </c>
      <c r="D159" t="s">
        <v>52</v>
      </c>
      <c r="E159" t="s">
        <v>47</v>
      </c>
      <c r="F159" s="58">
        <v>6832</v>
      </c>
      <c r="G159" s="59">
        <v>27</v>
      </c>
      <c r="H159" s="93" cm="1">
        <f t="array" ref="H159">_xlfn.XLOOKUP(data[[#This Row],[Product]],products[Product],products[Cost per unit])</f>
        <v>9</v>
      </c>
      <c r="I159" s="59">
        <f t="shared" si="4"/>
        <v>243</v>
      </c>
      <c r="J159" s="59">
        <f t="shared" si="5"/>
        <v>6589</v>
      </c>
    </row>
    <row r="160" spans="3:10">
      <c r="C160" t="s">
        <v>48</v>
      </c>
      <c r="D160" t="s">
        <v>29</v>
      </c>
      <c r="E160" t="s">
        <v>32</v>
      </c>
      <c r="F160" s="58">
        <v>2016</v>
      </c>
      <c r="G160" s="59">
        <v>117</v>
      </c>
      <c r="H160" s="93" cm="1">
        <f t="array" ref="H160">_xlfn.XLOOKUP(data[[#This Row],[Product]],products[Product],products[Cost per unit])</f>
        <v>8.79</v>
      </c>
      <c r="I160" s="59">
        <f t="shared" si="4"/>
        <v>1028.43</v>
      </c>
      <c r="J160" s="59">
        <f t="shared" si="5"/>
        <v>987.57</v>
      </c>
    </row>
    <row r="161" spans="3:10">
      <c r="C161" t="s">
        <v>28</v>
      </c>
      <c r="D161" t="s">
        <v>36</v>
      </c>
      <c r="E161" t="s">
        <v>47</v>
      </c>
      <c r="F161" s="58">
        <v>7322</v>
      </c>
      <c r="G161" s="59">
        <v>36</v>
      </c>
      <c r="H161" s="93" cm="1">
        <f t="array" ref="H161">_xlfn.XLOOKUP(data[[#This Row],[Product]],products[Product],products[Cost per unit])</f>
        <v>9</v>
      </c>
      <c r="I161" s="59">
        <f t="shared" si="4"/>
        <v>324</v>
      </c>
      <c r="J161" s="59">
        <f t="shared" si="5"/>
        <v>6998</v>
      </c>
    </row>
    <row r="162" spans="3:10">
      <c r="C162" t="s">
        <v>15</v>
      </c>
      <c r="D162" t="s">
        <v>16</v>
      </c>
      <c r="E162" t="s">
        <v>33</v>
      </c>
      <c r="F162" s="58">
        <v>357</v>
      </c>
      <c r="G162" s="59">
        <v>126</v>
      </c>
      <c r="H162" s="93" cm="1">
        <f t="array" ref="H162">_xlfn.XLOOKUP(data[[#This Row],[Product]],products[Product],products[Cost per unit])</f>
        <v>12.37</v>
      </c>
      <c r="I162" s="59">
        <f t="shared" si="4"/>
        <v>1558.62</v>
      </c>
      <c r="J162" s="59">
        <f t="shared" si="5"/>
        <v>-1201.62</v>
      </c>
    </row>
    <row r="163" spans="3:10">
      <c r="C163" t="s">
        <v>20</v>
      </c>
      <c r="D163" t="s">
        <v>29</v>
      </c>
      <c r="E163" t="s">
        <v>30</v>
      </c>
      <c r="F163" s="58">
        <v>3192</v>
      </c>
      <c r="G163" s="59">
        <v>72</v>
      </c>
      <c r="H163" s="93" cm="1">
        <f t="array" ref="H163">_xlfn.XLOOKUP(data[[#This Row],[Product]],products[Product],products[Cost per unit])</f>
        <v>13.15</v>
      </c>
      <c r="I163" s="59">
        <f t="shared" si="4"/>
        <v>946.8</v>
      </c>
      <c r="J163" s="59">
        <f t="shared" si="5"/>
        <v>2245.2</v>
      </c>
    </row>
    <row r="164" spans="3:10">
      <c r="C164" t="s">
        <v>42</v>
      </c>
      <c r="D164" t="s">
        <v>24</v>
      </c>
      <c r="E164" t="s">
        <v>39</v>
      </c>
      <c r="F164" s="58">
        <v>8435</v>
      </c>
      <c r="G164" s="59">
        <v>42</v>
      </c>
      <c r="H164" s="93" cm="1">
        <f t="array" ref="H164">_xlfn.XLOOKUP(data[[#This Row],[Product]],products[Product],products[Cost per unit])</f>
        <v>9.77</v>
      </c>
      <c r="I164" s="59">
        <f t="shared" si="4"/>
        <v>410.34</v>
      </c>
      <c r="J164" s="59">
        <f t="shared" si="5"/>
        <v>8024.66</v>
      </c>
    </row>
    <row r="165" spans="3:10">
      <c r="C165" t="s">
        <v>10</v>
      </c>
      <c r="D165" t="s">
        <v>29</v>
      </c>
      <c r="E165" t="s">
        <v>54</v>
      </c>
      <c r="F165" s="58">
        <v>0</v>
      </c>
      <c r="G165" s="59">
        <v>135</v>
      </c>
      <c r="H165" s="93" cm="1">
        <f t="array" ref="H165">_xlfn.XLOOKUP(data[[#This Row],[Product]],products[Product],products[Cost per unit])</f>
        <v>7.16</v>
      </c>
      <c r="I165" s="59">
        <f t="shared" si="4"/>
        <v>966.6</v>
      </c>
      <c r="J165" s="59">
        <f t="shared" si="5"/>
        <v>-966.6</v>
      </c>
    </row>
    <row r="166" spans="3:10">
      <c r="C166" t="s">
        <v>42</v>
      </c>
      <c r="D166" t="s">
        <v>52</v>
      </c>
      <c r="E166" t="s">
        <v>51</v>
      </c>
      <c r="F166" s="58">
        <v>8862</v>
      </c>
      <c r="G166" s="59">
        <v>189</v>
      </c>
      <c r="H166" s="93" cm="1">
        <f t="array" ref="H166">_xlfn.XLOOKUP(data[[#This Row],[Product]],products[Product],products[Cost per unit])</f>
        <v>4.97</v>
      </c>
      <c r="I166" s="59">
        <f t="shared" si="4"/>
        <v>939.33</v>
      </c>
      <c r="J166" s="59">
        <f t="shared" si="5"/>
        <v>7922.67</v>
      </c>
    </row>
    <row r="167" spans="3:10">
      <c r="C167" t="s">
        <v>28</v>
      </c>
      <c r="D167" t="s">
        <v>11</v>
      </c>
      <c r="E167" t="s">
        <v>56</v>
      </c>
      <c r="F167" s="58">
        <v>3556</v>
      </c>
      <c r="G167" s="59">
        <v>459</v>
      </c>
      <c r="H167" s="93" cm="1">
        <f t="array" ref="H167">_xlfn.XLOOKUP(data[[#This Row],[Product]],products[Product],products[Cost per unit])</f>
        <v>10.38</v>
      </c>
      <c r="I167" s="59">
        <f t="shared" si="4"/>
        <v>4764.42</v>
      </c>
      <c r="J167" s="59">
        <f t="shared" si="5"/>
        <v>-1208.42</v>
      </c>
    </row>
    <row r="168" spans="3:10">
      <c r="C168" t="s">
        <v>45</v>
      </c>
      <c r="D168" t="s">
        <v>52</v>
      </c>
      <c r="E168" t="s">
        <v>27</v>
      </c>
      <c r="F168" s="58">
        <v>7280</v>
      </c>
      <c r="G168" s="59">
        <v>201</v>
      </c>
      <c r="H168" s="93" cm="1">
        <f t="array" ref="H168">_xlfn.XLOOKUP(data[[#This Row],[Product]],products[Product],products[Cost per unit])</f>
        <v>11.73</v>
      </c>
      <c r="I168" s="59">
        <f t="shared" si="4"/>
        <v>2357.73</v>
      </c>
      <c r="J168" s="59">
        <f t="shared" si="5"/>
        <v>4922.27</v>
      </c>
    </row>
    <row r="169" spans="3:10">
      <c r="C169" t="s">
        <v>28</v>
      </c>
      <c r="D169" t="s">
        <v>52</v>
      </c>
      <c r="E169" t="s">
        <v>12</v>
      </c>
      <c r="F169" s="58">
        <v>3402</v>
      </c>
      <c r="G169" s="59">
        <v>366</v>
      </c>
      <c r="H169" s="93" cm="1">
        <f t="array" ref="H169">_xlfn.XLOOKUP(data[[#This Row],[Product]],products[Product],products[Cost per unit])</f>
        <v>14.49</v>
      </c>
      <c r="I169" s="59">
        <f t="shared" si="4"/>
        <v>5303.34</v>
      </c>
      <c r="J169" s="59">
        <f t="shared" si="5"/>
        <v>-1901.34</v>
      </c>
    </row>
    <row r="170" spans="3:10">
      <c r="C170" t="s">
        <v>49</v>
      </c>
      <c r="D170" t="s">
        <v>11</v>
      </c>
      <c r="E170" t="s">
        <v>54</v>
      </c>
      <c r="F170" s="58">
        <v>4592</v>
      </c>
      <c r="G170" s="59">
        <v>324</v>
      </c>
      <c r="H170" s="93" cm="1">
        <f t="array" ref="H170">_xlfn.XLOOKUP(data[[#This Row],[Product]],products[Product],products[Cost per unit])</f>
        <v>7.16</v>
      </c>
      <c r="I170" s="59">
        <f t="shared" si="4"/>
        <v>2319.84</v>
      </c>
      <c r="J170" s="59">
        <f t="shared" si="5"/>
        <v>2272.16</v>
      </c>
    </row>
    <row r="171" spans="3:10">
      <c r="C171" t="s">
        <v>20</v>
      </c>
      <c r="D171" t="s">
        <v>16</v>
      </c>
      <c r="E171" t="s">
        <v>27</v>
      </c>
      <c r="F171" s="58">
        <v>7833</v>
      </c>
      <c r="G171" s="59">
        <v>243</v>
      </c>
      <c r="H171" s="93" cm="1">
        <f t="array" ref="H171">_xlfn.XLOOKUP(data[[#This Row],[Product]],products[Product],products[Cost per unit])</f>
        <v>11.73</v>
      </c>
      <c r="I171" s="59">
        <f t="shared" si="4"/>
        <v>2850.39</v>
      </c>
      <c r="J171" s="59">
        <f t="shared" si="5"/>
        <v>4982.61</v>
      </c>
    </row>
    <row r="172" spans="3:10">
      <c r="C172" t="s">
        <v>48</v>
      </c>
      <c r="D172" t="s">
        <v>29</v>
      </c>
      <c r="E172" t="s">
        <v>47</v>
      </c>
      <c r="F172" s="58">
        <v>7651</v>
      </c>
      <c r="G172" s="59">
        <v>213</v>
      </c>
      <c r="H172" s="93" cm="1">
        <f t="array" ref="H172">_xlfn.XLOOKUP(data[[#This Row],[Product]],products[Product],products[Cost per unit])</f>
        <v>9</v>
      </c>
      <c r="I172" s="59">
        <f t="shared" si="4"/>
        <v>1917</v>
      </c>
      <c r="J172" s="59">
        <f t="shared" si="5"/>
        <v>5734</v>
      </c>
    </row>
    <row r="173" spans="3:10">
      <c r="C173" t="s">
        <v>10</v>
      </c>
      <c r="D173" t="s">
        <v>16</v>
      </c>
      <c r="E173" t="s">
        <v>12</v>
      </c>
      <c r="F173" s="58">
        <v>2275</v>
      </c>
      <c r="G173" s="59">
        <v>447</v>
      </c>
      <c r="H173" s="93" cm="1">
        <f t="array" ref="H173">_xlfn.XLOOKUP(data[[#This Row],[Product]],products[Product],products[Cost per unit])</f>
        <v>14.49</v>
      </c>
      <c r="I173" s="59">
        <f t="shared" si="4"/>
        <v>6477.03</v>
      </c>
      <c r="J173" s="59">
        <f t="shared" si="5"/>
        <v>-4202.03</v>
      </c>
    </row>
    <row r="174" spans="3:10">
      <c r="C174" t="s">
        <v>10</v>
      </c>
      <c r="D174" t="s">
        <v>36</v>
      </c>
      <c r="E174" t="s">
        <v>14</v>
      </c>
      <c r="F174" s="58">
        <v>5670</v>
      </c>
      <c r="G174" s="59">
        <v>297</v>
      </c>
      <c r="H174" s="93" cm="1">
        <f t="array" ref="H174">_xlfn.XLOOKUP(data[[#This Row],[Product]],products[Product],products[Cost per unit])</f>
        <v>9.33</v>
      </c>
      <c r="I174" s="59">
        <f t="shared" si="4"/>
        <v>2771.01</v>
      </c>
      <c r="J174" s="59">
        <f t="shared" si="5"/>
        <v>2898.99</v>
      </c>
    </row>
    <row r="175" spans="3:10">
      <c r="C175" t="s">
        <v>42</v>
      </c>
      <c r="D175" t="s">
        <v>16</v>
      </c>
      <c r="E175" t="s">
        <v>32</v>
      </c>
      <c r="F175" s="58">
        <v>2135</v>
      </c>
      <c r="G175" s="59">
        <v>27</v>
      </c>
      <c r="H175" s="93" cm="1">
        <f t="array" ref="H175">_xlfn.XLOOKUP(data[[#This Row],[Product]],products[Product],products[Cost per unit])</f>
        <v>8.79</v>
      </c>
      <c r="I175" s="59">
        <f t="shared" si="4"/>
        <v>237.33</v>
      </c>
      <c r="J175" s="59">
        <f t="shared" si="5"/>
        <v>1897.67</v>
      </c>
    </row>
    <row r="176" spans="3:10">
      <c r="C176" t="s">
        <v>10</v>
      </c>
      <c r="D176" t="s">
        <v>52</v>
      </c>
      <c r="E176" t="s">
        <v>50</v>
      </c>
      <c r="F176" s="58">
        <v>2779</v>
      </c>
      <c r="G176" s="59">
        <v>75</v>
      </c>
      <c r="H176" s="93" cm="1">
        <f t="array" ref="H176">_xlfn.XLOOKUP(data[[#This Row],[Product]],products[Product],products[Cost per unit])</f>
        <v>6.49</v>
      </c>
      <c r="I176" s="59">
        <f t="shared" si="4"/>
        <v>486.75</v>
      </c>
      <c r="J176" s="59">
        <f t="shared" si="5"/>
        <v>2292.25</v>
      </c>
    </row>
    <row r="177" spans="3:10">
      <c r="C177" t="s">
        <v>57</v>
      </c>
      <c r="D177" t="s">
        <v>29</v>
      </c>
      <c r="E177" t="s">
        <v>33</v>
      </c>
      <c r="F177" s="58">
        <v>12950</v>
      </c>
      <c r="G177" s="59">
        <v>30</v>
      </c>
      <c r="H177" s="93" cm="1">
        <f t="array" ref="H177">_xlfn.XLOOKUP(data[[#This Row],[Product]],products[Product],products[Cost per unit])</f>
        <v>12.37</v>
      </c>
      <c r="I177" s="59">
        <f t="shared" si="4"/>
        <v>371.1</v>
      </c>
      <c r="J177" s="59">
        <f t="shared" si="5"/>
        <v>12578.9</v>
      </c>
    </row>
    <row r="178" spans="3:10">
      <c r="C178" t="s">
        <v>42</v>
      </c>
      <c r="D178" t="s">
        <v>24</v>
      </c>
      <c r="E178" t="s">
        <v>25</v>
      </c>
      <c r="F178" s="58">
        <v>2646</v>
      </c>
      <c r="G178" s="59">
        <v>177</v>
      </c>
      <c r="H178" s="93" cm="1">
        <f t="array" ref="H178">_xlfn.XLOOKUP(data[[#This Row],[Product]],products[Product],products[Cost per unit])</f>
        <v>6.47</v>
      </c>
      <c r="I178" s="59">
        <f t="shared" si="4"/>
        <v>1145.19</v>
      </c>
      <c r="J178" s="59">
        <f t="shared" si="5"/>
        <v>1500.81</v>
      </c>
    </row>
    <row r="179" spans="3:10">
      <c r="C179" t="s">
        <v>10</v>
      </c>
      <c r="D179" t="s">
        <v>52</v>
      </c>
      <c r="E179" t="s">
        <v>33</v>
      </c>
      <c r="F179" s="58">
        <v>3794</v>
      </c>
      <c r="G179" s="59">
        <v>159</v>
      </c>
      <c r="H179" s="93" cm="1">
        <f t="array" ref="H179">_xlfn.XLOOKUP(data[[#This Row],[Product]],products[Product],products[Cost per unit])</f>
        <v>12.37</v>
      </c>
      <c r="I179" s="59">
        <f t="shared" si="4"/>
        <v>1966.83</v>
      </c>
      <c r="J179" s="59">
        <f t="shared" si="5"/>
        <v>1827.17</v>
      </c>
    </row>
    <row r="180" spans="3:10">
      <c r="C180" t="s">
        <v>49</v>
      </c>
      <c r="D180" t="s">
        <v>16</v>
      </c>
      <c r="E180" t="s">
        <v>33</v>
      </c>
      <c r="F180" s="58">
        <v>819</v>
      </c>
      <c r="G180" s="59">
        <v>306</v>
      </c>
      <c r="H180" s="93" cm="1">
        <f t="array" ref="H180">_xlfn.XLOOKUP(data[[#This Row],[Product]],products[Product],products[Cost per unit])</f>
        <v>12.37</v>
      </c>
      <c r="I180" s="59">
        <f t="shared" si="4"/>
        <v>3785.22</v>
      </c>
      <c r="J180" s="59">
        <f t="shared" si="5"/>
        <v>-2966.22</v>
      </c>
    </row>
    <row r="181" spans="3:10">
      <c r="C181" t="s">
        <v>49</v>
      </c>
      <c r="D181" t="s">
        <v>52</v>
      </c>
      <c r="E181" t="s">
        <v>44</v>
      </c>
      <c r="F181" s="58">
        <v>2583</v>
      </c>
      <c r="G181" s="59">
        <v>18</v>
      </c>
      <c r="H181" s="93" cm="1">
        <f t="array" ref="H181">_xlfn.XLOOKUP(data[[#This Row],[Product]],products[Product],products[Cost per unit])</f>
        <v>10.62</v>
      </c>
      <c r="I181" s="59">
        <f t="shared" si="4"/>
        <v>191.16</v>
      </c>
      <c r="J181" s="59">
        <f t="shared" si="5"/>
        <v>2391.84</v>
      </c>
    </row>
    <row r="182" spans="3:10">
      <c r="C182" t="s">
        <v>42</v>
      </c>
      <c r="D182" t="s">
        <v>16</v>
      </c>
      <c r="E182" t="s">
        <v>41</v>
      </c>
      <c r="F182" s="58">
        <v>4585</v>
      </c>
      <c r="G182" s="59">
        <v>240</v>
      </c>
      <c r="H182" s="93" cm="1">
        <f t="array" ref="H182">_xlfn.XLOOKUP(data[[#This Row],[Product]],products[Product],products[Cost per unit])</f>
        <v>7.64</v>
      </c>
      <c r="I182" s="59">
        <f t="shared" si="4"/>
        <v>1833.6</v>
      </c>
      <c r="J182" s="59">
        <f t="shared" si="5"/>
        <v>2751.4</v>
      </c>
    </row>
    <row r="183" spans="3:10">
      <c r="C183" t="s">
        <v>45</v>
      </c>
      <c r="D183" t="s">
        <v>52</v>
      </c>
      <c r="E183" t="s">
        <v>33</v>
      </c>
      <c r="F183" s="58">
        <v>1652</v>
      </c>
      <c r="G183" s="59">
        <v>93</v>
      </c>
      <c r="H183" s="93" cm="1">
        <f t="array" ref="H183">_xlfn.XLOOKUP(data[[#This Row],[Product]],products[Product],products[Cost per unit])</f>
        <v>12.37</v>
      </c>
      <c r="I183" s="59">
        <f t="shared" si="4"/>
        <v>1150.41</v>
      </c>
      <c r="J183" s="59">
        <f t="shared" si="5"/>
        <v>501.59</v>
      </c>
    </row>
    <row r="184" spans="3:10">
      <c r="C184" t="s">
        <v>57</v>
      </c>
      <c r="D184" t="s">
        <v>52</v>
      </c>
      <c r="E184" t="s">
        <v>53</v>
      </c>
      <c r="F184" s="58">
        <v>4991</v>
      </c>
      <c r="G184" s="59">
        <v>9</v>
      </c>
      <c r="H184" s="93" cm="1">
        <f t="array" ref="H184">_xlfn.XLOOKUP(data[[#This Row],[Product]],products[Product],products[Cost per unit])</f>
        <v>5.6</v>
      </c>
      <c r="I184" s="59">
        <f t="shared" si="4"/>
        <v>50.4</v>
      </c>
      <c r="J184" s="59">
        <f t="shared" si="5"/>
        <v>4940.6</v>
      </c>
    </row>
    <row r="185" spans="3:10">
      <c r="C185" t="s">
        <v>15</v>
      </c>
      <c r="D185" t="s">
        <v>52</v>
      </c>
      <c r="E185" t="s">
        <v>32</v>
      </c>
      <c r="F185" s="58">
        <v>2009</v>
      </c>
      <c r="G185" s="59">
        <v>219</v>
      </c>
      <c r="H185" s="93" cm="1">
        <f t="array" ref="H185">_xlfn.XLOOKUP(data[[#This Row],[Product]],products[Product],products[Cost per unit])</f>
        <v>8.79</v>
      </c>
      <c r="I185" s="59">
        <f t="shared" si="4"/>
        <v>1925.01</v>
      </c>
      <c r="J185" s="59">
        <f t="shared" si="5"/>
        <v>83.9900000000002</v>
      </c>
    </row>
    <row r="186" spans="3:10">
      <c r="C186" t="s">
        <v>48</v>
      </c>
      <c r="D186" t="s">
        <v>29</v>
      </c>
      <c r="E186" t="s">
        <v>39</v>
      </c>
      <c r="F186" s="58">
        <v>1568</v>
      </c>
      <c r="G186" s="59">
        <v>141</v>
      </c>
      <c r="H186" s="93" cm="1">
        <f t="array" ref="H186">_xlfn.XLOOKUP(data[[#This Row],[Product]],products[Product],products[Cost per unit])</f>
        <v>9.77</v>
      </c>
      <c r="I186" s="59">
        <f t="shared" si="4"/>
        <v>1377.57</v>
      </c>
      <c r="J186" s="59">
        <f t="shared" si="5"/>
        <v>190.43</v>
      </c>
    </row>
    <row r="187" spans="3:10">
      <c r="C187" t="s">
        <v>23</v>
      </c>
      <c r="D187" t="s">
        <v>11</v>
      </c>
      <c r="E187" t="s">
        <v>44</v>
      </c>
      <c r="F187" s="58">
        <v>3388</v>
      </c>
      <c r="G187" s="59">
        <v>123</v>
      </c>
      <c r="H187" s="93" cm="1">
        <f t="array" ref="H187">_xlfn.XLOOKUP(data[[#This Row],[Product]],products[Product],products[Cost per unit])</f>
        <v>10.62</v>
      </c>
      <c r="I187" s="59">
        <f t="shared" si="4"/>
        <v>1306.26</v>
      </c>
      <c r="J187" s="59">
        <f t="shared" si="5"/>
        <v>2081.74</v>
      </c>
    </row>
    <row r="188" spans="3:10">
      <c r="C188" t="s">
        <v>10</v>
      </c>
      <c r="D188" t="s">
        <v>36</v>
      </c>
      <c r="E188" t="s">
        <v>51</v>
      </c>
      <c r="F188" s="58">
        <v>623</v>
      </c>
      <c r="G188" s="59">
        <v>51</v>
      </c>
      <c r="H188" s="93" cm="1">
        <f t="array" ref="H188">_xlfn.XLOOKUP(data[[#This Row],[Product]],products[Product],products[Cost per unit])</f>
        <v>4.97</v>
      </c>
      <c r="I188" s="59">
        <f t="shared" si="4"/>
        <v>253.47</v>
      </c>
      <c r="J188" s="59">
        <f t="shared" si="5"/>
        <v>369.53</v>
      </c>
    </row>
    <row r="189" spans="3:10">
      <c r="C189" t="s">
        <v>28</v>
      </c>
      <c r="D189" t="s">
        <v>24</v>
      </c>
      <c r="E189" t="s">
        <v>21</v>
      </c>
      <c r="F189" s="58">
        <v>10073</v>
      </c>
      <c r="G189" s="59">
        <v>120</v>
      </c>
      <c r="H189" s="93" cm="1">
        <f t="array" ref="H189">_xlfn.XLOOKUP(data[[#This Row],[Product]],products[Product],products[Cost per unit])</f>
        <v>11.88</v>
      </c>
      <c r="I189" s="59">
        <f t="shared" si="4"/>
        <v>1425.6</v>
      </c>
      <c r="J189" s="59">
        <f t="shared" si="5"/>
        <v>8647.4</v>
      </c>
    </row>
    <row r="190" spans="3:10">
      <c r="C190" t="s">
        <v>15</v>
      </c>
      <c r="D190" t="s">
        <v>29</v>
      </c>
      <c r="E190" t="s">
        <v>53</v>
      </c>
      <c r="F190" s="58">
        <v>1561</v>
      </c>
      <c r="G190" s="59">
        <v>27</v>
      </c>
      <c r="H190" s="93" cm="1">
        <f t="array" ref="H190">_xlfn.XLOOKUP(data[[#This Row],[Product]],products[Product],products[Cost per unit])</f>
        <v>5.6</v>
      </c>
      <c r="I190" s="59">
        <f t="shared" si="4"/>
        <v>151.2</v>
      </c>
      <c r="J190" s="59">
        <f t="shared" si="5"/>
        <v>1409.8</v>
      </c>
    </row>
    <row r="191" spans="3:10">
      <c r="C191" t="s">
        <v>20</v>
      </c>
      <c r="D191" t="s">
        <v>24</v>
      </c>
      <c r="E191" t="s">
        <v>55</v>
      </c>
      <c r="F191" s="58">
        <v>11522</v>
      </c>
      <c r="G191" s="59">
        <v>204</v>
      </c>
      <c r="H191" s="93" cm="1">
        <f t="array" ref="H191">_xlfn.XLOOKUP(data[[#This Row],[Product]],products[Product],products[Cost per unit])</f>
        <v>16.73</v>
      </c>
      <c r="I191" s="59">
        <f t="shared" si="4"/>
        <v>3412.92</v>
      </c>
      <c r="J191" s="59">
        <f t="shared" si="5"/>
        <v>8109.08</v>
      </c>
    </row>
    <row r="192" spans="3:10">
      <c r="C192" t="s">
        <v>28</v>
      </c>
      <c r="D192" t="s">
        <v>36</v>
      </c>
      <c r="E192" t="s">
        <v>14</v>
      </c>
      <c r="F192" s="58">
        <v>2317</v>
      </c>
      <c r="G192" s="59">
        <v>123</v>
      </c>
      <c r="H192" s="93" cm="1">
        <f t="array" ref="H192">_xlfn.XLOOKUP(data[[#This Row],[Product]],products[Product],products[Cost per unit])</f>
        <v>9.33</v>
      </c>
      <c r="I192" s="59">
        <f t="shared" si="4"/>
        <v>1147.59</v>
      </c>
      <c r="J192" s="59">
        <f t="shared" si="5"/>
        <v>1169.41</v>
      </c>
    </row>
    <row r="193" spans="3:10">
      <c r="C193" t="s">
        <v>57</v>
      </c>
      <c r="D193" t="s">
        <v>11</v>
      </c>
      <c r="E193" t="s">
        <v>56</v>
      </c>
      <c r="F193" s="58">
        <v>3059</v>
      </c>
      <c r="G193" s="59">
        <v>27</v>
      </c>
      <c r="H193" s="93" cm="1">
        <f t="array" ref="H193">_xlfn.XLOOKUP(data[[#This Row],[Product]],products[Product],products[Cost per unit])</f>
        <v>10.38</v>
      </c>
      <c r="I193" s="59">
        <f t="shared" si="4"/>
        <v>280.26</v>
      </c>
      <c r="J193" s="59">
        <f t="shared" si="5"/>
        <v>2778.74</v>
      </c>
    </row>
    <row r="194" spans="3:10">
      <c r="C194" t="s">
        <v>23</v>
      </c>
      <c r="D194" t="s">
        <v>11</v>
      </c>
      <c r="E194" t="s">
        <v>53</v>
      </c>
      <c r="F194" s="58">
        <v>2324</v>
      </c>
      <c r="G194" s="59">
        <v>177</v>
      </c>
      <c r="H194" s="93" cm="1">
        <f t="array" ref="H194">_xlfn.XLOOKUP(data[[#This Row],[Product]],products[Product],products[Cost per unit])</f>
        <v>5.6</v>
      </c>
      <c r="I194" s="59">
        <f t="shared" si="4"/>
        <v>991.2</v>
      </c>
      <c r="J194" s="59">
        <f t="shared" si="5"/>
        <v>1332.8</v>
      </c>
    </row>
    <row r="195" spans="3:10">
      <c r="C195" t="s">
        <v>49</v>
      </c>
      <c r="D195" t="s">
        <v>29</v>
      </c>
      <c r="E195" t="s">
        <v>53</v>
      </c>
      <c r="F195" s="58">
        <v>4956</v>
      </c>
      <c r="G195" s="59">
        <v>171</v>
      </c>
      <c r="H195" s="93" cm="1">
        <f t="array" ref="H195">_xlfn.XLOOKUP(data[[#This Row],[Product]],products[Product],products[Cost per unit])</f>
        <v>5.6</v>
      </c>
      <c r="I195" s="59">
        <f t="shared" si="4"/>
        <v>957.6</v>
      </c>
      <c r="J195" s="59">
        <f t="shared" si="5"/>
        <v>3998.4</v>
      </c>
    </row>
    <row r="196" spans="3:10">
      <c r="C196" t="s">
        <v>57</v>
      </c>
      <c r="D196" t="s">
        <v>52</v>
      </c>
      <c r="E196" t="s">
        <v>41</v>
      </c>
      <c r="F196" s="58">
        <v>5355</v>
      </c>
      <c r="G196" s="59">
        <v>204</v>
      </c>
      <c r="H196" s="93" cm="1">
        <f t="array" ref="H196">_xlfn.XLOOKUP(data[[#This Row],[Product]],products[Product],products[Cost per unit])</f>
        <v>7.64</v>
      </c>
      <c r="I196" s="59">
        <f t="shared" si="4"/>
        <v>1558.56</v>
      </c>
      <c r="J196" s="59">
        <f t="shared" si="5"/>
        <v>3796.44</v>
      </c>
    </row>
    <row r="197" spans="3:10">
      <c r="C197" t="s">
        <v>49</v>
      </c>
      <c r="D197" t="s">
        <v>52</v>
      </c>
      <c r="E197" t="s">
        <v>19</v>
      </c>
      <c r="F197" s="58">
        <v>7259</v>
      </c>
      <c r="G197" s="59">
        <v>276</v>
      </c>
      <c r="H197" s="93" cm="1">
        <f t="array" ref="H197">_xlfn.XLOOKUP(data[[#This Row],[Product]],products[Product],products[Cost per unit])</f>
        <v>11.7</v>
      </c>
      <c r="I197" s="59">
        <f t="shared" si="4"/>
        <v>3229.2</v>
      </c>
      <c r="J197" s="59">
        <f t="shared" si="5"/>
        <v>4029.8</v>
      </c>
    </row>
    <row r="198" spans="3:10">
      <c r="C198" t="s">
        <v>15</v>
      </c>
      <c r="D198" t="s">
        <v>11</v>
      </c>
      <c r="E198" t="s">
        <v>53</v>
      </c>
      <c r="F198" s="58">
        <v>6279</v>
      </c>
      <c r="G198" s="59">
        <v>45</v>
      </c>
      <c r="H198" s="93" cm="1">
        <f t="array" ref="H198">_xlfn.XLOOKUP(data[[#This Row],[Product]],products[Product],products[Cost per unit])</f>
        <v>5.6</v>
      </c>
      <c r="I198" s="59">
        <f t="shared" si="4"/>
        <v>252</v>
      </c>
      <c r="J198" s="59">
        <f t="shared" si="5"/>
        <v>6027</v>
      </c>
    </row>
    <row r="199" spans="3:10">
      <c r="C199" t="s">
        <v>10</v>
      </c>
      <c r="D199" t="s">
        <v>36</v>
      </c>
      <c r="E199" t="s">
        <v>54</v>
      </c>
      <c r="F199" s="58">
        <v>2541</v>
      </c>
      <c r="G199" s="59">
        <v>45</v>
      </c>
      <c r="H199" s="93" cm="1">
        <f t="array" ref="H199">_xlfn.XLOOKUP(data[[#This Row],[Product]],products[Product],products[Cost per unit])</f>
        <v>7.16</v>
      </c>
      <c r="I199" s="59">
        <f t="shared" si="4"/>
        <v>322.2</v>
      </c>
      <c r="J199" s="59">
        <f t="shared" si="5"/>
        <v>2218.8</v>
      </c>
    </row>
    <row r="200" spans="3:10">
      <c r="C200" t="s">
        <v>28</v>
      </c>
      <c r="D200" t="s">
        <v>16</v>
      </c>
      <c r="E200" t="s">
        <v>55</v>
      </c>
      <c r="F200" s="58">
        <v>3864</v>
      </c>
      <c r="G200" s="59">
        <v>177</v>
      </c>
      <c r="H200" s="93" cm="1">
        <f t="array" ref="H200">_xlfn.XLOOKUP(data[[#This Row],[Product]],products[Product],products[Cost per unit])</f>
        <v>16.73</v>
      </c>
      <c r="I200" s="59">
        <f t="shared" si="4"/>
        <v>2961.21</v>
      </c>
      <c r="J200" s="59">
        <f t="shared" si="5"/>
        <v>902.79</v>
      </c>
    </row>
    <row r="201" spans="3:10">
      <c r="C201" t="s">
        <v>45</v>
      </c>
      <c r="D201" t="s">
        <v>24</v>
      </c>
      <c r="E201" t="s">
        <v>14</v>
      </c>
      <c r="F201" s="58">
        <v>6146</v>
      </c>
      <c r="G201" s="59">
        <v>63</v>
      </c>
      <c r="H201" s="93" cm="1">
        <f t="array" ref="H201">_xlfn.XLOOKUP(data[[#This Row],[Product]],products[Product],products[Cost per unit])</f>
        <v>9.33</v>
      </c>
      <c r="I201" s="59">
        <f t="shared" si="4"/>
        <v>587.79</v>
      </c>
      <c r="J201" s="59">
        <f t="shared" si="5"/>
        <v>5558.21</v>
      </c>
    </row>
    <row r="202" spans="3:10">
      <c r="C202" t="s">
        <v>20</v>
      </c>
      <c r="D202" t="s">
        <v>29</v>
      </c>
      <c r="E202" t="s">
        <v>25</v>
      </c>
      <c r="F202" s="58">
        <v>2639</v>
      </c>
      <c r="G202" s="59">
        <v>204</v>
      </c>
      <c r="H202" s="93" cm="1">
        <f t="array" ref="H202">_xlfn.XLOOKUP(data[[#This Row],[Product]],products[Product],products[Cost per unit])</f>
        <v>6.47</v>
      </c>
      <c r="I202" s="59">
        <f t="shared" si="4"/>
        <v>1319.88</v>
      </c>
      <c r="J202" s="59">
        <f t="shared" si="5"/>
        <v>1319.12</v>
      </c>
    </row>
    <row r="203" spans="3:10">
      <c r="C203" t="s">
        <v>15</v>
      </c>
      <c r="D203" t="s">
        <v>11</v>
      </c>
      <c r="E203" t="s">
        <v>39</v>
      </c>
      <c r="F203" s="58">
        <v>1890</v>
      </c>
      <c r="G203" s="59">
        <v>195</v>
      </c>
      <c r="H203" s="93" cm="1">
        <f t="array" ref="H203">_xlfn.XLOOKUP(data[[#This Row],[Product]],products[Product],products[Cost per unit])</f>
        <v>9.77</v>
      </c>
      <c r="I203" s="59">
        <f t="shared" si="4"/>
        <v>1905.15</v>
      </c>
      <c r="J203" s="59">
        <f t="shared" si="5"/>
        <v>-15.1499999999999</v>
      </c>
    </row>
    <row r="204" spans="3:10">
      <c r="C204" t="s">
        <v>42</v>
      </c>
      <c r="D204" t="s">
        <v>52</v>
      </c>
      <c r="E204" t="s">
        <v>19</v>
      </c>
      <c r="F204" s="58">
        <v>1932</v>
      </c>
      <c r="G204" s="59">
        <v>369</v>
      </c>
      <c r="H204" s="93" cm="1">
        <f t="array" ref="H204">_xlfn.XLOOKUP(data[[#This Row],[Product]],products[Product],products[Cost per unit])</f>
        <v>11.7</v>
      </c>
      <c r="I204" s="59">
        <f t="shared" ref="I204:I267" si="6">H204*G204</f>
        <v>4317.3</v>
      </c>
      <c r="J204" s="59">
        <f t="shared" ref="J204:J267" si="7">F204-I204</f>
        <v>-2385.3</v>
      </c>
    </row>
    <row r="205" spans="3:10">
      <c r="C205" t="s">
        <v>49</v>
      </c>
      <c r="D205" t="s">
        <v>52</v>
      </c>
      <c r="E205" t="s">
        <v>30</v>
      </c>
      <c r="F205" s="58">
        <v>6300</v>
      </c>
      <c r="G205" s="59">
        <v>42</v>
      </c>
      <c r="H205" s="93" cm="1">
        <f t="array" ref="H205">_xlfn.XLOOKUP(data[[#This Row],[Product]],products[Product],products[Cost per unit])</f>
        <v>13.15</v>
      </c>
      <c r="I205" s="59">
        <f t="shared" si="6"/>
        <v>552.3</v>
      </c>
      <c r="J205" s="59">
        <f t="shared" si="7"/>
        <v>5747.7</v>
      </c>
    </row>
    <row r="206" spans="3:10">
      <c r="C206" t="s">
        <v>28</v>
      </c>
      <c r="D206" t="s">
        <v>11</v>
      </c>
      <c r="E206" t="s">
        <v>12</v>
      </c>
      <c r="F206" s="58">
        <v>560</v>
      </c>
      <c r="G206" s="59">
        <v>81</v>
      </c>
      <c r="H206" s="93" cm="1">
        <f t="array" ref="H206">_xlfn.XLOOKUP(data[[#This Row],[Product]],products[Product],products[Cost per unit])</f>
        <v>14.49</v>
      </c>
      <c r="I206" s="59">
        <f t="shared" si="6"/>
        <v>1173.69</v>
      </c>
      <c r="J206" s="59">
        <f t="shared" si="7"/>
        <v>-613.69</v>
      </c>
    </row>
    <row r="207" spans="3:10">
      <c r="C207" t="s">
        <v>20</v>
      </c>
      <c r="D207" t="s">
        <v>11</v>
      </c>
      <c r="E207" t="s">
        <v>53</v>
      </c>
      <c r="F207" s="58">
        <v>2856</v>
      </c>
      <c r="G207" s="59">
        <v>246</v>
      </c>
      <c r="H207" s="93" cm="1">
        <f t="array" ref="H207">_xlfn.XLOOKUP(data[[#This Row],[Product]],products[Product],products[Cost per unit])</f>
        <v>5.6</v>
      </c>
      <c r="I207" s="59">
        <f t="shared" si="6"/>
        <v>1377.6</v>
      </c>
      <c r="J207" s="59">
        <f t="shared" si="7"/>
        <v>1478.4</v>
      </c>
    </row>
    <row r="208" spans="3:10">
      <c r="C208" t="s">
        <v>20</v>
      </c>
      <c r="D208" t="s">
        <v>52</v>
      </c>
      <c r="E208" t="s">
        <v>35</v>
      </c>
      <c r="F208" s="58">
        <v>707</v>
      </c>
      <c r="G208" s="59">
        <v>174</v>
      </c>
      <c r="H208" s="93" cm="1">
        <f t="array" ref="H208">_xlfn.XLOOKUP(data[[#This Row],[Product]],products[Product],products[Cost per unit])</f>
        <v>3.11</v>
      </c>
      <c r="I208" s="59">
        <f t="shared" si="6"/>
        <v>541.14</v>
      </c>
      <c r="J208" s="59">
        <f t="shared" si="7"/>
        <v>165.86</v>
      </c>
    </row>
    <row r="209" spans="3:10">
      <c r="C209" t="s">
        <v>15</v>
      </c>
      <c r="D209" t="s">
        <v>16</v>
      </c>
      <c r="E209" t="s">
        <v>12</v>
      </c>
      <c r="F209" s="58">
        <v>3598</v>
      </c>
      <c r="G209" s="59">
        <v>81</v>
      </c>
      <c r="H209" s="93" cm="1">
        <f t="array" ref="H209">_xlfn.XLOOKUP(data[[#This Row],[Product]],products[Product],products[Cost per unit])</f>
        <v>14.49</v>
      </c>
      <c r="I209" s="59">
        <f t="shared" si="6"/>
        <v>1173.69</v>
      </c>
      <c r="J209" s="59">
        <f t="shared" si="7"/>
        <v>2424.31</v>
      </c>
    </row>
    <row r="210" spans="3:10">
      <c r="C210" t="s">
        <v>10</v>
      </c>
      <c r="D210" t="s">
        <v>16</v>
      </c>
      <c r="E210" t="s">
        <v>39</v>
      </c>
      <c r="F210" s="58">
        <v>6853</v>
      </c>
      <c r="G210" s="59">
        <v>372</v>
      </c>
      <c r="H210" s="93" cm="1">
        <f t="array" ref="H210">_xlfn.XLOOKUP(data[[#This Row],[Product]],products[Product],products[Cost per unit])</f>
        <v>9.77</v>
      </c>
      <c r="I210" s="59">
        <f t="shared" si="6"/>
        <v>3634.44</v>
      </c>
      <c r="J210" s="59">
        <f t="shared" si="7"/>
        <v>3218.56</v>
      </c>
    </row>
    <row r="211" spans="3:10">
      <c r="C211" t="s">
        <v>10</v>
      </c>
      <c r="D211" t="s">
        <v>16</v>
      </c>
      <c r="E211" t="s">
        <v>32</v>
      </c>
      <c r="F211" s="58">
        <v>4725</v>
      </c>
      <c r="G211" s="59">
        <v>174</v>
      </c>
      <c r="H211" s="93" cm="1">
        <f t="array" ref="H211">_xlfn.XLOOKUP(data[[#This Row],[Product]],products[Product],products[Cost per unit])</f>
        <v>8.79</v>
      </c>
      <c r="I211" s="59">
        <f t="shared" si="6"/>
        <v>1529.46</v>
      </c>
      <c r="J211" s="59">
        <f t="shared" si="7"/>
        <v>3195.54</v>
      </c>
    </row>
    <row r="212" spans="3:10">
      <c r="C212" t="s">
        <v>23</v>
      </c>
      <c r="D212" t="s">
        <v>24</v>
      </c>
      <c r="E212" t="s">
        <v>17</v>
      </c>
      <c r="F212" s="58">
        <v>10304</v>
      </c>
      <c r="G212" s="59">
        <v>84</v>
      </c>
      <c r="H212" s="93" cm="1">
        <f t="array" ref="H212">_xlfn.XLOOKUP(data[[#This Row],[Product]],products[Product],products[Cost per unit])</f>
        <v>8.65</v>
      </c>
      <c r="I212" s="59">
        <f t="shared" si="6"/>
        <v>726.6</v>
      </c>
      <c r="J212" s="59">
        <f t="shared" si="7"/>
        <v>9577.4</v>
      </c>
    </row>
    <row r="213" spans="3:10">
      <c r="C213" t="s">
        <v>23</v>
      </c>
      <c r="D213" t="s">
        <v>52</v>
      </c>
      <c r="E213" t="s">
        <v>32</v>
      </c>
      <c r="F213" s="58">
        <v>1274</v>
      </c>
      <c r="G213" s="59">
        <v>225</v>
      </c>
      <c r="H213" s="93" cm="1">
        <f t="array" ref="H213">_xlfn.XLOOKUP(data[[#This Row],[Product]],products[Product],products[Cost per unit])</f>
        <v>8.79</v>
      </c>
      <c r="I213" s="59">
        <f t="shared" si="6"/>
        <v>1977.75</v>
      </c>
      <c r="J213" s="59">
        <f t="shared" si="7"/>
        <v>-703.75</v>
      </c>
    </row>
    <row r="214" spans="3:10">
      <c r="C214" t="s">
        <v>45</v>
      </c>
      <c r="D214" t="s">
        <v>24</v>
      </c>
      <c r="E214" t="s">
        <v>12</v>
      </c>
      <c r="F214" s="58">
        <v>1526</v>
      </c>
      <c r="G214" s="59">
        <v>105</v>
      </c>
      <c r="H214" s="93" cm="1">
        <f t="array" ref="H214">_xlfn.XLOOKUP(data[[#This Row],[Product]],products[Product],products[Cost per unit])</f>
        <v>14.49</v>
      </c>
      <c r="I214" s="59">
        <f t="shared" si="6"/>
        <v>1521.45</v>
      </c>
      <c r="J214" s="59">
        <f t="shared" si="7"/>
        <v>4.54999999999995</v>
      </c>
    </row>
    <row r="215" spans="3:10">
      <c r="C215" t="s">
        <v>10</v>
      </c>
      <c r="D215" t="s">
        <v>29</v>
      </c>
      <c r="E215" t="s">
        <v>56</v>
      </c>
      <c r="F215" s="58">
        <v>3101</v>
      </c>
      <c r="G215" s="59">
        <v>225</v>
      </c>
      <c r="H215" s="93" cm="1">
        <f t="array" ref="H215">_xlfn.XLOOKUP(data[[#This Row],[Product]],products[Product],products[Cost per unit])</f>
        <v>10.38</v>
      </c>
      <c r="I215" s="59">
        <f t="shared" si="6"/>
        <v>2335.5</v>
      </c>
      <c r="J215" s="59">
        <f t="shared" si="7"/>
        <v>765.5</v>
      </c>
    </row>
    <row r="216" spans="3:10">
      <c r="C216" t="s">
        <v>48</v>
      </c>
      <c r="D216" t="s">
        <v>11</v>
      </c>
      <c r="E216" t="s">
        <v>19</v>
      </c>
      <c r="F216" s="58">
        <v>1057</v>
      </c>
      <c r="G216" s="59">
        <v>54</v>
      </c>
      <c r="H216" s="93" cm="1">
        <f t="array" ref="H216">_xlfn.XLOOKUP(data[[#This Row],[Product]],products[Product],products[Cost per unit])</f>
        <v>11.7</v>
      </c>
      <c r="I216" s="59">
        <f t="shared" si="6"/>
        <v>631.8</v>
      </c>
      <c r="J216" s="59">
        <f t="shared" si="7"/>
        <v>425.2</v>
      </c>
    </row>
    <row r="217" spans="3:10">
      <c r="C217" t="s">
        <v>42</v>
      </c>
      <c r="D217" t="s">
        <v>11</v>
      </c>
      <c r="E217" t="s">
        <v>53</v>
      </c>
      <c r="F217" s="58">
        <v>5306</v>
      </c>
      <c r="G217" s="59">
        <v>0</v>
      </c>
      <c r="H217" s="93" cm="1">
        <f t="array" ref="H217">_xlfn.XLOOKUP(data[[#This Row],[Product]],products[Product],products[Cost per unit])</f>
        <v>5.6</v>
      </c>
      <c r="I217" s="59">
        <f t="shared" si="6"/>
        <v>0</v>
      </c>
      <c r="J217" s="59">
        <f t="shared" si="7"/>
        <v>5306</v>
      </c>
    </row>
    <row r="218" spans="3:10">
      <c r="C218" t="s">
        <v>45</v>
      </c>
      <c r="D218" t="s">
        <v>29</v>
      </c>
      <c r="E218" t="s">
        <v>51</v>
      </c>
      <c r="F218" s="58">
        <v>4018</v>
      </c>
      <c r="G218" s="59">
        <v>171</v>
      </c>
      <c r="H218" s="93" cm="1">
        <f t="array" ref="H218">_xlfn.XLOOKUP(data[[#This Row],[Product]],products[Product],products[Cost per unit])</f>
        <v>4.97</v>
      </c>
      <c r="I218" s="59">
        <f t="shared" si="6"/>
        <v>849.87</v>
      </c>
      <c r="J218" s="59">
        <f t="shared" si="7"/>
        <v>3168.13</v>
      </c>
    </row>
    <row r="219" spans="3:10">
      <c r="C219" t="s">
        <v>20</v>
      </c>
      <c r="D219" t="s">
        <v>52</v>
      </c>
      <c r="E219" t="s">
        <v>32</v>
      </c>
      <c r="F219" s="58">
        <v>938</v>
      </c>
      <c r="G219" s="59">
        <v>189</v>
      </c>
      <c r="H219" s="93" cm="1">
        <f t="array" ref="H219">_xlfn.XLOOKUP(data[[#This Row],[Product]],products[Product],products[Cost per unit])</f>
        <v>8.79</v>
      </c>
      <c r="I219" s="59">
        <f t="shared" si="6"/>
        <v>1661.31</v>
      </c>
      <c r="J219" s="59">
        <f t="shared" si="7"/>
        <v>-723.31</v>
      </c>
    </row>
    <row r="220" spans="3:10">
      <c r="C220" t="s">
        <v>42</v>
      </c>
      <c r="D220" t="s">
        <v>36</v>
      </c>
      <c r="E220" t="s">
        <v>25</v>
      </c>
      <c r="F220" s="58">
        <v>1778</v>
      </c>
      <c r="G220" s="59">
        <v>270</v>
      </c>
      <c r="H220" s="93" cm="1">
        <f t="array" ref="H220">_xlfn.XLOOKUP(data[[#This Row],[Product]],products[Product],products[Cost per unit])</f>
        <v>6.47</v>
      </c>
      <c r="I220" s="59">
        <f t="shared" si="6"/>
        <v>1746.9</v>
      </c>
      <c r="J220" s="59">
        <f t="shared" si="7"/>
        <v>31.1000000000001</v>
      </c>
    </row>
    <row r="221" spans="3:10">
      <c r="C221" t="s">
        <v>28</v>
      </c>
      <c r="D221" t="s">
        <v>29</v>
      </c>
      <c r="E221" t="s">
        <v>12</v>
      </c>
      <c r="F221" s="58">
        <v>1638</v>
      </c>
      <c r="G221" s="59">
        <v>63</v>
      </c>
      <c r="H221" s="93" cm="1">
        <f t="array" ref="H221">_xlfn.XLOOKUP(data[[#This Row],[Product]],products[Product],products[Cost per unit])</f>
        <v>14.49</v>
      </c>
      <c r="I221" s="59">
        <f t="shared" si="6"/>
        <v>912.87</v>
      </c>
      <c r="J221" s="59">
        <f t="shared" si="7"/>
        <v>725.13</v>
      </c>
    </row>
    <row r="222" spans="3:10">
      <c r="C222" t="s">
        <v>23</v>
      </c>
      <c r="D222" t="s">
        <v>36</v>
      </c>
      <c r="E222" t="s">
        <v>30</v>
      </c>
      <c r="F222" s="58">
        <v>154</v>
      </c>
      <c r="G222" s="59">
        <v>21</v>
      </c>
      <c r="H222" s="93" cm="1">
        <f t="array" ref="H222">_xlfn.XLOOKUP(data[[#This Row],[Product]],products[Product],products[Cost per unit])</f>
        <v>13.15</v>
      </c>
      <c r="I222" s="59">
        <f t="shared" si="6"/>
        <v>276.15</v>
      </c>
      <c r="J222" s="59">
        <f t="shared" si="7"/>
        <v>-122.15</v>
      </c>
    </row>
    <row r="223" spans="3:10">
      <c r="C223" t="s">
        <v>42</v>
      </c>
      <c r="D223" t="s">
        <v>11</v>
      </c>
      <c r="E223" t="s">
        <v>39</v>
      </c>
      <c r="F223" s="58">
        <v>9835</v>
      </c>
      <c r="G223" s="59">
        <v>207</v>
      </c>
      <c r="H223" s="93" cm="1">
        <f t="array" ref="H223">_xlfn.XLOOKUP(data[[#This Row],[Product]],products[Product],products[Cost per unit])</f>
        <v>9.77</v>
      </c>
      <c r="I223" s="59">
        <f t="shared" si="6"/>
        <v>2022.39</v>
      </c>
      <c r="J223" s="59">
        <f t="shared" si="7"/>
        <v>7812.61</v>
      </c>
    </row>
    <row r="224" spans="3:10">
      <c r="C224" t="s">
        <v>20</v>
      </c>
      <c r="D224" t="s">
        <v>11</v>
      </c>
      <c r="E224" t="s">
        <v>44</v>
      </c>
      <c r="F224" s="58">
        <v>7273</v>
      </c>
      <c r="G224" s="59">
        <v>96</v>
      </c>
      <c r="H224" s="93" cm="1">
        <f t="array" ref="H224">_xlfn.XLOOKUP(data[[#This Row],[Product]],products[Product],products[Cost per unit])</f>
        <v>10.62</v>
      </c>
      <c r="I224" s="59">
        <f t="shared" si="6"/>
        <v>1019.52</v>
      </c>
      <c r="J224" s="59">
        <f t="shared" si="7"/>
        <v>6253.48</v>
      </c>
    </row>
    <row r="225" spans="3:10">
      <c r="C225" t="s">
        <v>45</v>
      </c>
      <c r="D225" t="s">
        <v>29</v>
      </c>
      <c r="E225" t="s">
        <v>39</v>
      </c>
      <c r="F225" s="58">
        <v>6909</v>
      </c>
      <c r="G225" s="59">
        <v>81</v>
      </c>
      <c r="H225" s="93" cm="1">
        <f t="array" ref="H225">_xlfn.XLOOKUP(data[[#This Row],[Product]],products[Product],products[Cost per unit])</f>
        <v>9.77</v>
      </c>
      <c r="I225" s="59">
        <f t="shared" si="6"/>
        <v>791.37</v>
      </c>
      <c r="J225" s="59">
        <f t="shared" si="7"/>
        <v>6117.63</v>
      </c>
    </row>
    <row r="226" spans="3:10">
      <c r="C226" t="s">
        <v>20</v>
      </c>
      <c r="D226" t="s">
        <v>29</v>
      </c>
      <c r="E226" t="s">
        <v>51</v>
      </c>
      <c r="F226" s="58">
        <v>3920</v>
      </c>
      <c r="G226" s="59">
        <v>306</v>
      </c>
      <c r="H226" s="93" cm="1">
        <f t="array" ref="H226">_xlfn.XLOOKUP(data[[#This Row],[Product]],products[Product],products[Cost per unit])</f>
        <v>4.97</v>
      </c>
      <c r="I226" s="59">
        <f t="shared" si="6"/>
        <v>1520.82</v>
      </c>
      <c r="J226" s="59">
        <f t="shared" si="7"/>
        <v>2399.18</v>
      </c>
    </row>
    <row r="227" spans="3:10">
      <c r="C227" t="s">
        <v>57</v>
      </c>
      <c r="D227" t="s">
        <v>29</v>
      </c>
      <c r="E227" t="s">
        <v>47</v>
      </c>
      <c r="F227" s="58">
        <v>4858</v>
      </c>
      <c r="G227" s="59">
        <v>279</v>
      </c>
      <c r="H227" s="93" cm="1">
        <f t="array" ref="H227">_xlfn.XLOOKUP(data[[#This Row],[Product]],products[Product],products[Cost per unit])</f>
        <v>9</v>
      </c>
      <c r="I227" s="59">
        <f t="shared" si="6"/>
        <v>2511</v>
      </c>
      <c r="J227" s="59">
        <f t="shared" si="7"/>
        <v>2347</v>
      </c>
    </row>
    <row r="228" spans="3:10">
      <c r="C228" t="s">
        <v>48</v>
      </c>
      <c r="D228" t="s">
        <v>36</v>
      </c>
      <c r="E228" t="s">
        <v>21</v>
      </c>
      <c r="F228" s="58">
        <v>3549</v>
      </c>
      <c r="G228" s="59">
        <v>3</v>
      </c>
      <c r="H228" s="93" cm="1">
        <f t="array" ref="H228">_xlfn.XLOOKUP(data[[#This Row],[Product]],products[Product],products[Cost per unit])</f>
        <v>11.88</v>
      </c>
      <c r="I228" s="59">
        <f t="shared" si="6"/>
        <v>35.64</v>
      </c>
      <c r="J228" s="59">
        <f t="shared" si="7"/>
        <v>3513.36</v>
      </c>
    </row>
    <row r="229" spans="3:10">
      <c r="C229" t="s">
        <v>42</v>
      </c>
      <c r="D229" t="s">
        <v>29</v>
      </c>
      <c r="E229" t="s">
        <v>55</v>
      </c>
      <c r="F229" s="58">
        <v>966</v>
      </c>
      <c r="G229" s="59">
        <v>198</v>
      </c>
      <c r="H229" s="93" cm="1">
        <f t="array" ref="H229">_xlfn.XLOOKUP(data[[#This Row],[Product]],products[Product],products[Cost per unit])</f>
        <v>16.73</v>
      </c>
      <c r="I229" s="59">
        <f t="shared" si="6"/>
        <v>3312.54</v>
      </c>
      <c r="J229" s="59">
        <f t="shared" si="7"/>
        <v>-2346.54</v>
      </c>
    </row>
    <row r="230" spans="3:10">
      <c r="C230" t="s">
        <v>45</v>
      </c>
      <c r="D230" t="s">
        <v>29</v>
      </c>
      <c r="E230" t="s">
        <v>25</v>
      </c>
      <c r="F230" s="58">
        <v>385</v>
      </c>
      <c r="G230" s="59">
        <v>249</v>
      </c>
      <c r="H230" s="93" cm="1">
        <f t="array" ref="H230">_xlfn.XLOOKUP(data[[#This Row],[Product]],products[Product],products[Cost per unit])</f>
        <v>6.47</v>
      </c>
      <c r="I230" s="59">
        <f t="shared" si="6"/>
        <v>1611.03</v>
      </c>
      <c r="J230" s="59">
        <f t="shared" si="7"/>
        <v>-1226.03</v>
      </c>
    </row>
    <row r="231" spans="3:10">
      <c r="C231" t="s">
        <v>28</v>
      </c>
      <c r="D231" t="s">
        <v>52</v>
      </c>
      <c r="E231" t="s">
        <v>32</v>
      </c>
      <c r="F231" s="58">
        <v>2219</v>
      </c>
      <c r="G231" s="59">
        <v>75</v>
      </c>
      <c r="H231" s="93" cm="1">
        <f t="array" ref="H231">_xlfn.XLOOKUP(data[[#This Row],[Product]],products[Product],products[Cost per unit])</f>
        <v>8.79</v>
      </c>
      <c r="I231" s="59">
        <f t="shared" si="6"/>
        <v>659.25</v>
      </c>
      <c r="J231" s="59">
        <f t="shared" si="7"/>
        <v>1559.75</v>
      </c>
    </row>
    <row r="232" spans="3:10">
      <c r="C232" t="s">
        <v>20</v>
      </c>
      <c r="D232" t="s">
        <v>24</v>
      </c>
      <c r="E232" t="s">
        <v>17</v>
      </c>
      <c r="F232" s="58">
        <v>2954</v>
      </c>
      <c r="G232" s="59">
        <v>189</v>
      </c>
      <c r="H232" s="93" cm="1">
        <f t="array" ref="H232">_xlfn.XLOOKUP(data[[#This Row],[Product]],products[Product],products[Cost per unit])</f>
        <v>8.65</v>
      </c>
      <c r="I232" s="59">
        <f t="shared" si="6"/>
        <v>1634.85</v>
      </c>
      <c r="J232" s="59">
        <f t="shared" si="7"/>
        <v>1319.15</v>
      </c>
    </row>
    <row r="233" spans="3:10">
      <c r="C233" t="s">
        <v>42</v>
      </c>
      <c r="D233" t="s">
        <v>24</v>
      </c>
      <c r="E233" t="s">
        <v>17</v>
      </c>
      <c r="F233" s="58">
        <v>280</v>
      </c>
      <c r="G233" s="59">
        <v>87</v>
      </c>
      <c r="H233" s="93" cm="1">
        <f t="array" ref="H233">_xlfn.XLOOKUP(data[[#This Row],[Product]],products[Product],products[Cost per unit])</f>
        <v>8.65</v>
      </c>
      <c r="I233" s="59">
        <f t="shared" si="6"/>
        <v>752.55</v>
      </c>
      <c r="J233" s="59">
        <f t="shared" si="7"/>
        <v>-472.55</v>
      </c>
    </row>
    <row r="234" spans="3:10">
      <c r="C234" t="s">
        <v>23</v>
      </c>
      <c r="D234" t="s">
        <v>24</v>
      </c>
      <c r="E234" t="s">
        <v>12</v>
      </c>
      <c r="F234" s="58">
        <v>6118</v>
      </c>
      <c r="G234" s="59">
        <v>174</v>
      </c>
      <c r="H234" s="93" cm="1">
        <f t="array" ref="H234">_xlfn.XLOOKUP(data[[#This Row],[Product]],products[Product],products[Cost per unit])</f>
        <v>14.49</v>
      </c>
      <c r="I234" s="59">
        <f t="shared" si="6"/>
        <v>2521.26</v>
      </c>
      <c r="J234" s="59">
        <f t="shared" si="7"/>
        <v>3596.74</v>
      </c>
    </row>
    <row r="235" spans="3:10">
      <c r="C235" t="s">
        <v>48</v>
      </c>
      <c r="D235" t="s">
        <v>29</v>
      </c>
      <c r="E235" t="s">
        <v>27</v>
      </c>
      <c r="F235" s="58">
        <v>4802</v>
      </c>
      <c r="G235" s="59">
        <v>36</v>
      </c>
      <c r="H235" s="93" cm="1">
        <f t="array" ref="H235">_xlfn.XLOOKUP(data[[#This Row],[Product]],products[Product],products[Cost per unit])</f>
        <v>11.73</v>
      </c>
      <c r="I235" s="59">
        <f t="shared" si="6"/>
        <v>422.28</v>
      </c>
      <c r="J235" s="59">
        <f t="shared" si="7"/>
        <v>4379.72</v>
      </c>
    </row>
    <row r="236" spans="3:10">
      <c r="C236" t="s">
        <v>20</v>
      </c>
      <c r="D236" t="s">
        <v>36</v>
      </c>
      <c r="E236" t="s">
        <v>51</v>
      </c>
      <c r="F236" s="58">
        <v>4137</v>
      </c>
      <c r="G236" s="59">
        <v>60</v>
      </c>
      <c r="H236" s="93" cm="1">
        <f t="array" ref="H236">_xlfn.XLOOKUP(data[[#This Row],[Product]],products[Product],products[Cost per unit])</f>
        <v>4.97</v>
      </c>
      <c r="I236" s="59">
        <f t="shared" si="6"/>
        <v>298.2</v>
      </c>
      <c r="J236" s="59">
        <f t="shared" si="7"/>
        <v>3838.8</v>
      </c>
    </row>
    <row r="237" spans="3:10">
      <c r="C237" t="s">
        <v>49</v>
      </c>
      <c r="D237" t="s">
        <v>16</v>
      </c>
      <c r="E237" t="s">
        <v>50</v>
      </c>
      <c r="F237" s="58">
        <v>2023</v>
      </c>
      <c r="G237" s="59">
        <v>78</v>
      </c>
      <c r="H237" s="93" cm="1">
        <f t="array" ref="H237">_xlfn.XLOOKUP(data[[#This Row],[Product]],products[Product],products[Cost per unit])</f>
        <v>6.49</v>
      </c>
      <c r="I237" s="59">
        <f t="shared" si="6"/>
        <v>506.22</v>
      </c>
      <c r="J237" s="59">
        <f t="shared" si="7"/>
        <v>1516.78</v>
      </c>
    </row>
    <row r="238" spans="3:10">
      <c r="C238" t="s">
        <v>20</v>
      </c>
      <c r="D238" t="s">
        <v>24</v>
      </c>
      <c r="E238" t="s">
        <v>12</v>
      </c>
      <c r="F238" s="58">
        <v>9051</v>
      </c>
      <c r="G238" s="59">
        <v>57</v>
      </c>
      <c r="H238" s="93" cm="1">
        <f t="array" ref="H238">_xlfn.XLOOKUP(data[[#This Row],[Product]],products[Product],products[Cost per unit])</f>
        <v>14.49</v>
      </c>
      <c r="I238" s="59">
        <f t="shared" si="6"/>
        <v>825.93</v>
      </c>
      <c r="J238" s="59">
        <f t="shared" si="7"/>
        <v>8225.07</v>
      </c>
    </row>
    <row r="239" spans="3:10">
      <c r="C239" t="s">
        <v>20</v>
      </c>
      <c r="D239" t="s">
        <v>11</v>
      </c>
      <c r="E239" t="s">
        <v>56</v>
      </c>
      <c r="F239" s="58">
        <v>2919</v>
      </c>
      <c r="G239" s="59">
        <v>45</v>
      </c>
      <c r="H239" s="93" cm="1">
        <f t="array" ref="H239">_xlfn.XLOOKUP(data[[#This Row],[Product]],products[Product],products[Cost per unit])</f>
        <v>10.38</v>
      </c>
      <c r="I239" s="59">
        <f t="shared" si="6"/>
        <v>467.1</v>
      </c>
      <c r="J239" s="59">
        <f t="shared" si="7"/>
        <v>2451.9</v>
      </c>
    </row>
    <row r="240" spans="3:10">
      <c r="C240" t="s">
        <v>23</v>
      </c>
      <c r="D240" t="s">
        <v>36</v>
      </c>
      <c r="E240" t="s">
        <v>39</v>
      </c>
      <c r="F240" s="58">
        <v>5915</v>
      </c>
      <c r="G240" s="59">
        <v>3</v>
      </c>
      <c r="H240" s="93" cm="1">
        <f t="array" ref="H240">_xlfn.XLOOKUP(data[[#This Row],[Product]],products[Product],products[Cost per unit])</f>
        <v>9.77</v>
      </c>
      <c r="I240" s="59">
        <f t="shared" si="6"/>
        <v>29.31</v>
      </c>
      <c r="J240" s="59">
        <f t="shared" si="7"/>
        <v>5885.69</v>
      </c>
    </row>
    <row r="241" spans="3:10">
      <c r="C241" t="s">
        <v>57</v>
      </c>
      <c r="D241" t="s">
        <v>16</v>
      </c>
      <c r="E241" t="s">
        <v>27</v>
      </c>
      <c r="F241" s="58">
        <v>2562</v>
      </c>
      <c r="G241" s="59">
        <v>6</v>
      </c>
      <c r="H241" s="93" cm="1">
        <f t="array" ref="H241">_xlfn.XLOOKUP(data[[#This Row],[Product]],products[Product],products[Cost per unit])</f>
        <v>11.73</v>
      </c>
      <c r="I241" s="59">
        <f t="shared" si="6"/>
        <v>70.38</v>
      </c>
      <c r="J241" s="59">
        <f t="shared" si="7"/>
        <v>2491.62</v>
      </c>
    </row>
    <row r="242" spans="3:10">
      <c r="C242" t="s">
        <v>45</v>
      </c>
      <c r="D242" t="s">
        <v>11</v>
      </c>
      <c r="E242" t="s">
        <v>30</v>
      </c>
      <c r="F242" s="58">
        <v>8813</v>
      </c>
      <c r="G242" s="59">
        <v>21</v>
      </c>
      <c r="H242" s="93" cm="1">
        <f t="array" ref="H242">_xlfn.XLOOKUP(data[[#This Row],[Product]],products[Product],products[Cost per unit])</f>
        <v>13.15</v>
      </c>
      <c r="I242" s="59">
        <f t="shared" si="6"/>
        <v>276.15</v>
      </c>
      <c r="J242" s="59">
        <f t="shared" si="7"/>
        <v>8536.85</v>
      </c>
    </row>
    <row r="243" spans="3:10">
      <c r="C243" t="s">
        <v>45</v>
      </c>
      <c r="D243" t="s">
        <v>24</v>
      </c>
      <c r="E243" t="s">
        <v>25</v>
      </c>
      <c r="F243" s="58">
        <v>6111</v>
      </c>
      <c r="G243" s="59">
        <v>3</v>
      </c>
      <c r="H243" s="93" cm="1">
        <f t="array" ref="H243">_xlfn.XLOOKUP(data[[#This Row],[Product]],products[Product],products[Cost per unit])</f>
        <v>6.47</v>
      </c>
      <c r="I243" s="59">
        <f t="shared" si="6"/>
        <v>19.41</v>
      </c>
      <c r="J243" s="59">
        <f t="shared" si="7"/>
        <v>6091.59</v>
      </c>
    </row>
    <row r="244" spans="3:10">
      <c r="C244" t="s">
        <v>15</v>
      </c>
      <c r="D244" t="s">
        <v>52</v>
      </c>
      <c r="E244" t="s">
        <v>37</v>
      </c>
      <c r="F244" s="58">
        <v>3507</v>
      </c>
      <c r="G244" s="59">
        <v>288</v>
      </c>
      <c r="H244" s="93" cm="1">
        <f t="array" ref="H244">_xlfn.XLOOKUP(data[[#This Row],[Product]],products[Product],products[Cost per unit])</f>
        <v>5.79</v>
      </c>
      <c r="I244" s="59">
        <f t="shared" si="6"/>
        <v>1667.52</v>
      </c>
      <c r="J244" s="59">
        <f t="shared" si="7"/>
        <v>1839.48</v>
      </c>
    </row>
    <row r="245" spans="3:10">
      <c r="C245" t="s">
        <v>28</v>
      </c>
      <c r="D245" t="s">
        <v>24</v>
      </c>
      <c r="E245" t="s">
        <v>14</v>
      </c>
      <c r="F245" s="58">
        <v>4319</v>
      </c>
      <c r="G245" s="59">
        <v>30</v>
      </c>
      <c r="H245" s="93" cm="1">
        <f t="array" ref="H245">_xlfn.XLOOKUP(data[[#This Row],[Product]],products[Product],products[Cost per unit])</f>
        <v>9.33</v>
      </c>
      <c r="I245" s="59">
        <f t="shared" si="6"/>
        <v>279.9</v>
      </c>
      <c r="J245" s="59">
        <f t="shared" si="7"/>
        <v>4039.1</v>
      </c>
    </row>
    <row r="246" spans="3:10">
      <c r="C246" t="s">
        <v>10</v>
      </c>
      <c r="D246" t="s">
        <v>36</v>
      </c>
      <c r="E246" t="s">
        <v>53</v>
      </c>
      <c r="F246" s="58">
        <v>609</v>
      </c>
      <c r="G246" s="59">
        <v>87</v>
      </c>
      <c r="H246" s="93" cm="1">
        <f t="array" ref="H246">_xlfn.XLOOKUP(data[[#This Row],[Product]],products[Product],products[Cost per unit])</f>
        <v>5.6</v>
      </c>
      <c r="I246" s="59">
        <f t="shared" si="6"/>
        <v>487.2</v>
      </c>
      <c r="J246" s="59">
        <f t="shared" si="7"/>
        <v>121.8</v>
      </c>
    </row>
    <row r="247" spans="3:10">
      <c r="C247" t="s">
        <v>10</v>
      </c>
      <c r="D247" t="s">
        <v>29</v>
      </c>
      <c r="E247" t="s">
        <v>55</v>
      </c>
      <c r="F247" s="58">
        <v>6370</v>
      </c>
      <c r="G247" s="59">
        <v>30</v>
      </c>
      <c r="H247" s="93" cm="1">
        <f t="array" ref="H247">_xlfn.XLOOKUP(data[[#This Row],[Product]],products[Product],products[Cost per unit])</f>
        <v>16.73</v>
      </c>
      <c r="I247" s="59">
        <f t="shared" si="6"/>
        <v>501.9</v>
      </c>
      <c r="J247" s="59">
        <f t="shared" si="7"/>
        <v>5868.1</v>
      </c>
    </row>
    <row r="248" spans="3:10">
      <c r="C248" t="s">
        <v>45</v>
      </c>
      <c r="D248" t="s">
        <v>36</v>
      </c>
      <c r="E248" t="s">
        <v>41</v>
      </c>
      <c r="F248" s="58">
        <v>5474</v>
      </c>
      <c r="G248" s="59">
        <v>168</v>
      </c>
      <c r="H248" s="93" cm="1">
        <f t="array" ref="H248">_xlfn.XLOOKUP(data[[#This Row],[Product]],products[Product],products[Cost per unit])</f>
        <v>7.64</v>
      </c>
      <c r="I248" s="59">
        <f t="shared" si="6"/>
        <v>1283.52</v>
      </c>
      <c r="J248" s="59">
        <f t="shared" si="7"/>
        <v>4190.48</v>
      </c>
    </row>
    <row r="249" spans="3:10">
      <c r="C249" t="s">
        <v>10</v>
      </c>
      <c r="D249" t="s">
        <v>24</v>
      </c>
      <c r="E249" t="s">
        <v>55</v>
      </c>
      <c r="F249" s="58">
        <v>3164</v>
      </c>
      <c r="G249" s="59">
        <v>306</v>
      </c>
      <c r="H249" s="93" cm="1">
        <f t="array" ref="H249">_xlfn.XLOOKUP(data[[#This Row],[Product]],products[Product],products[Cost per unit])</f>
        <v>16.73</v>
      </c>
      <c r="I249" s="59">
        <f t="shared" si="6"/>
        <v>5119.38</v>
      </c>
      <c r="J249" s="59">
        <f t="shared" si="7"/>
        <v>-1955.38</v>
      </c>
    </row>
    <row r="250" spans="3:10">
      <c r="C250" t="s">
        <v>28</v>
      </c>
      <c r="D250" t="s">
        <v>16</v>
      </c>
      <c r="E250" t="s">
        <v>21</v>
      </c>
      <c r="F250" s="58">
        <v>1302</v>
      </c>
      <c r="G250" s="59">
        <v>402</v>
      </c>
      <c r="H250" s="93" cm="1">
        <f t="array" ref="H250">_xlfn.XLOOKUP(data[[#This Row],[Product]],products[Product],products[Cost per unit])</f>
        <v>11.88</v>
      </c>
      <c r="I250" s="59">
        <f t="shared" si="6"/>
        <v>4775.76</v>
      </c>
      <c r="J250" s="59">
        <f t="shared" si="7"/>
        <v>-3473.76</v>
      </c>
    </row>
    <row r="251" spans="3:10">
      <c r="C251" t="s">
        <v>49</v>
      </c>
      <c r="D251" t="s">
        <v>11</v>
      </c>
      <c r="E251" t="s">
        <v>56</v>
      </c>
      <c r="F251" s="58">
        <v>7308</v>
      </c>
      <c r="G251" s="59">
        <v>327</v>
      </c>
      <c r="H251" s="93" cm="1">
        <f t="array" ref="H251">_xlfn.XLOOKUP(data[[#This Row],[Product]],products[Product],products[Cost per unit])</f>
        <v>10.38</v>
      </c>
      <c r="I251" s="59">
        <f t="shared" si="6"/>
        <v>3394.26</v>
      </c>
      <c r="J251" s="59">
        <f t="shared" si="7"/>
        <v>3913.74</v>
      </c>
    </row>
    <row r="252" spans="3:10">
      <c r="C252" t="s">
        <v>10</v>
      </c>
      <c r="D252" t="s">
        <v>11</v>
      </c>
      <c r="E252" t="s">
        <v>55</v>
      </c>
      <c r="F252" s="58">
        <v>6132</v>
      </c>
      <c r="G252" s="59">
        <v>93</v>
      </c>
      <c r="H252" s="93" cm="1">
        <f t="array" ref="H252">_xlfn.XLOOKUP(data[[#This Row],[Product]],products[Product],products[Cost per unit])</f>
        <v>16.73</v>
      </c>
      <c r="I252" s="59">
        <f t="shared" si="6"/>
        <v>1555.89</v>
      </c>
      <c r="J252" s="59">
        <f t="shared" si="7"/>
        <v>4576.11</v>
      </c>
    </row>
    <row r="253" spans="3:10">
      <c r="C253" t="s">
        <v>57</v>
      </c>
      <c r="D253" t="s">
        <v>16</v>
      </c>
      <c r="E253" t="s">
        <v>19</v>
      </c>
      <c r="F253" s="58">
        <v>3472</v>
      </c>
      <c r="G253" s="59">
        <v>96</v>
      </c>
      <c r="H253" s="93" cm="1">
        <f t="array" ref="H253">_xlfn.XLOOKUP(data[[#This Row],[Product]],products[Product],products[Cost per unit])</f>
        <v>11.7</v>
      </c>
      <c r="I253" s="59">
        <f t="shared" si="6"/>
        <v>1123.2</v>
      </c>
      <c r="J253" s="59">
        <f t="shared" si="7"/>
        <v>2348.8</v>
      </c>
    </row>
    <row r="254" spans="3:10">
      <c r="C254" t="s">
        <v>15</v>
      </c>
      <c r="D254" t="s">
        <v>29</v>
      </c>
      <c r="E254" t="s">
        <v>25</v>
      </c>
      <c r="F254" s="58">
        <v>9660</v>
      </c>
      <c r="G254" s="59">
        <v>27</v>
      </c>
      <c r="H254" s="93" cm="1">
        <f t="array" ref="H254">_xlfn.XLOOKUP(data[[#This Row],[Product]],products[Product],products[Cost per unit])</f>
        <v>6.47</v>
      </c>
      <c r="I254" s="59">
        <f t="shared" si="6"/>
        <v>174.69</v>
      </c>
      <c r="J254" s="59">
        <f t="shared" si="7"/>
        <v>9485.31</v>
      </c>
    </row>
    <row r="255" spans="3:10">
      <c r="C255" t="s">
        <v>20</v>
      </c>
      <c r="D255" t="s">
        <v>36</v>
      </c>
      <c r="E255" t="s">
        <v>53</v>
      </c>
      <c r="F255" s="58">
        <v>2436</v>
      </c>
      <c r="G255" s="59">
        <v>99</v>
      </c>
      <c r="H255" s="93" cm="1">
        <f t="array" ref="H255">_xlfn.XLOOKUP(data[[#This Row],[Product]],products[Product],products[Cost per unit])</f>
        <v>5.6</v>
      </c>
      <c r="I255" s="59">
        <f t="shared" si="6"/>
        <v>554.4</v>
      </c>
      <c r="J255" s="59">
        <f t="shared" si="7"/>
        <v>1881.6</v>
      </c>
    </row>
    <row r="256" spans="3:10">
      <c r="C256" t="s">
        <v>20</v>
      </c>
      <c r="D256" t="s">
        <v>36</v>
      </c>
      <c r="E256" t="s">
        <v>33</v>
      </c>
      <c r="F256" s="58">
        <v>9506</v>
      </c>
      <c r="G256" s="59">
        <v>87</v>
      </c>
      <c r="H256" s="93" cm="1">
        <f t="array" ref="H256">_xlfn.XLOOKUP(data[[#This Row],[Product]],products[Product],products[Cost per unit])</f>
        <v>12.37</v>
      </c>
      <c r="I256" s="59">
        <f t="shared" si="6"/>
        <v>1076.19</v>
      </c>
      <c r="J256" s="59">
        <f t="shared" si="7"/>
        <v>8429.81</v>
      </c>
    </row>
    <row r="257" spans="3:10">
      <c r="C257" t="s">
        <v>57</v>
      </c>
      <c r="D257" t="s">
        <v>11</v>
      </c>
      <c r="E257" t="s">
        <v>47</v>
      </c>
      <c r="F257" s="58">
        <v>245</v>
      </c>
      <c r="G257" s="59">
        <v>288</v>
      </c>
      <c r="H257" s="93" cm="1">
        <f t="array" ref="H257">_xlfn.XLOOKUP(data[[#This Row],[Product]],products[Product],products[Cost per unit])</f>
        <v>9</v>
      </c>
      <c r="I257" s="59">
        <f t="shared" si="6"/>
        <v>2592</v>
      </c>
      <c r="J257" s="59">
        <f t="shared" si="7"/>
        <v>-2347</v>
      </c>
    </row>
    <row r="258" spans="3:10">
      <c r="C258" t="s">
        <v>15</v>
      </c>
      <c r="D258" t="s">
        <v>16</v>
      </c>
      <c r="E258" t="s">
        <v>44</v>
      </c>
      <c r="F258" s="58">
        <v>2702</v>
      </c>
      <c r="G258" s="59">
        <v>363</v>
      </c>
      <c r="H258" s="93" cm="1">
        <f t="array" ref="H258">_xlfn.XLOOKUP(data[[#This Row],[Product]],products[Product],products[Cost per unit])</f>
        <v>10.62</v>
      </c>
      <c r="I258" s="59">
        <f t="shared" si="6"/>
        <v>3855.06</v>
      </c>
      <c r="J258" s="59">
        <f t="shared" si="7"/>
        <v>-1153.06</v>
      </c>
    </row>
    <row r="259" spans="3:10">
      <c r="C259" t="s">
        <v>57</v>
      </c>
      <c r="D259" t="s">
        <v>52</v>
      </c>
      <c r="E259" t="s">
        <v>35</v>
      </c>
      <c r="F259" s="58">
        <v>700</v>
      </c>
      <c r="G259" s="59">
        <v>87</v>
      </c>
      <c r="H259" s="93" cm="1">
        <f t="array" ref="H259">_xlfn.XLOOKUP(data[[#This Row],[Product]],products[Product],products[Cost per unit])</f>
        <v>3.11</v>
      </c>
      <c r="I259" s="59">
        <f t="shared" si="6"/>
        <v>270.57</v>
      </c>
      <c r="J259" s="59">
        <f t="shared" si="7"/>
        <v>429.43</v>
      </c>
    </row>
    <row r="260" spans="3:10">
      <c r="C260" t="s">
        <v>28</v>
      </c>
      <c r="D260" t="s">
        <v>52</v>
      </c>
      <c r="E260" t="s">
        <v>35</v>
      </c>
      <c r="F260" s="58">
        <v>3759</v>
      </c>
      <c r="G260" s="59">
        <v>150</v>
      </c>
      <c r="H260" s="93" cm="1">
        <f t="array" ref="H260">_xlfn.XLOOKUP(data[[#This Row],[Product]],products[Product],products[Cost per unit])</f>
        <v>3.11</v>
      </c>
      <c r="I260" s="59">
        <f t="shared" si="6"/>
        <v>466.5</v>
      </c>
      <c r="J260" s="59">
        <f t="shared" si="7"/>
        <v>3292.5</v>
      </c>
    </row>
    <row r="261" spans="3:10">
      <c r="C261" t="s">
        <v>48</v>
      </c>
      <c r="D261" t="s">
        <v>16</v>
      </c>
      <c r="E261" t="s">
        <v>35</v>
      </c>
      <c r="F261" s="58">
        <v>1589</v>
      </c>
      <c r="G261" s="59">
        <v>303</v>
      </c>
      <c r="H261" s="93" cm="1">
        <f t="array" ref="H261">_xlfn.XLOOKUP(data[[#This Row],[Product]],products[Product],products[Cost per unit])</f>
        <v>3.11</v>
      </c>
      <c r="I261" s="59">
        <f t="shared" si="6"/>
        <v>942.33</v>
      </c>
      <c r="J261" s="59">
        <f t="shared" si="7"/>
        <v>646.67</v>
      </c>
    </row>
    <row r="262" spans="3:10">
      <c r="C262" t="s">
        <v>42</v>
      </c>
      <c r="D262" t="s">
        <v>16</v>
      </c>
      <c r="E262" t="s">
        <v>56</v>
      </c>
      <c r="F262" s="58">
        <v>5194</v>
      </c>
      <c r="G262" s="59">
        <v>288</v>
      </c>
      <c r="H262" s="93" cm="1">
        <f t="array" ref="H262">_xlfn.XLOOKUP(data[[#This Row],[Product]],products[Product],products[Cost per unit])</f>
        <v>10.38</v>
      </c>
      <c r="I262" s="59">
        <f t="shared" si="6"/>
        <v>2989.44</v>
      </c>
      <c r="J262" s="59">
        <f t="shared" si="7"/>
        <v>2204.56</v>
      </c>
    </row>
    <row r="263" spans="3:10">
      <c r="C263" t="s">
        <v>57</v>
      </c>
      <c r="D263" t="s">
        <v>24</v>
      </c>
      <c r="E263" t="s">
        <v>14</v>
      </c>
      <c r="F263" s="58">
        <v>945</v>
      </c>
      <c r="G263" s="59">
        <v>75</v>
      </c>
      <c r="H263" s="93" cm="1">
        <f t="array" ref="H263">_xlfn.XLOOKUP(data[[#This Row],[Product]],products[Product],products[Cost per unit])</f>
        <v>9.33</v>
      </c>
      <c r="I263" s="59">
        <f t="shared" si="6"/>
        <v>699.75</v>
      </c>
      <c r="J263" s="59">
        <f t="shared" si="7"/>
        <v>245.25</v>
      </c>
    </row>
    <row r="264" spans="3:10">
      <c r="C264" t="s">
        <v>10</v>
      </c>
      <c r="D264" t="s">
        <v>36</v>
      </c>
      <c r="E264" t="s">
        <v>37</v>
      </c>
      <c r="F264" s="58">
        <v>1988</v>
      </c>
      <c r="G264" s="59">
        <v>39</v>
      </c>
      <c r="H264" s="93" cm="1">
        <f t="array" ref="H264">_xlfn.XLOOKUP(data[[#This Row],[Product]],products[Product],products[Cost per unit])</f>
        <v>5.79</v>
      </c>
      <c r="I264" s="59">
        <f t="shared" si="6"/>
        <v>225.81</v>
      </c>
      <c r="J264" s="59">
        <f t="shared" si="7"/>
        <v>1762.19</v>
      </c>
    </row>
    <row r="265" spans="3:10">
      <c r="C265" t="s">
        <v>28</v>
      </c>
      <c r="D265" t="s">
        <v>52</v>
      </c>
      <c r="E265" t="s">
        <v>17</v>
      </c>
      <c r="F265" s="58">
        <v>6734</v>
      </c>
      <c r="G265" s="59">
        <v>123</v>
      </c>
      <c r="H265" s="93" cm="1">
        <f t="array" ref="H265">_xlfn.XLOOKUP(data[[#This Row],[Product]],products[Product],products[Cost per unit])</f>
        <v>8.65</v>
      </c>
      <c r="I265" s="59">
        <f t="shared" si="6"/>
        <v>1063.95</v>
      </c>
      <c r="J265" s="59">
        <f t="shared" si="7"/>
        <v>5670.05</v>
      </c>
    </row>
    <row r="266" spans="3:10">
      <c r="C266" t="s">
        <v>10</v>
      </c>
      <c r="D266" t="s">
        <v>24</v>
      </c>
      <c r="E266" t="s">
        <v>21</v>
      </c>
      <c r="F266" s="58">
        <v>217</v>
      </c>
      <c r="G266" s="59">
        <v>36</v>
      </c>
      <c r="H266" s="93" cm="1">
        <f t="array" ref="H266">_xlfn.XLOOKUP(data[[#This Row],[Product]],products[Product],products[Cost per unit])</f>
        <v>11.88</v>
      </c>
      <c r="I266" s="59">
        <f t="shared" si="6"/>
        <v>427.68</v>
      </c>
      <c r="J266" s="59">
        <f t="shared" si="7"/>
        <v>-210.68</v>
      </c>
    </row>
    <row r="267" spans="3:10">
      <c r="C267" t="s">
        <v>45</v>
      </c>
      <c r="D267" t="s">
        <v>52</v>
      </c>
      <c r="E267" t="s">
        <v>39</v>
      </c>
      <c r="F267" s="58">
        <v>6279</v>
      </c>
      <c r="G267" s="59">
        <v>237</v>
      </c>
      <c r="H267" s="93" cm="1">
        <f t="array" ref="H267">_xlfn.XLOOKUP(data[[#This Row],[Product]],products[Product],products[Cost per unit])</f>
        <v>9.77</v>
      </c>
      <c r="I267" s="59">
        <f t="shared" si="6"/>
        <v>2315.49</v>
      </c>
      <c r="J267" s="59">
        <f t="shared" si="7"/>
        <v>3963.51</v>
      </c>
    </row>
    <row r="268" spans="3:10">
      <c r="C268" t="s">
        <v>10</v>
      </c>
      <c r="D268" t="s">
        <v>24</v>
      </c>
      <c r="E268" t="s">
        <v>14</v>
      </c>
      <c r="F268" s="58">
        <v>4424</v>
      </c>
      <c r="G268" s="59">
        <v>201</v>
      </c>
      <c r="H268" s="93" cm="1">
        <f t="array" ref="H268">_xlfn.XLOOKUP(data[[#This Row],[Product]],products[Product],products[Cost per unit])</f>
        <v>9.33</v>
      </c>
      <c r="I268" s="59">
        <f t="shared" ref="I268:I311" si="8">H268*G268</f>
        <v>1875.33</v>
      </c>
      <c r="J268" s="59">
        <f t="shared" ref="J268:J311" si="9">F268-I268</f>
        <v>2548.67</v>
      </c>
    </row>
    <row r="269" spans="3:10">
      <c r="C269" t="s">
        <v>48</v>
      </c>
      <c r="D269" t="s">
        <v>24</v>
      </c>
      <c r="E269" t="s">
        <v>35</v>
      </c>
      <c r="F269" s="58">
        <v>189</v>
      </c>
      <c r="G269" s="59">
        <v>48</v>
      </c>
      <c r="H269" s="93" cm="1">
        <f t="array" ref="H269">_xlfn.XLOOKUP(data[[#This Row],[Product]],products[Product],products[Cost per unit])</f>
        <v>3.11</v>
      </c>
      <c r="I269" s="59">
        <f t="shared" si="8"/>
        <v>149.28</v>
      </c>
      <c r="J269" s="59">
        <f t="shared" si="9"/>
        <v>39.72</v>
      </c>
    </row>
    <row r="270" spans="3:10">
      <c r="C270" t="s">
        <v>45</v>
      </c>
      <c r="D270" t="s">
        <v>16</v>
      </c>
      <c r="E270" t="s">
        <v>39</v>
      </c>
      <c r="F270" s="58">
        <v>490</v>
      </c>
      <c r="G270" s="59">
        <v>84</v>
      </c>
      <c r="H270" s="93" cm="1">
        <f t="array" ref="H270">_xlfn.XLOOKUP(data[[#This Row],[Product]],products[Product],products[Cost per unit])</f>
        <v>9.77</v>
      </c>
      <c r="I270" s="59">
        <f t="shared" si="8"/>
        <v>820.68</v>
      </c>
      <c r="J270" s="59">
        <f t="shared" si="9"/>
        <v>-330.68</v>
      </c>
    </row>
    <row r="271" spans="3:10">
      <c r="C271" t="s">
        <v>15</v>
      </c>
      <c r="D271" t="s">
        <v>11</v>
      </c>
      <c r="E271" t="s">
        <v>47</v>
      </c>
      <c r="F271" s="58">
        <v>434</v>
      </c>
      <c r="G271" s="59">
        <v>87</v>
      </c>
      <c r="H271" s="93" cm="1">
        <f t="array" ref="H271">_xlfn.XLOOKUP(data[[#This Row],[Product]],products[Product],products[Cost per unit])</f>
        <v>9</v>
      </c>
      <c r="I271" s="59">
        <f t="shared" si="8"/>
        <v>783</v>
      </c>
      <c r="J271" s="59">
        <f t="shared" si="9"/>
        <v>-349</v>
      </c>
    </row>
    <row r="272" spans="3:10">
      <c r="C272" t="s">
        <v>42</v>
      </c>
      <c r="D272" t="s">
        <v>36</v>
      </c>
      <c r="E272" t="s">
        <v>12</v>
      </c>
      <c r="F272" s="58">
        <v>10129</v>
      </c>
      <c r="G272" s="59">
        <v>312</v>
      </c>
      <c r="H272" s="93" cm="1">
        <f t="array" ref="H272">_xlfn.XLOOKUP(data[[#This Row],[Product]],products[Product],products[Cost per unit])</f>
        <v>14.49</v>
      </c>
      <c r="I272" s="59">
        <f t="shared" si="8"/>
        <v>4520.88</v>
      </c>
      <c r="J272" s="59">
        <f t="shared" si="9"/>
        <v>5608.12</v>
      </c>
    </row>
    <row r="273" spans="3:10">
      <c r="C273" t="s">
        <v>49</v>
      </c>
      <c r="D273" t="s">
        <v>29</v>
      </c>
      <c r="E273" t="s">
        <v>56</v>
      </c>
      <c r="F273" s="58">
        <v>1652</v>
      </c>
      <c r="G273" s="59">
        <v>102</v>
      </c>
      <c r="H273" s="93" cm="1">
        <f t="array" ref="H273">_xlfn.XLOOKUP(data[[#This Row],[Product]],products[Product],products[Cost per unit])</f>
        <v>10.38</v>
      </c>
      <c r="I273" s="59">
        <f t="shared" si="8"/>
        <v>1058.76</v>
      </c>
      <c r="J273" s="59">
        <f t="shared" si="9"/>
        <v>593.24</v>
      </c>
    </row>
    <row r="274" spans="3:10">
      <c r="C274" t="s">
        <v>15</v>
      </c>
      <c r="D274" t="s">
        <v>36</v>
      </c>
      <c r="E274" t="s">
        <v>47</v>
      </c>
      <c r="F274" s="58">
        <v>6433</v>
      </c>
      <c r="G274" s="59">
        <v>78</v>
      </c>
      <c r="H274" s="93" cm="1">
        <f t="array" ref="H274">_xlfn.XLOOKUP(data[[#This Row],[Product]],products[Product],products[Cost per unit])</f>
        <v>9</v>
      </c>
      <c r="I274" s="59">
        <f t="shared" si="8"/>
        <v>702</v>
      </c>
      <c r="J274" s="59">
        <f t="shared" si="9"/>
        <v>5731</v>
      </c>
    </row>
    <row r="275" spans="3:10">
      <c r="C275" t="s">
        <v>49</v>
      </c>
      <c r="D275" t="s">
        <v>52</v>
      </c>
      <c r="E275" t="s">
        <v>50</v>
      </c>
      <c r="F275" s="58">
        <v>2212</v>
      </c>
      <c r="G275" s="59">
        <v>117</v>
      </c>
      <c r="H275" s="93" cm="1">
        <f t="array" ref="H275">_xlfn.XLOOKUP(data[[#This Row],[Product]],products[Product],products[Cost per unit])</f>
        <v>6.49</v>
      </c>
      <c r="I275" s="59">
        <f t="shared" si="8"/>
        <v>759.33</v>
      </c>
      <c r="J275" s="59">
        <f t="shared" si="9"/>
        <v>1452.67</v>
      </c>
    </row>
    <row r="276" spans="3:10">
      <c r="C276" t="s">
        <v>23</v>
      </c>
      <c r="D276" t="s">
        <v>16</v>
      </c>
      <c r="E276" t="s">
        <v>41</v>
      </c>
      <c r="F276" s="58">
        <v>609</v>
      </c>
      <c r="G276" s="59">
        <v>99</v>
      </c>
      <c r="H276" s="93" cm="1">
        <f t="array" ref="H276">_xlfn.XLOOKUP(data[[#This Row],[Product]],products[Product],products[Cost per unit])</f>
        <v>7.64</v>
      </c>
      <c r="I276" s="59">
        <f t="shared" si="8"/>
        <v>756.36</v>
      </c>
      <c r="J276" s="59">
        <f t="shared" si="9"/>
        <v>-147.36</v>
      </c>
    </row>
    <row r="277" spans="3:10">
      <c r="C277" t="s">
        <v>10</v>
      </c>
      <c r="D277" t="s">
        <v>16</v>
      </c>
      <c r="E277" t="s">
        <v>51</v>
      </c>
      <c r="F277" s="58">
        <v>1638</v>
      </c>
      <c r="G277" s="59">
        <v>48</v>
      </c>
      <c r="H277" s="93" cm="1">
        <f t="array" ref="H277">_xlfn.XLOOKUP(data[[#This Row],[Product]],products[Product],products[Cost per unit])</f>
        <v>4.97</v>
      </c>
      <c r="I277" s="59">
        <f t="shared" si="8"/>
        <v>238.56</v>
      </c>
      <c r="J277" s="59">
        <f t="shared" si="9"/>
        <v>1399.44</v>
      </c>
    </row>
    <row r="278" spans="3:10">
      <c r="C278" t="s">
        <v>42</v>
      </c>
      <c r="D278" t="s">
        <v>52</v>
      </c>
      <c r="E278" t="s">
        <v>27</v>
      </c>
      <c r="F278" s="58">
        <v>3829</v>
      </c>
      <c r="G278" s="59">
        <v>24</v>
      </c>
      <c r="H278" s="93" cm="1">
        <f t="array" ref="H278">_xlfn.XLOOKUP(data[[#This Row],[Product]],products[Product],products[Cost per unit])</f>
        <v>11.73</v>
      </c>
      <c r="I278" s="59">
        <f t="shared" si="8"/>
        <v>281.52</v>
      </c>
      <c r="J278" s="59">
        <f t="shared" si="9"/>
        <v>3547.48</v>
      </c>
    </row>
    <row r="279" spans="3:10">
      <c r="C279" t="s">
        <v>10</v>
      </c>
      <c r="D279" t="s">
        <v>29</v>
      </c>
      <c r="E279" t="s">
        <v>27</v>
      </c>
      <c r="F279" s="58">
        <v>5775</v>
      </c>
      <c r="G279" s="59">
        <v>42</v>
      </c>
      <c r="H279" s="93" cm="1">
        <f t="array" ref="H279">_xlfn.XLOOKUP(data[[#This Row],[Product]],products[Product],products[Cost per unit])</f>
        <v>11.73</v>
      </c>
      <c r="I279" s="59">
        <f t="shared" si="8"/>
        <v>492.66</v>
      </c>
      <c r="J279" s="59">
        <f t="shared" si="9"/>
        <v>5282.34</v>
      </c>
    </row>
    <row r="280" spans="3:10">
      <c r="C280" t="s">
        <v>28</v>
      </c>
      <c r="D280" t="s">
        <v>16</v>
      </c>
      <c r="E280" t="s">
        <v>44</v>
      </c>
      <c r="F280" s="58">
        <v>1071</v>
      </c>
      <c r="G280" s="59">
        <v>270</v>
      </c>
      <c r="H280" s="93" cm="1">
        <f t="array" ref="H280">_xlfn.XLOOKUP(data[[#This Row],[Product]],products[Product],products[Cost per unit])</f>
        <v>10.62</v>
      </c>
      <c r="I280" s="59">
        <f t="shared" si="8"/>
        <v>2867.4</v>
      </c>
      <c r="J280" s="59">
        <f t="shared" si="9"/>
        <v>-1796.4</v>
      </c>
    </row>
    <row r="281" spans="3:10">
      <c r="C281" t="s">
        <v>15</v>
      </c>
      <c r="D281" t="s">
        <v>24</v>
      </c>
      <c r="E281" t="s">
        <v>50</v>
      </c>
      <c r="F281" s="58">
        <v>5019</v>
      </c>
      <c r="G281" s="59">
        <v>150</v>
      </c>
      <c r="H281" s="93" cm="1">
        <f t="array" ref="H281">_xlfn.XLOOKUP(data[[#This Row],[Product]],products[Product],products[Cost per unit])</f>
        <v>6.49</v>
      </c>
      <c r="I281" s="59">
        <f t="shared" si="8"/>
        <v>973.5</v>
      </c>
      <c r="J281" s="59">
        <f t="shared" si="9"/>
        <v>4045.5</v>
      </c>
    </row>
    <row r="282" spans="3:10">
      <c r="C282" t="s">
        <v>48</v>
      </c>
      <c r="D282" t="s">
        <v>11</v>
      </c>
      <c r="E282" t="s">
        <v>27</v>
      </c>
      <c r="F282" s="58">
        <v>2863</v>
      </c>
      <c r="G282" s="59">
        <v>42</v>
      </c>
      <c r="H282" s="93" cm="1">
        <f t="array" ref="H282">_xlfn.XLOOKUP(data[[#This Row],[Product]],products[Product],products[Cost per unit])</f>
        <v>11.73</v>
      </c>
      <c r="I282" s="59">
        <f t="shared" si="8"/>
        <v>492.66</v>
      </c>
      <c r="J282" s="59">
        <f t="shared" si="9"/>
        <v>2370.34</v>
      </c>
    </row>
    <row r="283" spans="3:10">
      <c r="C283" t="s">
        <v>10</v>
      </c>
      <c r="D283" t="s">
        <v>16</v>
      </c>
      <c r="E283" t="s">
        <v>54</v>
      </c>
      <c r="F283" s="58">
        <v>1617</v>
      </c>
      <c r="G283" s="59">
        <v>126</v>
      </c>
      <c r="H283" s="93" cm="1">
        <f t="array" ref="H283">_xlfn.XLOOKUP(data[[#This Row],[Product]],products[Product],products[Cost per unit])</f>
        <v>7.16</v>
      </c>
      <c r="I283" s="59">
        <f t="shared" si="8"/>
        <v>902.16</v>
      </c>
      <c r="J283" s="59">
        <f t="shared" si="9"/>
        <v>714.84</v>
      </c>
    </row>
    <row r="284" spans="3:10">
      <c r="C284" t="s">
        <v>28</v>
      </c>
      <c r="D284" t="s">
        <v>11</v>
      </c>
      <c r="E284" t="s">
        <v>53</v>
      </c>
      <c r="F284" s="58">
        <v>6818</v>
      </c>
      <c r="G284" s="59">
        <v>6</v>
      </c>
      <c r="H284" s="93" cm="1">
        <f t="array" ref="H284">_xlfn.XLOOKUP(data[[#This Row],[Product]],products[Product],products[Cost per unit])</f>
        <v>5.6</v>
      </c>
      <c r="I284" s="59">
        <f t="shared" si="8"/>
        <v>33.6</v>
      </c>
      <c r="J284" s="59">
        <f t="shared" si="9"/>
        <v>6784.4</v>
      </c>
    </row>
    <row r="285" spans="3:10">
      <c r="C285" t="s">
        <v>49</v>
      </c>
      <c r="D285" t="s">
        <v>16</v>
      </c>
      <c r="E285" t="s">
        <v>27</v>
      </c>
      <c r="F285" s="58">
        <v>6657</v>
      </c>
      <c r="G285" s="59">
        <v>276</v>
      </c>
      <c r="H285" s="93" cm="1">
        <f t="array" ref="H285">_xlfn.XLOOKUP(data[[#This Row],[Product]],products[Product],products[Cost per unit])</f>
        <v>11.73</v>
      </c>
      <c r="I285" s="59">
        <f t="shared" si="8"/>
        <v>3237.48</v>
      </c>
      <c r="J285" s="59">
        <f t="shared" si="9"/>
        <v>3419.52</v>
      </c>
    </row>
    <row r="286" spans="3:10">
      <c r="C286" t="s">
        <v>49</v>
      </c>
      <c r="D286" t="s">
        <v>52</v>
      </c>
      <c r="E286" t="s">
        <v>35</v>
      </c>
      <c r="F286" s="58">
        <v>2919</v>
      </c>
      <c r="G286" s="59">
        <v>93</v>
      </c>
      <c r="H286" s="93" cm="1">
        <f t="array" ref="H286">_xlfn.XLOOKUP(data[[#This Row],[Product]],products[Product],products[Cost per unit])</f>
        <v>3.11</v>
      </c>
      <c r="I286" s="59">
        <f t="shared" si="8"/>
        <v>289.23</v>
      </c>
      <c r="J286" s="59">
        <f t="shared" si="9"/>
        <v>2629.77</v>
      </c>
    </row>
    <row r="287" spans="3:10">
      <c r="C287" t="s">
        <v>48</v>
      </c>
      <c r="D287" t="s">
        <v>24</v>
      </c>
      <c r="E287" t="s">
        <v>37</v>
      </c>
      <c r="F287" s="58">
        <v>3094</v>
      </c>
      <c r="G287" s="59">
        <v>246</v>
      </c>
      <c r="H287" s="93" cm="1">
        <f t="array" ref="H287">_xlfn.XLOOKUP(data[[#This Row],[Product]],products[Product],products[Cost per unit])</f>
        <v>5.79</v>
      </c>
      <c r="I287" s="59">
        <f t="shared" si="8"/>
        <v>1424.34</v>
      </c>
      <c r="J287" s="59">
        <f t="shared" si="9"/>
        <v>1669.66</v>
      </c>
    </row>
    <row r="288" spans="3:10">
      <c r="C288" t="s">
        <v>28</v>
      </c>
      <c r="D288" t="s">
        <v>29</v>
      </c>
      <c r="E288" t="s">
        <v>51</v>
      </c>
      <c r="F288" s="58">
        <v>2989</v>
      </c>
      <c r="G288" s="59">
        <v>3</v>
      </c>
      <c r="H288" s="93" cm="1">
        <f t="array" ref="H288">_xlfn.XLOOKUP(data[[#This Row],[Product]],products[Product],products[Cost per unit])</f>
        <v>4.97</v>
      </c>
      <c r="I288" s="59">
        <f t="shared" si="8"/>
        <v>14.91</v>
      </c>
      <c r="J288" s="59">
        <f t="shared" si="9"/>
        <v>2974.09</v>
      </c>
    </row>
    <row r="289" spans="3:10">
      <c r="C289" t="s">
        <v>15</v>
      </c>
      <c r="D289" t="s">
        <v>36</v>
      </c>
      <c r="E289" t="s">
        <v>55</v>
      </c>
      <c r="F289" s="58">
        <v>2268</v>
      </c>
      <c r="G289" s="59">
        <v>63</v>
      </c>
      <c r="H289" s="93" cm="1">
        <f t="array" ref="H289">_xlfn.XLOOKUP(data[[#This Row],[Product]],products[Product],products[Cost per unit])</f>
        <v>16.73</v>
      </c>
      <c r="I289" s="59">
        <f t="shared" si="8"/>
        <v>1053.99</v>
      </c>
      <c r="J289" s="59">
        <f t="shared" si="9"/>
        <v>1214.01</v>
      </c>
    </row>
    <row r="290" spans="3:10">
      <c r="C290" t="s">
        <v>45</v>
      </c>
      <c r="D290" t="s">
        <v>16</v>
      </c>
      <c r="E290" t="s">
        <v>37</v>
      </c>
      <c r="F290" s="58">
        <v>4753</v>
      </c>
      <c r="G290" s="59">
        <v>246</v>
      </c>
      <c r="H290" s="93" cm="1">
        <f t="array" ref="H290">_xlfn.XLOOKUP(data[[#This Row],[Product]],products[Product],products[Cost per unit])</f>
        <v>5.79</v>
      </c>
      <c r="I290" s="59">
        <f t="shared" si="8"/>
        <v>1424.34</v>
      </c>
      <c r="J290" s="59">
        <f t="shared" si="9"/>
        <v>3328.66</v>
      </c>
    </row>
    <row r="291" spans="3:10">
      <c r="C291" t="s">
        <v>48</v>
      </c>
      <c r="D291" t="s">
        <v>52</v>
      </c>
      <c r="E291" t="s">
        <v>41</v>
      </c>
      <c r="F291" s="58">
        <v>7511</v>
      </c>
      <c r="G291" s="59">
        <v>120</v>
      </c>
      <c r="H291" s="93" cm="1">
        <f t="array" ref="H291">_xlfn.XLOOKUP(data[[#This Row],[Product]],products[Product],products[Cost per unit])</f>
        <v>7.64</v>
      </c>
      <c r="I291" s="59">
        <f t="shared" si="8"/>
        <v>916.8</v>
      </c>
      <c r="J291" s="59">
        <f t="shared" si="9"/>
        <v>6594.2</v>
      </c>
    </row>
    <row r="292" spans="3:10">
      <c r="C292" t="s">
        <v>48</v>
      </c>
      <c r="D292" t="s">
        <v>36</v>
      </c>
      <c r="E292" t="s">
        <v>37</v>
      </c>
      <c r="F292" s="58">
        <v>4326</v>
      </c>
      <c r="G292" s="59">
        <v>348</v>
      </c>
      <c r="H292" s="93" cm="1">
        <f t="array" ref="H292">_xlfn.XLOOKUP(data[[#This Row],[Product]],products[Product],products[Cost per unit])</f>
        <v>5.79</v>
      </c>
      <c r="I292" s="59">
        <f t="shared" si="8"/>
        <v>2014.92</v>
      </c>
      <c r="J292" s="59">
        <f t="shared" si="9"/>
        <v>2311.08</v>
      </c>
    </row>
    <row r="293" spans="3:10">
      <c r="C293" t="s">
        <v>23</v>
      </c>
      <c r="D293" t="s">
        <v>52</v>
      </c>
      <c r="E293" t="s">
        <v>50</v>
      </c>
      <c r="F293" s="58">
        <v>4935</v>
      </c>
      <c r="G293" s="59">
        <v>126</v>
      </c>
      <c r="H293" s="93" cm="1">
        <f t="array" ref="H293">_xlfn.XLOOKUP(data[[#This Row],[Product]],products[Product],products[Cost per unit])</f>
        <v>6.49</v>
      </c>
      <c r="I293" s="59">
        <f t="shared" si="8"/>
        <v>817.74</v>
      </c>
      <c r="J293" s="59">
        <f t="shared" si="9"/>
        <v>4117.26</v>
      </c>
    </row>
    <row r="294" spans="3:10">
      <c r="C294" t="s">
        <v>28</v>
      </c>
      <c r="D294" t="s">
        <v>16</v>
      </c>
      <c r="E294" t="s">
        <v>12</v>
      </c>
      <c r="F294" s="58">
        <v>4781</v>
      </c>
      <c r="G294" s="59">
        <v>123</v>
      </c>
      <c r="H294" s="93" cm="1">
        <f t="array" ref="H294">_xlfn.XLOOKUP(data[[#This Row],[Product]],products[Product],products[Cost per unit])</f>
        <v>14.49</v>
      </c>
      <c r="I294" s="59">
        <f t="shared" si="8"/>
        <v>1782.27</v>
      </c>
      <c r="J294" s="59">
        <f t="shared" si="9"/>
        <v>2998.73</v>
      </c>
    </row>
    <row r="295" spans="3:10">
      <c r="C295" t="s">
        <v>45</v>
      </c>
      <c r="D295" t="s">
        <v>36</v>
      </c>
      <c r="E295" t="s">
        <v>30</v>
      </c>
      <c r="F295" s="58">
        <v>7483</v>
      </c>
      <c r="G295" s="59">
        <v>45</v>
      </c>
      <c r="H295" s="93" cm="1">
        <f t="array" ref="H295">_xlfn.XLOOKUP(data[[#This Row],[Product]],products[Product],products[Cost per unit])</f>
        <v>13.15</v>
      </c>
      <c r="I295" s="59">
        <f t="shared" si="8"/>
        <v>591.75</v>
      </c>
      <c r="J295" s="59">
        <f t="shared" si="9"/>
        <v>6891.25</v>
      </c>
    </row>
    <row r="296" spans="3:10">
      <c r="C296" t="s">
        <v>57</v>
      </c>
      <c r="D296" t="s">
        <v>36</v>
      </c>
      <c r="E296" t="s">
        <v>21</v>
      </c>
      <c r="F296" s="58">
        <v>6860</v>
      </c>
      <c r="G296" s="59">
        <v>126</v>
      </c>
      <c r="H296" s="93" cm="1">
        <f t="array" ref="H296">_xlfn.XLOOKUP(data[[#This Row],[Product]],products[Product],products[Cost per unit])</f>
        <v>11.88</v>
      </c>
      <c r="I296" s="59">
        <f t="shared" si="8"/>
        <v>1496.88</v>
      </c>
      <c r="J296" s="59">
        <f t="shared" si="9"/>
        <v>5363.12</v>
      </c>
    </row>
    <row r="297" spans="3:10">
      <c r="C297" t="s">
        <v>10</v>
      </c>
      <c r="D297" t="s">
        <v>11</v>
      </c>
      <c r="E297" t="s">
        <v>54</v>
      </c>
      <c r="F297" s="58">
        <v>9002</v>
      </c>
      <c r="G297" s="59">
        <v>72</v>
      </c>
      <c r="H297" s="93" cm="1">
        <f t="array" ref="H297">_xlfn.XLOOKUP(data[[#This Row],[Product]],products[Product],products[Cost per unit])</f>
        <v>7.16</v>
      </c>
      <c r="I297" s="59">
        <f t="shared" si="8"/>
        <v>515.52</v>
      </c>
      <c r="J297" s="59">
        <f t="shared" si="9"/>
        <v>8486.48</v>
      </c>
    </row>
    <row r="298" spans="3:10">
      <c r="C298" t="s">
        <v>28</v>
      </c>
      <c r="D298" t="s">
        <v>24</v>
      </c>
      <c r="E298" t="s">
        <v>54</v>
      </c>
      <c r="F298" s="58">
        <v>1400</v>
      </c>
      <c r="G298" s="59">
        <v>135</v>
      </c>
      <c r="H298" s="93" cm="1">
        <f t="array" ref="H298">_xlfn.XLOOKUP(data[[#This Row],[Product]],products[Product],products[Cost per unit])</f>
        <v>7.16</v>
      </c>
      <c r="I298" s="59">
        <f t="shared" si="8"/>
        <v>966.6</v>
      </c>
      <c r="J298" s="59">
        <f t="shared" si="9"/>
        <v>433.4</v>
      </c>
    </row>
    <row r="299" spans="3:10">
      <c r="C299" t="s">
        <v>57</v>
      </c>
      <c r="D299" t="s">
        <v>52</v>
      </c>
      <c r="E299" t="s">
        <v>39</v>
      </c>
      <c r="F299" s="58">
        <v>4053</v>
      </c>
      <c r="G299" s="59">
        <v>24</v>
      </c>
      <c r="H299" s="93" cm="1">
        <f t="array" ref="H299">_xlfn.XLOOKUP(data[[#This Row],[Product]],products[Product],products[Cost per unit])</f>
        <v>9.77</v>
      </c>
      <c r="I299" s="59">
        <f t="shared" si="8"/>
        <v>234.48</v>
      </c>
      <c r="J299" s="59">
        <f t="shared" si="9"/>
        <v>3818.52</v>
      </c>
    </row>
    <row r="300" spans="3:10">
      <c r="C300" t="s">
        <v>42</v>
      </c>
      <c r="D300" t="s">
        <v>24</v>
      </c>
      <c r="E300" t="s">
        <v>37</v>
      </c>
      <c r="F300" s="58">
        <v>2149</v>
      </c>
      <c r="G300" s="59">
        <v>117</v>
      </c>
      <c r="H300" s="93" cm="1">
        <f t="array" ref="H300">_xlfn.XLOOKUP(data[[#This Row],[Product]],products[Product],products[Cost per unit])</f>
        <v>5.79</v>
      </c>
      <c r="I300" s="59">
        <f t="shared" si="8"/>
        <v>677.43</v>
      </c>
      <c r="J300" s="59">
        <f t="shared" si="9"/>
        <v>1471.57</v>
      </c>
    </row>
    <row r="301" spans="3:10">
      <c r="C301" t="s">
        <v>49</v>
      </c>
      <c r="D301" t="s">
        <v>29</v>
      </c>
      <c r="E301" t="s">
        <v>54</v>
      </c>
      <c r="F301" s="58">
        <v>3640</v>
      </c>
      <c r="G301" s="59">
        <v>51</v>
      </c>
      <c r="H301" s="93" cm="1">
        <f t="array" ref="H301">_xlfn.XLOOKUP(data[[#This Row],[Product]],products[Product],products[Cost per unit])</f>
        <v>7.16</v>
      </c>
      <c r="I301" s="59">
        <f t="shared" si="8"/>
        <v>365.16</v>
      </c>
      <c r="J301" s="59">
        <f t="shared" si="9"/>
        <v>3274.84</v>
      </c>
    </row>
    <row r="302" spans="3:10">
      <c r="C302" t="s">
        <v>48</v>
      </c>
      <c r="D302" t="s">
        <v>29</v>
      </c>
      <c r="E302" t="s">
        <v>50</v>
      </c>
      <c r="F302" s="58">
        <v>630</v>
      </c>
      <c r="G302" s="59">
        <v>36</v>
      </c>
      <c r="H302" s="93" cm="1">
        <f t="array" ref="H302">_xlfn.XLOOKUP(data[[#This Row],[Product]],products[Product],products[Cost per unit])</f>
        <v>6.49</v>
      </c>
      <c r="I302" s="59">
        <f t="shared" si="8"/>
        <v>233.64</v>
      </c>
      <c r="J302" s="59">
        <f t="shared" si="9"/>
        <v>396.36</v>
      </c>
    </row>
    <row r="303" spans="3:10">
      <c r="C303" t="s">
        <v>20</v>
      </c>
      <c r="D303" t="s">
        <v>16</v>
      </c>
      <c r="E303" t="s">
        <v>55</v>
      </c>
      <c r="F303" s="58">
        <v>2429</v>
      </c>
      <c r="G303" s="59">
        <v>144</v>
      </c>
      <c r="H303" s="93" cm="1">
        <f t="array" ref="H303">_xlfn.XLOOKUP(data[[#This Row],[Product]],products[Product],products[Cost per unit])</f>
        <v>16.73</v>
      </c>
      <c r="I303" s="59">
        <f t="shared" si="8"/>
        <v>2409.12</v>
      </c>
      <c r="J303" s="59">
        <f t="shared" si="9"/>
        <v>19.8800000000001</v>
      </c>
    </row>
    <row r="304" spans="3:10">
      <c r="C304" t="s">
        <v>20</v>
      </c>
      <c r="D304" t="s">
        <v>24</v>
      </c>
      <c r="E304" t="s">
        <v>30</v>
      </c>
      <c r="F304" s="58">
        <v>2142</v>
      </c>
      <c r="G304" s="59">
        <v>114</v>
      </c>
      <c r="H304" s="93" cm="1">
        <f t="array" ref="H304">_xlfn.XLOOKUP(data[[#This Row],[Product]],products[Product],products[Cost per unit])</f>
        <v>13.15</v>
      </c>
      <c r="I304" s="59">
        <f t="shared" si="8"/>
        <v>1499.1</v>
      </c>
      <c r="J304" s="59">
        <f t="shared" si="9"/>
        <v>642.9</v>
      </c>
    </row>
    <row r="305" spans="3:10">
      <c r="C305" t="s">
        <v>42</v>
      </c>
      <c r="D305" t="s">
        <v>11</v>
      </c>
      <c r="E305" t="s">
        <v>12</v>
      </c>
      <c r="F305" s="58">
        <v>6454</v>
      </c>
      <c r="G305" s="59">
        <v>54</v>
      </c>
      <c r="H305" s="93" cm="1">
        <f t="array" ref="H305">_xlfn.XLOOKUP(data[[#This Row],[Product]],products[Product],products[Cost per unit])</f>
        <v>14.49</v>
      </c>
      <c r="I305" s="59">
        <f t="shared" si="8"/>
        <v>782.46</v>
      </c>
      <c r="J305" s="59">
        <f t="shared" si="9"/>
        <v>5671.54</v>
      </c>
    </row>
    <row r="306" spans="3:10">
      <c r="C306" t="s">
        <v>42</v>
      </c>
      <c r="D306" t="s">
        <v>11</v>
      </c>
      <c r="E306" t="s">
        <v>32</v>
      </c>
      <c r="F306" s="58">
        <v>4487</v>
      </c>
      <c r="G306" s="59">
        <v>333</v>
      </c>
      <c r="H306" s="93" cm="1">
        <f t="array" ref="H306">_xlfn.XLOOKUP(data[[#This Row],[Product]],products[Product],products[Cost per unit])</f>
        <v>8.79</v>
      </c>
      <c r="I306" s="59">
        <f t="shared" si="8"/>
        <v>2927.07</v>
      </c>
      <c r="J306" s="59">
        <f t="shared" si="9"/>
        <v>1559.93</v>
      </c>
    </row>
    <row r="307" spans="3:10">
      <c r="C307" t="s">
        <v>49</v>
      </c>
      <c r="D307" t="s">
        <v>11</v>
      </c>
      <c r="E307" t="s">
        <v>21</v>
      </c>
      <c r="F307" s="58">
        <v>938</v>
      </c>
      <c r="G307" s="59">
        <v>366</v>
      </c>
      <c r="H307" s="93" cm="1">
        <f t="array" ref="H307">_xlfn.XLOOKUP(data[[#This Row],[Product]],products[Product],products[Cost per unit])</f>
        <v>11.88</v>
      </c>
      <c r="I307" s="59">
        <f t="shared" si="8"/>
        <v>4348.08</v>
      </c>
      <c r="J307" s="59">
        <f t="shared" si="9"/>
        <v>-3410.08</v>
      </c>
    </row>
    <row r="308" spans="3:10">
      <c r="C308" t="s">
        <v>49</v>
      </c>
      <c r="D308" t="s">
        <v>36</v>
      </c>
      <c r="E308" t="s">
        <v>53</v>
      </c>
      <c r="F308" s="58">
        <v>8841</v>
      </c>
      <c r="G308" s="59">
        <v>303</v>
      </c>
      <c r="H308" s="93" cm="1">
        <f t="array" ref="H308">_xlfn.XLOOKUP(data[[#This Row],[Product]],products[Product],products[Cost per unit])</f>
        <v>5.6</v>
      </c>
      <c r="I308" s="59">
        <f t="shared" si="8"/>
        <v>1696.8</v>
      </c>
      <c r="J308" s="59">
        <f t="shared" si="9"/>
        <v>7144.2</v>
      </c>
    </row>
    <row r="309" spans="3:10">
      <c r="C309" t="s">
        <v>48</v>
      </c>
      <c r="D309" t="s">
        <v>29</v>
      </c>
      <c r="E309" t="s">
        <v>33</v>
      </c>
      <c r="F309" s="58">
        <v>4018</v>
      </c>
      <c r="G309" s="59">
        <v>126</v>
      </c>
      <c r="H309" s="93" cm="1">
        <f t="array" ref="H309">_xlfn.XLOOKUP(data[[#This Row],[Product]],products[Product],products[Cost per unit])</f>
        <v>12.37</v>
      </c>
      <c r="I309" s="59">
        <f t="shared" si="8"/>
        <v>1558.62</v>
      </c>
      <c r="J309" s="59">
        <f t="shared" si="9"/>
        <v>2459.38</v>
      </c>
    </row>
    <row r="310" spans="3:10">
      <c r="C310" t="s">
        <v>23</v>
      </c>
      <c r="D310" t="s">
        <v>11</v>
      </c>
      <c r="E310" t="s">
        <v>27</v>
      </c>
      <c r="F310" s="58">
        <v>714</v>
      </c>
      <c r="G310" s="59">
        <v>231</v>
      </c>
      <c r="H310" s="93" cm="1">
        <f t="array" ref="H310">_xlfn.XLOOKUP(data[[#This Row],[Product]],products[Product],products[Cost per unit])</f>
        <v>11.73</v>
      </c>
      <c r="I310" s="59">
        <f t="shared" si="8"/>
        <v>2709.63</v>
      </c>
      <c r="J310" s="59">
        <f t="shared" si="9"/>
        <v>-1995.63</v>
      </c>
    </row>
    <row r="311" spans="3:10">
      <c r="C311" t="s">
        <v>20</v>
      </c>
      <c r="D311" t="s">
        <v>36</v>
      </c>
      <c r="E311" t="s">
        <v>30</v>
      </c>
      <c r="F311" s="58">
        <v>3850</v>
      </c>
      <c r="G311" s="59">
        <v>102</v>
      </c>
      <c r="H311" s="93" cm="1">
        <f t="array" ref="H311">_xlfn.XLOOKUP(data[[#This Row],[Product]],products[Product],products[Cost per unit])</f>
        <v>13.15</v>
      </c>
      <c r="I311" s="59">
        <f t="shared" si="8"/>
        <v>1341.3</v>
      </c>
      <c r="J311" s="59">
        <f t="shared" si="9"/>
        <v>2508.7</v>
      </c>
    </row>
    <row r="312" spans="6:7">
      <c r="F312" s="58"/>
      <c r="G312" s="59"/>
    </row>
    <row r="313" spans="6:7">
      <c r="F313" s="58"/>
      <c r="G313" s="59"/>
    </row>
    <row r="314" spans="6:7">
      <c r="F314" s="58"/>
      <c r="G314" s="59"/>
    </row>
    <row r="315" spans="6:7">
      <c r="F315" s="58"/>
      <c r="G315" s="59"/>
    </row>
    <row r="316" spans="6:7">
      <c r="F316" s="58"/>
      <c r="G316" s="59"/>
    </row>
    <row r="317" spans="6:7">
      <c r="F317" s="58"/>
      <c r="G317" s="59"/>
    </row>
    <row r="318" spans="6:7">
      <c r="F318" s="58"/>
      <c r="G318" s="59"/>
    </row>
    <row r="319" spans="6:7">
      <c r="F319" s="58"/>
      <c r="G319" s="59"/>
    </row>
    <row r="320" spans="6:7">
      <c r="F320" s="58"/>
      <c r="G320" s="59"/>
    </row>
    <row r="321" spans="6:7">
      <c r="F321" s="58"/>
      <c r="G321" s="59"/>
    </row>
    <row r="322" spans="6:7">
      <c r="F322" s="58"/>
      <c r="G322" s="59"/>
    </row>
    <row r="323" spans="6:7">
      <c r="F323" s="58"/>
      <c r="G323" s="59"/>
    </row>
    <row r="324" spans="6:7">
      <c r="F324" s="58"/>
      <c r="G324" s="59"/>
    </row>
    <row r="325" spans="6:7">
      <c r="F325" s="58"/>
      <c r="G325" s="59"/>
    </row>
    <row r="326" spans="6:7">
      <c r="F326" s="58"/>
      <c r="G326" s="59"/>
    </row>
    <row r="327" spans="6:7">
      <c r="F327" s="58"/>
      <c r="G327" s="59"/>
    </row>
    <row r="328" spans="6:7">
      <c r="F328" s="58"/>
      <c r="G328" s="59"/>
    </row>
    <row r="329" spans="6:7">
      <c r="F329" s="58"/>
      <c r="G329" s="59"/>
    </row>
    <row r="330" spans="6:7">
      <c r="F330" s="58"/>
      <c r="G330" s="59"/>
    </row>
    <row r="331" spans="6:7">
      <c r="F331" s="58"/>
      <c r="G331" s="59"/>
    </row>
    <row r="332" spans="6:7">
      <c r="F332" s="58"/>
      <c r="G332" s="59"/>
    </row>
    <row r="333" spans="6:7">
      <c r="F333" s="58"/>
      <c r="G333" s="59"/>
    </row>
    <row r="334" spans="6:7">
      <c r="F334" s="58"/>
      <c r="G334" s="59"/>
    </row>
    <row r="335" spans="6:7">
      <c r="F335" s="58"/>
      <c r="G335" s="59"/>
    </row>
    <row r="336" spans="6:7">
      <c r="F336" s="58"/>
      <c r="G336" s="59"/>
    </row>
    <row r="337" spans="6:7">
      <c r="F337" s="58"/>
      <c r="G337" s="59"/>
    </row>
    <row r="338" spans="6:7">
      <c r="F338" s="58"/>
      <c r="G338" s="59"/>
    </row>
    <row r="339" spans="6:7">
      <c r="F339" s="58"/>
      <c r="G339" s="59"/>
    </row>
    <row r="340" spans="6:7">
      <c r="F340" s="58"/>
      <c r="G340" s="59"/>
    </row>
    <row r="341" spans="6:7">
      <c r="F341" s="58"/>
      <c r="G341" s="59"/>
    </row>
    <row r="342" spans="6:7">
      <c r="F342" s="58"/>
      <c r="G342" s="59"/>
    </row>
    <row r="343" spans="6:7">
      <c r="F343" s="58"/>
      <c r="G343" s="59"/>
    </row>
    <row r="344" spans="6:7">
      <c r="F344" s="58"/>
      <c r="G344" s="59"/>
    </row>
    <row r="345" spans="6:7">
      <c r="F345" s="58"/>
      <c r="G345" s="59"/>
    </row>
    <row r="346" spans="6:7">
      <c r="F346" s="58"/>
      <c r="G346" s="59"/>
    </row>
    <row r="347" spans="6:7">
      <c r="F347" s="58"/>
      <c r="G347" s="59"/>
    </row>
    <row r="348" spans="6:7">
      <c r="F348" s="58"/>
      <c r="G348" s="59"/>
    </row>
    <row r="349" spans="6:7">
      <c r="F349" s="58"/>
      <c r="G349" s="59"/>
    </row>
    <row r="350" spans="6:7">
      <c r="F350" s="58"/>
      <c r="G350" s="59"/>
    </row>
    <row r="351" spans="6:7">
      <c r="F351" s="58"/>
      <c r="G351" s="59"/>
    </row>
    <row r="352" spans="6:7">
      <c r="F352" s="58"/>
      <c r="G352" s="59"/>
    </row>
    <row r="353" spans="6:7">
      <c r="F353" s="58"/>
      <c r="G353" s="59"/>
    </row>
    <row r="354" spans="6:7">
      <c r="F354" s="58"/>
      <c r="G354" s="59"/>
    </row>
    <row r="355" spans="6:7">
      <c r="F355" s="58"/>
      <c r="G355" s="59"/>
    </row>
    <row r="356" spans="6:7">
      <c r="F356" s="58"/>
      <c r="G356" s="59"/>
    </row>
    <row r="357" spans="6:7">
      <c r="F357" s="58"/>
      <c r="G357" s="59"/>
    </row>
    <row r="358" spans="6:7">
      <c r="F358" s="58"/>
      <c r="G358" s="59"/>
    </row>
    <row r="359" spans="6:7">
      <c r="F359" s="58"/>
      <c r="G359" s="59"/>
    </row>
    <row r="360" spans="6:7">
      <c r="F360" s="58"/>
      <c r="G360" s="59"/>
    </row>
    <row r="361" spans="6:7">
      <c r="F361" s="58"/>
      <c r="G361" s="59"/>
    </row>
    <row r="362" spans="6:7">
      <c r="F362" s="58"/>
      <c r="G362" s="59"/>
    </row>
    <row r="363" spans="6:7">
      <c r="F363" s="58"/>
      <c r="G363" s="59"/>
    </row>
    <row r="364" spans="6:7">
      <c r="F364" s="58"/>
      <c r="G364" s="59"/>
    </row>
    <row r="365" spans="6:7">
      <c r="F365" s="58"/>
      <c r="G365" s="59"/>
    </row>
    <row r="366" spans="6:7">
      <c r="F366" s="58"/>
      <c r="G366" s="59"/>
    </row>
    <row r="367" spans="6:7">
      <c r="F367" s="58"/>
      <c r="G367" s="59"/>
    </row>
    <row r="368" spans="6:7">
      <c r="F368" s="58"/>
      <c r="G368" s="59"/>
    </row>
    <row r="369" spans="6:7">
      <c r="F369" s="58"/>
      <c r="G369" s="59"/>
    </row>
    <row r="370" spans="6:7">
      <c r="F370" s="58"/>
      <c r="G370" s="59"/>
    </row>
    <row r="371" spans="6:7">
      <c r="F371" s="58"/>
      <c r="G371" s="59"/>
    </row>
    <row r="372" spans="6:7">
      <c r="F372" s="58"/>
      <c r="G372" s="59"/>
    </row>
    <row r="373" spans="6:7">
      <c r="F373" s="58"/>
      <c r="G373" s="59"/>
    </row>
    <row r="374" spans="6:7">
      <c r="F374" s="58"/>
      <c r="G374" s="59"/>
    </row>
    <row r="375" spans="6:7">
      <c r="F375" s="58"/>
      <c r="G375" s="59"/>
    </row>
    <row r="376" spans="6:7">
      <c r="F376" s="58"/>
      <c r="G376" s="59"/>
    </row>
    <row r="377" spans="6:7">
      <c r="F377" s="58"/>
      <c r="G377" s="59"/>
    </row>
    <row r="378" spans="6:7">
      <c r="F378" s="58"/>
      <c r="G378" s="59"/>
    </row>
    <row r="379" spans="6:7">
      <c r="F379" s="58"/>
      <c r="G379" s="59"/>
    </row>
    <row r="380" spans="6:7">
      <c r="F380" s="58"/>
      <c r="G380" s="59"/>
    </row>
    <row r="381" spans="6:7">
      <c r="F381" s="58"/>
      <c r="G381" s="59"/>
    </row>
    <row r="382" spans="6:7">
      <c r="F382" s="58"/>
      <c r="G382" s="59"/>
    </row>
    <row r="383" spans="6:7">
      <c r="F383" s="58"/>
      <c r="G383" s="59"/>
    </row>
    <row r="384" spans="6:7">
      <c r="F384" s="58"/>
      <c r="G384" s="59"/>
    </row>
    <row r="385" spans="6:7">
      <c r="F385" s="58"/>
      <c r="G385" s="59"/>
    </row>
    <row r="386" spans="6:7">
      <c r="F386" s="58"/>
      <c r="G386" s="59"/>
    </row>
    <row r="387" spans="6:7">
      <c r="F387" s="58"/>
      <c r="G387" s="59"/>
    </row>
    <row r="388" spans="6:7">
      <c r="F388" s="58"/>
      <c r="G388" s="59"/>
    </row>
    <row r="389" spans="6:7">
      <c r="F389" s="58"/>
      <c r="G389" s="59"/>
    </row>
    <row r="390" spans="6:7">
      <c r="F390" s="58"/>
      <c r="G390" s="59"/>
    </row>
    <row r="391" spans="6:7">
      <c r="F391" s="58"/>
      <c r="G391" s="59"/>
    </row>
    <row r="392" spans="6:7">
      <c r="F392" s="58"/>
      <c r="G392" s="59"/>
    </row>
    <row r="393" spans="6:7">
      <c r="F393" s="58"/>
      <c r="G393" s="59"/>
    </row>
    <row r="394" spans="6:7">
      <c r="F394" s="58"/>
      <c r="G394" s="59"/>
    </row>
    <row r="395" spans="6:7">
      <c r="F395" s="58"/>
      <c r="G395" s="59"/>
    </row>
    <row r="396" spans="6:7">
      <c r="F396" s="58"/>
      <c r="G396" s="59"/>
    </row>
    <row r="397" spans="6:7">
      <c r="F397" s="58"/>
      <c r="G397" s="59"/>
    </row>
    <row r="398" spans="6:7">
      <c r="F398" s="58"/>
      <c r="G398" s="59"/>
    </row>
    <row r="399" spans="6:7">
      <c r="F399" s="58"/>
      <c r="G399" s="59"/>
    </row>
    <row r="400" spans="6:7">
      <c r="F400" s="58"/>
      <c r="G400" s="59"/>
    </row>
    <row r="401" spans="6:7">
      <c r="F401" s="58"/>
      <c r="G401" s="59"/>
    </row>
    <row r="402" spans="6:7">
      <c r="F402" s="58"/>
      <c r="G402" s="59"/>
    </row>
    <row r="403" spans="6:7">
      <c r="F403" s="58"/>
      <c r="G403" s="59"/>
    </row>
    <row r="404" spans="6:7">
      <c r="F404" s="58"/>
      <c r="G404" s="59"/>
    </row>
    <row r="405" spans="6:7">
      <c r="F405" s="58"/>
      <c r="G405" s="59"/>
    </row>
    <row r="406" spans="6:7">
      <c r="F406" s="58"/>
      <c r="G406" s="59"/>
    </row>
    <row r="407" spans="6:7">
      <c r="F407" s="58"/>
      <c r="G407" s="59"/>
    </row>
    <row r="408" spans="6:7">
      <c r="F408" s="58"/>
      <c r="G408" s="59"/>
    </row>
    <row r="409" spans="6:7">
      <c r="F409" s="58"/>
      <c r="G409" s="59"/>
    </row>
    <row r="410" spans="6:7">
      <c r="F410" s="58"/>
      <c r="G410" s="59"/>
    </row>
    <row r="411" spans="6:7">
      <c r="F411" s="58"/>
      <c r="G411" s="59"/>
    </row>
    <row r="412" spans="6:7">
      <c r="F412" s="58"/>
      <c r="G412" s="59"/>
    </row>
    <row r="413" spans="6:7">
      <c r="F413" s="58"/>
      <c r="G413" s="59"/>
    </row>
    <row r="414" spans="6:7">
      <c r="F414" s="58"/>
      <c r="G414" s="59"/>
    </row>
    <row r="415" spans="6:7">
      <c r="F415" s="58"/>
      <c r="G415" s="59"/>
    </row>
    <row r="416" spans="6:7">
      <c r="F416" s="58"/>
      <c r="G416" s="59"/>
    </row>
    <row r="417" spans="6:7">
      <c r="F417" s="58"/>
      <c r="G417" s="59"/>
    </row>
    <row r="418" spans="6:7">
      <c r="F418" s="58"/>
      <c r="G418" s="59"/>
    </row>
    <row r="419" spans="6:7">
      <c r="F419" s="58"/>
      <c r="G419" s="59"/>
    </row>
    <row r="420" spans="6:7">
      <c r="F420" s="58"/>
      <c r="G420" s="59"/>
    </row>
    <row r="421" spans="6:7">
      <c r="F421" s="58"/>
      <c r="G421" s="59"/>
    </row>
    <row r="422" spans="6:7">
      <c r="F422" s="58"/>
      <c r="G422" s="59"/>
    </row>
    <row r="423" spans="6:7">
      <c r="F423" s="58"/>
      <c r="G423" s="59"/>
    </row>
    <row r="424" spans="6:7">
      <c r="F424" s="58"/>
      <c r="G424" s="59"/>
    </row>
    <row r="425" spans="6:7">
      <c r="F425" s="58"/>
      <c r="G425" s="59"/>
    </row>
    <row r="426" spans="6:7">
      <c r="F426" s="58"/>
      <c r="G426" s="59"/>
    </row>
    <row r="427" spans="6:7">
      <c r="F427" s="58"/>
      <c r="G427" s="59"/>
    </row>
    <row r="428" spans="6:7">
      <c r="F428" s="58"/>
      <c r="G428" s="59"/>
    </row>
    <row r="429" spans="6:7">
      <c r="F429" s="58"/>
      <c r="G429" s="59"/>
    </row>
    <row r="430" spans="6:7">
      <c r="F430" s="58"/>
      <c r="G430" s="59"/>
    </row>
    <row r="431" spans="6:7">
      <c r="F431" s="58"/>
      <c r="G431" s="59"/>
    </row>
    <row r="432" spans="6:7">
      <c r="F432" s="58"/>
      <c r="G432" s="59"/>
    </row>
    <row r="433" spans="6:7">
      <c r="F433" s="58"/>
      <c r="G433" s="59"/>
    </row>
    <row r="434" spans="6:7">
      <c r="F434" s="58"/>
      <c r="G434" s="59"/>
    </row>
    <row r="435" spans="6:7">
      <c r="F435" s="58"/>
      <c r="G435" s="59"/>
    </row>
    <row r="436" spans="6:7">
      <c r="F436" s="58"/>
      <c r="G436" s="59"/>
    </row>
    <row r="437" spans="6:7">
      <c r="F437" s="58"/>
      <c r="G437" s="59"/>
    </row>
    <row r="438" spans="6:7">
      <c r="F438" s="58"/>
      <c r="G438" s="59"/>
    </row>
    <row r="439" spans="6:7">
      <c r="F439" s="58"/>
      <c r="G439" s="59"/>
    </row>
    <row r="440" spans="6:7">
      <c r="F440" s="58"/>
      <c r="G440" s="59"/>
    </row>
    <row r="441" spans="6:7">
      <c r="F441" s="58"/>
      <c r="G441" s="59"/>
    </row>
    <row r="442" spans="6:7">
      <c r="F442" s="58"/>
      <c r="G442" s="59"/>
    </row>
    <row r="443" spans="6:7">
      <c r="F443" s="58"/>
      <c r="G443" s="59"/>
    </row>
    <row r="444" spans="6:7">
      <c r="F444" s="58"/>
      <c r="G444" s="59"/>
    </row>
    <row r="445" spans="6:7">
      <c r="F445" s="58"/>
      <c r="G445" s="59"/>
    </row>
    <row r="446" spans="6:7">
      <c r="F446" s="58"/>
      <c r="G446" s="59"/>
    </row>
    <row r="447" spans="6:7">
      <c r="F447" s="58"/>
      <c r="G447" s="59"/>
    </row>
    <row r="448" spans="6:7">
      <c r="F448" s="58"/>
      <c r="G448" s="59"/>
    </row>
    <row r="449" spans="6:7">
      <c r="F449" s="58"/>
      <c r="G449" s="59"/>
    </row>
    <row r="450" spans="6:7">
      <c r="F450" s="58"/>
      <c r="G450" s="59"/>
    </row>
    <row r="451" spans="6:7">
      <c r="F451" s="58"/>
      <c r="G451" s="59"/>
    </row>
    <row r="452" spans="6:7">
      <c r="F452" s="58"/>
      <c r="G452" s="59"/>
    </row>
    <row r="453" spans="6:7">
      <c r="F453" s="58"/>
      <c r="G453" s="59"/>
    </row>
    <row r="454" spans="6:7">
      <c r="F454" s="58"/>
      <c r="G454" s="59"/>
    </row>
    <row r="455" spans="6:7">
      <c r="F455" s="58"/>
      <c r="G455" s="59"/>
    </row>
    <row r="456" spans="6:7">
      <c r="F456" s="58"/>
      <c r="G456" s="59"/>
    </row>
    <row r="457" spans="6:7">
      <c r="F457" s="58"/>
      <c r="G457" s="59"/>
    </row>
    <row r="458" spans="6:7">
      <c r="F458" s="58"/>
      <c r="G458" s="59"/>
    </row>
    <row r="459" spans="6:7">
      <c r="F459" s="58"/>
      <c r="G459" s="59"/>
    </row>
    <row r="460" spans="6:7">
      <c r="F460" s="58"/>
      <c r="G460" s="59"/>
    </row>
    <row r="461" spans="6:7">
      <c r="F461" s="58"/>
      <c r="G461" s="59"/>
    </row>
    <row r="462" spans="6:7">
      <c r="F462" s="58"/>
      <c r="G462" s="59"/>
    </row>
    <row r="463" spans="6:7">
      <c r="F463" s="58"/>
      <c r="G463" s="59"/>
    </row>
    <row r="464" spans="6:7">
      <c r="F464" s="58"/>
      <c r="G464" s="59"/>
    </row>
    <row r="465" spans="6:7">
      <c r="F465" s="58"/>
      <c r="G465" s="59"/>
    </row>
    <row r="466" spans="6:7">
      <c r="F466" s="58"/>
      <c r="G466" s="59"/>
    </row>
    <row r="467" spans="6:7">
      <c r="F467" s="58"/>
      <c r="G467" s="59"/>
    </row>
    <row r="468" spans="6:7">
      <c r="F468" s="58"/>
      <c r="G468" s="59"/>
    </row>
    <row r="469" spans="6:7">
      <c r="F469" s="58"/>
      <c r="G469" s="59"/>
    </row>
    <row r="470" spans="6:7">
      <c r="F470" s="58"/>
      <c r="G470" s="59"/>
    </row>
    <row r="471" spans="6:7">
      <c r="F471" s="58"/>
      <c r="G471" s="59"/>
    </row>
    <row r="472" spans="6:7">
      <c r="F472" s="58"/>
      <c r="G472" s="59"/>
    </row>
    <row r="473" spans="6:7">
      <c r="F473" s="58"/>
      <c r="G473" s="59"/>
    </row>
    <row r="474" spans="6:7">
      <c r="F474" s="58"/>
      <c r="G474" s="59"/>
    </row>
    <row r="475" spans="6:7">
      <c r="F475" s="58"/>
      <c r="G475" s="59"/>
    </row>
    <row r="476" spans="6:7">
      <c r="F476" s="58"/>
      <c r="G476" s="59"/>
    </row>
    <row r="477" spans="6:7">
      <c r="F477" s="58"/>
      <c r="G477" s="59"/>
    </row>
    <row r="478" spans="6:7">
      <c r="F478" s="58"/>
      <c r="G478" s="59"/>
    </row>
    <row r="479" spans="6:7">
      <c r="F479" s="58"/>
      <c r="G479" s="59"/>
    </row>
    <row r="480" spans="6:7">
      <c r="F480" s="58"/>
      <c r="G480" s="59"/>
    </row>
    <row r="481" spans="6:7">
      <c r="F481" s="58"/>
      <c r="G481" s="59"/>
    </row>
    <row r="482" spans="6:7">
      <c r="F482" s="58"/>
      <c r="G482" s="59"/>
    </row>
    <row r="483" spans="6:7">
      <c r="F483" s="58"/>
      <c r="G483" s="59"/>
    </row>
    <row r="484" spans="6:7">
      <c r="F484" s="58"/>
      <c r="G484" s="59"/>
    </row>
    <row r="485" spans="6:7">
      <c r="F485" s="58"/>
      <c r="G485" s="59"/>
    </row>
    <row r="486" spans="6:7">
      <c r="F486" s="58"/>
      <c r="G486" s="59"/>
    </row>
    <row r="487" spans="6:7">
      <c r="F487" s="58"/>
      <c r="G487" s="59"/>
    </row>
    <row r="488" spans="6:7">
      <c r="F488" s="58"/>
      <c r="G488" s="59"/>
    </row>
    <row r="489" spans="6:7">
      <c r="F489" s="58"/>
      <c r="G489" s="59"/>
    </row>
    <row r="490" spans="6:7">
      <c r="F490" s="58"/>
      <c r="G490" s="59"/>
    </row>
    <row r="491" spans="6:7">
      <c r="F491" s="58"/>
      <c r="G491" s="59"/>
    </row>
    <row r="492" spans="6:7">
      <c r="F492" s="58"/>
      <c r="G492" s="59"/>
    </row>
    <row r="493" spans="6:7">
      <c r="F493" s="58"/>
      <c r="G493" s="59"/>
    </row>
    <row r="494" spans="6:7">
      <c r="F494" s="58"/>
      <c r="G494" s="59"/>
    </row>
    <row r="495" spans="6:7">
      <c r="F495" s="58"/>
      <c r="G495" s="59"/>
    </row>
    <row r="496" spans="6:7">
      <c r="F496" s="58"/>
      <c r="G496" s="59"/>
    </row>
    <row r="497" spans="6:7">
      <c r="F497" s="58"/>
      <c r="G497" s="59"/>
    </row>
    <row r="498" spans="6:7">
      <c r="F498" s="58"/>
      <c r="G498" s="59"/>
    </row>
    <row r="499" spans="6:7">
      <c r="F499" s="58"/>
      <c r="G499" s="59"/>
    </row>
    <row r="500" spans="6:7">
      <c r="F500" s="58"/>
      <c r="G500" s="59"/>
    </row>
    <row r="501" spans="6:7">
      <c r="F501" s="58"/>
      <c r="G501" s="59"/>
    </row>
    <row r="502" spans="6:7">
      <c r="F502" s="58"/>
      <c r="G502" s="59"/>
    </row>
    <row r="503" spans="6:7">
      <c r="F503" s="58"/>
      <c r="G503" s="59"/>
    </row>
    <row r="504" spans="6:7">
      <c r="F504" s="58"/>
      <c r="G504" s="59"/>
    </row>
    <row r="505" spans="6:7">
      <c r="F505" s="58"/>
      <c r="G505" s="59"/>
    </row>
    <row r="506" spans="6:7">
      <c r="F506" s="58"/>
      <c r="G506" s="59"/>
    </row>
    <row r="507" spans="6:7">
      <c r="F507" s="58"/>
      <c r="G507" s="59"/>
    </row>
    <row r="508" spans="6:7">
      <c r="F508" s="58"/>
      <c r="G508" s="59"/>
    </row>
    <row r="509" spans="6:7">
      <c r="F509" s="58"/>
      <c r="G509" s="59"/>
    </row>
    <row r="510" spans="6:7">
      <c r="F510" s="58"/>
      <c r="G510" s="59"/>
    </row>
    <row r="511" spans="6:7">
      <c r="F511" s="58"/>
      <c r="G511" s="59"/>
    </row>
    <row r="512" spans="6:7">
      <c r="F512" s="58"/>
      <c r="G512" s="59"/>
    </row>
    <row r="513" spans="6:7">
      <c r="F513" s="58"/>
      <c r="G513" s="59"/>
    </row>
    <row r="514" spans="6:7">
      <c r="F514" s="58"/>
      <c r="G514" s="59"/>
    </row>
    <row r="515" spans="6:7">
      <c r="F515" s="58"/>
      <c r="G515" s="59"/>
    </row>
    <row r="516" spans="6:7">
      <c r="F516" s="58"/>
      <c r="G516" s="59"/>
    </row>
    <row r="517" spans="6:7">
      <c r="F517" s="58"/>
      <c r="G517" s="59"/>
    </row>
    <row r="518" spans="6:7">
      <c r="F518" s="58"/>
      <c r="G518" s="59"/>
    </row>
    <row r="519" spans="6:7">
      <c r="F519" s="58"/>
      <c r="G519" s="59"/>
    </row>
    <row r="520" spans="6:7">
      <c r="F520" s="58"/>
      <c r="G520" s="59"/>
    </row>
    <row r="521" spans="6:7">
      <c r="F521" s="58"/>
      <c r="G521" s="59"/>
    </row>
    <row r="522" spans="6:7">
      <c r="F522" s="58"/>
      <c r="G522" s="59"/>
    </row>
    <row r="523" spans="6:7">
      <c r="F523" s="58"/>
      <c r="G523" s="59"/>
    </row>
    <row r="524" spans="6:7">
      <c r="F524" s="58"/>
      <c r="G524" s="59"/>
    </row>
    <row r="525" spans="6:7">
      <c r="F525" s="58"/>
      <c r="G525" s="59"/>
    </row>
    <row r="526" spans="6:7">
      <c r="F526" s="58"/>
      <c r="G526" s="59"/>
    </row>
    <row r="527" spans="6:7">
      <c r="F527" s="58"/>
      <c r="G527" s="59"/>
    </row>
    <row r="528" spans="6:7">
      <c r="F528" s="58"/>
      <c r="G528" s="59"/>
    </row>
    <row r="529" spans="6:7">
      <c r="F529" s="58"/>
      <c r="G529" s="59"/>
    </row>
    <row r="530" spans="6:7">
      <c r="F530" s="58"/>
      <c r="G530" s="59"/>
    </row>
    <row r="531" spans="6:7">
      <c r="F531" s="58"/>
      <c r="G531" s="59"/>
    </row>
    <row r="532" spans="6:7">
      <c r="F532" s="58"/>
      <c r="G532" s="59"/>
    </row>
    <row r="533" spans="6:7">
      <c r="F533" s="58"/>
      <c r="G533" s="59"/>
    </row>
    <row r="534" spans="6:7">
      <c r="F534" s="58"/>
      <c r="G534" s="59"/>
    </row>
    <row r="535" spans="6:7">
      <c r="F535" s="58"/>
      <c r="G535" s="59"/>
    </row>
    <row r="536" spans="6:7">
      <c r="F536" s="58"/>
      <c r="G536" s="59"/>
    </row>
    <row r="537" spans="6:7">
      <c r="F537" s="58"/>
      <c r="G537" s="59"/>
    </row>
    <row r="538" spans="6:7">
      <c r="F538" s="58"/>
      <c r="G538" s="59"/>
    </row>
    <row r="539" spans="6:7">
      <c r="F539" s="58"/>
      <c r="G539" s="59"/>
    </row>
    <row r="540" spans="6:7">
      <c r="F540" s="58"/>
      <c r="G540" s="59"/>
    </row>
    <row r="541" spans="6:7">
      <c r="F541" s="58"/>
      <c r="G541" s="59"/>
    </row>
    <row r="542" spans="6:7">
      <c r="F542" s="58"/>
      <c r="G542" s="59"/>
    </row>
    <row r="543" spans="6:7">
      <c r="F543" s="58"/>
      <c r="G543" s="59"/>
    </row>
    <row r="544" spans="6:7">
      <c r="F544" s="58"/>
      <c r="G544" s="59"/>
    </row>
    <row r="545" spans="6:7">
      <c r="F545" s="58"/>
      <c r="G545" s="59"/>
    </row>
    <row r="546" spans="6:7">
      <c r="F546" s="58"/>
      <c r="G546" s="59"/>
    </row>
    <row r="547" spans="6:7">
      <c r="F547" s="58"/>
      <c r="G547" s="59"/>
    </row>
    <row r="548" spans="6:7">
      <c r="F548" s="58"/>
      <c r="G548" s="59"/>
    </row>
    <row r="549" spans="6:7">
      <c r="F549" s="58"/>
      <c r="G549" s="59"/>
    </row>
    <row r="550" spans="6:7">
      <c r="F550" s="58"/>
      <c r="G550" s="59"/>
    </row>
    <row r="551" spans="6:7">
      <c r="F551" s="58"/>
      <c r="G551" s="59"/>
    </row>
    <row r="552" spans="6:7">
      <c r="F552" s="58"/>
      <c r="G552" s="59"/>
    </row>
    <row r="553" spans="6:7">
      <c r="F553" s="58"/>
      <c r="G553" s="59"/>
    </row>
    <row r="554" spans="6:7">
      <c r="F554" s="58"/>
      <c r="G554" s="59"/>
    </row>
    <row r="555" spans="6:7">
      <c r="F555" s="58"/>
      <c r="G555" s="59"/>
    </row>
    <row r="556" spans="6:7">
      <c r="F556" s="58"/>
      <c r="G556" s="59"/>
    </row>
    <row r="557" spans="6:7">
      <c r="F557" s="58"/>
      <c r="G557" s="59"/>
    </row>
    <row r="558" spans="6:7">
      <c r="F558" s="58"/>
      <c r="G558" s="59"/>
    </row>
    <row r="559" spans="6:7">
      <c r="F559" s="58"/>
      <c r="G559" s="59"/>
    </row>
    <row r="560" spans="6:7">
      <c r="F560" s="58"/>
      <c r="G560" s="59"/>
    </row>
    <row r="561" spans="6:7">
      <c r="F561" s="58"/>
      <c r="G561" s="59"/>
    </row>
    <row r="562" spans="6:7">
      <c r="F562" s="58"/>
      <c r="G562" s="59"/>
    </row>
    <row r="563" spans="6:7">
      <c r="F563" s="58"/>
      <c r="G563" s="59"/>
    </row>
    <row r="564" spans="6:7">
      <c r="F564" s="58"/>
      <c r="G564" s="59"/>
    </row>
    <row r="565" spans="6:7">
      <c r="F565" s="58"/>
      <c r="G565" s="59"/>
    </row>
    <row r="566" spans="6:7">
      <c r="F566" s="58"/>
      <c r="G566" s="59"/>
    </row>
    <row r="567" spans="6:7">
      <c r="F567" s="58"/>
      <c r="G567" s="59"/>
    </row>
    <row r="568" spans="6:7">
      <c r="F568" s="58"/>
      <c r="G568" s="59"/>
    </row>
    <row r="569" spans="6:7">
      <c r="F569" s="58"/>
      <c r="G569" s="59"/>
    </row>
    <row r="570" spans="6:7">
      <c r="F570" s="58"/>
      <c r="G570" s="59"/>
    </row>
    <row r="571" spans="6:7">
      <c r="F571" s="58"/>
      <c r="G571" s="59"/>
    </row>
    <row r="572" spans="6:7">
      <c r="F572" s="58"/>
      <c r="G572" s="59"/>
    </row>
    <row r="573" spans="6:7">
      <c r="F573" s="58"/>
      <c r="G573" s="59"/>
    </row>
    <row r="574" spans="6:7">
      <c r="F574" s="58"/>
      <c r="G574" s="59"/>
    </row>
    <row r="575" spans="6:7">
      <c r="F575" s="58"/>
      <c r="G575" s="59"/>
    </row>
    <row r="576" spans="6:7">
      <c r="F576" s="58"/>
      <c r="G576" s="59"/>
    </row>
    <row r="577" spans="6:7">
      <c r="F577" s="58"/>
      <c r="G577" s="59"/>
    </row>
    <row r="578" spans="6:7">
      <c r="F578" s="58"/>
      <c r="G578" s="59"/>
    </row>
    <row r="579" spans="6:7">
      <c r="F579" s="58"/>
      <c r="G579" s="59"/>
    </row>
    <row r="580" spans="6:7">
      <c r="F580" s="58"/>
      <c r="G580" s="59"/>
    </row>
    <row r="581" spans="6:7">
      <c r="F581" s="58"/>
      <c r="G581" s="59"/>
    </row>
    <row r="582" spans="6:7">
      <c r="F582" s="58"/>
      <c r="G582" s="59"/>
    </row>
    <row r="583" spans="6:7">
      <c r="F583" s="58"/>
      <c r="G583" s="59"/>
    </row>
    <row r="584" spans="6:7">
      <c r="F584" s="58"/>
      <c r="G584" s="59"/>
    </row>
    <row r="585" spans="6:7">
      <c r="F585" s="58"/>
      <c r="G585" s="59"/>
    </row>
    <row r="586" spans="6:7">
      <c r="F586" s="58"/>
      <c r="G586" s="59"/>
    </row>
    <row r="587" spans="6:7">
      <c r="F587" s="58"/>
      <c r="G587" s="59"/>
    </row>
    <row r="588" spans="6:7">
      <c r="F588" s="58"/>
      <c r="G588" s="59"/>
    </row>
    <row r="589" spans="6:7">
      <c r="F589" s="58"/>
      <c r="G589" s="59"/>
    </row>
    <row r="590" spans="6:7">
      <c r="F590" s="58"/>
      <c r="G590" s="59"/>
    </row>
    <row r="591" spans="6:7">
      <c r="F591" s="58"/>
      <c r="G591" s="59"/>
    </row>
    <row r="592" spans="6:7">
      <c r="F592" s="58"/>
      <c r="G592" s="59"/>
    </row>
    <row r="593" spans="6:7">
      <c r="F593" s="58"/>
      <c r="G593" s="59"/>
    </row>
    <row r="594" spans="6:7">
      <c r="F594" s="58"/>
      <c r="G594" s="59"/>
    </row>
    <row r="595" spans="6:7">
      <c r="F595" s="58"/>
      <c r="G595" s="59"/>
    </row>
    <row r="596" spans="6:7">
      <c r="F596" s="58"/>
      <c r="G596" s="59"/>
    </row>
    <row r="597" spans="6:7">
      <c r="F597" s="58"/>
      <c r="G597" s="59"/>
    </row>
    <row r="598" spans="6:7">
      <c r="F598" s="58"/>
      <c r="G598" s="59"/>
    </row>
    <row r="599" spans="6:7">
      <c r="F599" s="58"/>
      <c r="G599" s="59"/>
    </row>
    <row r="600" spans="6:7">
      <c r="F600" s="58"/>
      <c r="G600" s="59"/>
    </row>
    <row r="601" spans="6:7">
      <c r="F601" s="58"/>
      <c r="G601" s="59"/>
    </row>
    <row r="602" spans="6:7">
      <c r="F602" s="58"/>
      <c r="G602" s="59"/>
    </row>
    <row r="603" spans="6:7">
      <c r="F603" s="58"/>
      <c r="G603" s="59"/>
    </row>
    <row r="604" spans="6:7">
      <c r="F604" s="58"/>
      <c r="G604" s="59"/>
    </row>
    <row r="605" spans="6:7">
      <c r="F605" s="58"/>
      <c r="G605" s="59"/>
    </row>
    <row r="606" spans="6:7">
      <c r="F606" s="58"/>
      <c r="G606" s="59"/>
    </row>
    <row r="607" spans="6:7">
      <c r="F607" s="58"/>
      <c r="G607" s="59"/>
    </row>
    <row r="608" spans="6:7">
      <c r="F608" s="58"/>
      <c r="G608" s="59"/>
    </row>
    <row r="609" spans="6:7">
      <c r="F609" s="58"/>
      <c r="G609" s="59"/>
    </row>
    <row r="610" spans="6:7">
      <c r="F610" s="58"/>
      <c r="G610" s="59"/>
    </row>
    <row r="611" spans="6:7">
      <c r="F611" s="58"/>
      <c r="G611" s="59"/>
    </row>
    <row r="612" spans="6:7">
      <c r="F612" s="58"/>
      <c r="G612" s="59"/>
    </row>
    <row r="613" spans="6:7">
      <c r="F613" s="58"/>
      <c r="G613" s="59"/>
    </row>
    <row r="614" spans="6:7">
      <c r="F614" s="58"/>
      <c r="G614" s="59"/>
    </row>
    <row r="615" spans="6:7">
      <c r="F615" s="58"/>
      <c r="G615" s="59"/>
    </row>
    <row r="616" spans="6:7">
      <c r="F616" s="58"/>
      <c r="G616" s="59"/>
    </row>
    <row r="617" spans="6:7">
      <c r="F617" s="58"/>
      <c r="G617" s="59"/>
    </row>
    <row r="618" spans="6:7">
      <c r="F618" s="58"/>
      <c r="G618" s="59"/>
    </row>
    <row r="619" spans="6:7">
      <c r="F619" s="58"/>
      <c r="G619" s="59"/>
    </row>
    <row r="620" spans="6:7">
      <c r="F620" s="58"/>
      <c r="G620" s="59"/>
    </row>
    <row r="621" spans="6:7">
      <c r="F621" s="58"/>
      <c r="G621" s="59"/>
    </row>
    <row r="622" spans="6:7">
      <c r="F622" s="58"/>
      <c r="G622" s="59"/>
    </row>
    <row r="623" spans="6:7">
      <c r="F623" s="58"/>
      <c r="G623" s="59"/>
    </row>
    <row r="624" spans="6:7">
      <c r="F624" s="58"/>
      <c r="G624" s="59"/>
    </row>
    <row r="625" spans="6:7">
      <c r="F625" s="58"/>
      <c r="G625" s="59"/>
    </row>
    <row r="626" spans="6:7">
      <c r="F626" s="58"/>
      <c r="G626" s="59"/>
    </row>
    <row r="627" spans="6:7">
      <c r="F627" s="58"/>
      <c r="G627" s="59"/>
    </row>
    <row r="628" spans="6:7">
      <c r="F628" s="58"/>
      <c r="G628" s="59"/>
    </row>
    <row r="629" spans="6:7">
      <c r="F629" s="58"/>
      <c r="G629" s="59"/>
    </row>
    <row r="630" spans="6:7">
      <c r="F630" s="58"/>
      <c r="G630" s="59"/>
    </row>
    <row r="631" spans="6:7">
      <c r="F631" s="58"/>
      <c r="G631" s="59"/>
    </row>
    <row r="632" spans="6:7">
      <c r="F632" s="58"/>
      <c r="G632" s="59"/>
    </row>
    <row r="633" spans="6:7">
      <c r="F633" s="58"/>
      <c r="G633" s="59"/>
    </row>
    <row r="634" spans="6:7">
      <c r="F634" s="58"/>
      <c r="G634" s="59"/>
    </row>
    <row r="635" spans="6:7">
      <c r="F635" s="58"/>
      <c r="G635" s="59"/>
    </row>
    <row r="636" spans="6:7">
      <c r="F636" s="58"/>
      <c r="G636" s="59"/>
    </row>
    <row r="637" spans="6:7">
      <c r="F637" s="58"/>
      <c r="G637" s="59"/>
    </row>
    <row r="638" spans="6:7">
      <c r="F638" s="58"/>
      <c r="G638" s="59"/>
    </row>
    <row r="639" spans="6:7">
      <c r="F639" s="58"/>
      <c r="G639" s="59"/>
    </row>
    <row r="640" spans="6:7">
      <c r="F640" s="58"/>
      <c r="G640" s="59"/>
    </row>
    <row r="641" spans="6:7">
      <c r="F641" s="58"/>
      <c r="G641" s="59"/>
    </row>
    <row r="642" spans="6:7">
      <c r="F642" s="58"/>
      <c r="G642" s="59"/>
    </row>
    <row r="643" spans="6:7">
      <c r="F643" s="58"/>
      <c r="G643" s="59"/>
    </row>
    <row r="644" spans="6:7">
      <c r="F644" s="58"/>
      <c r="G644" s="59"/>
    </row>
    <row r="645" spans="6:7">
      <c r="F645" s="58"/>
      <c r="G645" s="59"/>
    </row>
    <row r="646" spans="6:7">
      <c r="F646" s="58"/>
      <c r="G646" s="59"/>
    </row>
    <row r="647" spans="6:7">
      <c r="F647" s="58"/>
      <c r="G647" s="59"/>
    </row>
    <row r="648" spans="6:7">
      <c r="F648" s="58"/>
      <c r="G648" s="59"/>
    </row>
    <row r="649" spans="6:7">
      <c r="F649" s="58"/>
      <c r="G649" s="59"/>
    </row>
    <row r="650" spans="6:7">
      <c r="F650" s="58"/>
      <c r="G650" s="59"/>
    </row>
    <row r="651" spans="6:7">
      <c r="F651" s="58"/>
      <c r="G651" s="59"/>
    </row>
    <row r="652" spans="6:7">
      <c r="F652" s="58"/>
      <c r="G652" s="59"/>
    </row>
    <row r="653" spans="6:7">
      <c r="F653" s="58"/>
      <c r="G653" s="59"/>
    </row>
    <row r="654" spans="6:7">
      <c r="F654" s="58"/>
      <c r="G654" s="59"/>
    </row>
    <row r="655" spans="6:7">
      <c r="F655" s="58"/>
      <c r="G655" s="59"/>
    </row>
    <row r="656" spans="6:7">
      <c r="F656" s="58"/>
      <c r="G656" s="59"/>
    </row>
    <row r="657" spans="6:7">
      <c r="F657" s="58"/>
      <c r="G657" s="59"/>
    </row>
    <row r="658" spans="6:7">
      <c r="F658" s="58"/>
      <c r="G658" s="59"/>
    </row>
  </sheetData>
  <pageMargins left="0.7" right="0.7" top="0.75" bottom="0.75" header="0.3" footer="0.3"/>
  <headerFooter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5"/>
  <sheetViews>
    <sheetView showGridLines="0" workbookViewId="0">
      <selection activeCell="F3" sqref="F3"/>
    </sheetView>
  </sheetViews>
  <sheetFormatPr defaultColWidth="8.88888888888889" defaultRowHeight="14.4"/>
  <cols>
    <col min="4" max="4" width="14.5555555555556"/>
    <col min="9" max="9" width="28.8888888888889" customWidth="1"/>
    <col min="11" max="11" width="32.2222222222222" customWidth="1"/>
    <col min="13" max="13" width="32.4444444444444" customWidth="1"/>
  </cols>
  <sheetData>
    <row r="1" ht="30" spans="3:13">
      <c r="C1" s="79" t="s">
        <v>58</v>
      </c>
      <c r="D1" s="80"/>
      <c r="E1" s="80"/>
      <c r="F1" s="80"/>
      <c r="G1" s="1"/>
      <c r="H1" s="1"/>
      <c r="I1" s="1"/>
      <c r="J1" s="1"/>
      <c r="K1" s="1"/>
      <c r="L1" s="1"/>
      <c r="M1" s="1"/>
    </row>
    <row r="2" ht="15.15"/>
    <row r="3" ht="16.2" spans="3:13">
      <c r="C3" s="81"/>
      <c r="D3" s="82" t="s">
        <v>59</v>
      </c>
      <c r="E3" s="82" t="s">
        <v>5</v>
      </c>
      <c r="I3" s="85" t="s">
        <v>60</v>
      </c>
      <c r="K3" s="86" t="s">
        <v>61</v>
      </c>
      <c r="M3" s="85" t="s">
        <v>62</v>
      </c>
    </row>
    <row r="4" ht="15.6" spans="3:13">
      <c r="C4" s="83" t="s">
        <v>63</v>
      </c>
      <c r="D4" s="72">
        <f>AVERAGE(data[Amount])</f>
        <v>4136.23</v>
      </c>
      <c r="E4" s="84">
        <f>AVERAGE(data[Units])</f>
        <v>152.2</v>
      </c>
      <c r="I4" s="84" t="str" cm="1">
        <f t="array" ref="I4:I25">_xlfn.UNIQUE(data[Product])</f>
        <v>70% Dark Bites</v>
      </c>
      <c r="K4" s="87" t="str" cm="1">
        <f t="array" ref="K4:K13">_xlfn.UNIQUE(data[Sales Person])</f>
        <v>Ram Mahesh</v>
      </c>
      <c r="M4" s="84" t="str" cm="1">
        <f t="array" ref="M4:M9">_xlfn.UNIQUE(data[Geography])</f>
        <v>New Zealand</v>
      </c>
    </row>
    <row r="5" ht="15.6" spans="3:13">
      <c r="C5" s="83" t="s">
        <v>64</v>
      </c>
      <c r="D5" s="72">
        <f>MEDIAN(data[Amount])</f>
        <v>3437</v>
      </c>
      <c r="E5" s="84">
        <f>MEDIAN(data[Units])</f>
        <v>124.5</v>
      </c>
      <c r="I5" s="84" t="str">
        <v>Choco Coated Almonds</v>
      </c>
      <c r="K5" s="87" t="str">
        <v>Brien Boise</v>
      </c>
      <c r="M5" s="84" t="str">
        <v>USA</v>
      </c>
    </row>
    <row r="6" ht="15.6" spans="3:13">
      <c r="C6" s="83" t="s">
        <v>65</v>
      </c>
      <c r="D6" s="72" cm="1">
        <f t="array" ref="D6">MODE(data[Amount])</f>
        <v>3339</v>
      </c>
      <c r="E6" s="84" cm="1">
        <f t="array" ref="E6">MODE(data[Units])</f>
        <v>75</v>
      </c>
      <c r="I6" s="84" t="str">
        <v>Almond Choco</v>
      </c>
      <c r="K6" s="87" t="str">
        <v>Husein Augar</v>
      </c>
      <c r="M6" s="84" t="str">
        <v>Canada</v>
      </c>
    </row>
    <row r="7" ht="15.6" spans="3:13">
      <c r="C7" s="83" t="s">
        <v>66</v>
      </c>
      <c r="D7" s="72">
        <f>MIN(data[Amount])</f>
        <v>0</v>
      </c>
      <c r="E7" s="84">
        <f>MIN(data[Units])</f>
        <v>0</v>
      </c>
      <c r="I7" s="84" t="str">
        <v>Drinking Coco</v>
      </c>
      <c r="K7" s="87" t="str">
        <v>Carla Molina</v>
      </c>
      <c r="M7" s="84" t="str">
        <v>UK</v>
      </c>
    </row>
    <row r="8" ht="15.6" spans="3:13">
      <c r="C8" s="83" t="s">
        <v>67</v>
      </c>
      <c r="D8" s="72">
        <f>MAX(data[Amount])</f>
        <v>16184</v>
      </c>
      <c r="E8" s="84">
        <f>MAX(data[Units])</f>
        <v>525</v>
      </c>
      <c r="I8" s="84" t="str">
        <v>White Choc</v>
      </c>
      <c r="K8" s="87" t="str">
        <v>Curtice Advani</v>
      </c>
      <c r="M8" s="84" t="str">
        <v>Australia</v>
      </c>
    </row>
    <row r="9" ht="15.6" spans="3:13">
      <c r="C9" s="83" t="s">
        <v>68</v>
      </c>
      <c r="D9" s="72">
        <f>D8-D7</f>
        <v>16184</v>
      </c>
      <c r="E9" s="84">
        <f>E8-E7</f>
        <v>525</v>
      </c>
      <c r="I9" s="84" t="str">
        <v>Peanut Butter Cubes</v>
      </c>
      <c r="K9" s="87" t="str">
        <v>Ches Bonnell</v>
      </c>
      <c r="M9" s="84" t="str">
        <v>India</v>
      </c>
    </row>
    <row r="10" ht="15.6" spans="3:11">
      <c r="C10" s="83" t="s">
        <v>69</v>
      </c>
      <c r="D10" s="72">
        <f>PERCENTILE(data[Amount],0.25)</f>
        <v>1652</v>
      </c>
      <c r="E10" s="84">
        <f>PERCENTILE(data[Units],0.25)</f>
        <v>54</v>
      </c>
      <c r="I10" s="84" t="str">
        <v>Smooth Sliky Salty</v>
      </c>
      <c r="K10" s="87" t="str">
        <v>Gigi Bohling</v>
      </c>
    </row>
    <row r="11" ht="15.6" spans="3:11">
      <c r="C11" s="83" t="s">
        <v>70</v>
      </c>
      <c r="D11" s="72">
        <f>PERCENTILE(data[Amount],0.75)</f>
        <v>6179.25</v>
      </c>
      <c r="E11" s="84">
        <f>PERCENTILE(data[Units],0.75)</f>
        <v>220.5</v>
      </c>
      <c r="I11" s="84" t="str">
        <v>After Nines</v>
      </c>
      <c r="K11" s="87" t="str">
        <v>Barr Faughny</v>
      </c>
    </row>
    <row r="12" ht="15.6" spans="3:11">
      <c r="C12" s="83" t="s">
        <v>71</v>
      </c>
      <c r="D12" s="72">
        <f>SUM(data[Amount])</f>
        <v>1240869</v>
      </c>
      <c r="E12" s="84">
        <f>SUM(data[Units])</f>
        <v>45660</v>
      </c>
      <c r="I12" s="84" t="str">
        <v>50% Dark Bites</v>
      </c>
      <c r="K12" s="87" t="str">
        <v>Gunar Cockshoot</v>
      </c>
    </row>
    <row r="13" ht="16.35" spans="3:11">
      <c r="C13" s="83" t="s">
        <v>72</v>
      </c>
      <c r="D13" s="72">
        <f>COUNTA(data[Amount])</f>
        <v>300</v>
      </c>
      <c r="E13" s="84">
        <f>COUNT(data[Units])</f>
        <v>300</v>
      </c>
      <c r="I13" s="84" t="str">
        <v>Eclairs</v>
      </c>
      <c r="K13" s="88" t="str">
        <v>Oby Sorrel</v>
      </c>
    </row>
    <row r="14" spans="9:9">
      <c r="I14" s="84" t="str">
        <v>Mint Chip Choco</v>
      </c>
    </row>
    <row r="15" spans="9:9">
      <c r="I15" s="84" t="str">
        <v>Milk Bars</v>
      </c>
    </row>
    <row r="16" spans="9:9">
      <c r="I16" s="84" t="str">
        <v>Manuka Honey Choco</v>
      </c>
    </row>
    <row r="17" spans="9:9">
      <c r="I17" s="84" t="str">
        <v>Orange Choco</v>
      </c>
    </row>
    <row r="18" spans="9:9">
      <c r="I18" s="84" t="str">
        <v>Fruit &amp; Nut Bars</v>
      </c>
    </row>
    <row r="19" spans="9:9">
      <c r="I19" s="84" t="str">
        <v>99% Dark &amp; Pure</v>
      </c>
    </row>
    <row r="20" spans="9:9">
      <c r="I20" s="84" t="str">
        <v>Raspberry Choco</v>
      </c>
    </row>
    <row r="21" spans="9:9">
      <c r="I21" s="84" t="str">
        <v>85% Dark Bars</v>
      </c>
    </row>
    <row r="22" spans="9:9">
      <c r="I22" s="84" t="str">
        <v>Organic Choco Syrup</v>
      </c>
    </row>
    <row r="23" spans="9:9">
      <c r="I23" s="84" t="str">
        <v>Caramel Stuffed Bars</v>
      </c>
    </row>
    <row r="24" spans="9:9">
      <c r="I24" s="84" t="str">
        <v>Spicy Special Slims</v>
      </c>
    </row>
    <row r="25" spans="9:9">
      <c r="I25" s="84" t="str">
        <v>Baker's Choco Chips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3"/>
  <sheetViews>
    <sheetView workbookViewId="0">
      <selection activeCell="I5" sqref="I5"/>
    </sheetView>
  </sheetViews>
  <sheetFormatPr defaultColWidth="8.88888888888889" defaultRowHeight="14.4"/>
  <cols>
    <col min="2" max="2" width="18" customWidth="1"/>
    <col min="3" max="3" width="12.5555555555556" customWidth="1"/>
    <col min="4" max="4" width="22" customWidth="1"/>
    <col min="5" max="5" width="8.55555555555556" customWidth="1"/>
    <col min="6" max="6" width="6" customWidth="1"/>
  </cols>
  <sheetData>
    <row r="1" ht="25.8" spans="1:24">
      <c r="A1" s="77"/>
      <c r="B1" s="78" t="s">
        <v>73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3" spans="2:7">
      <c r="B3" s="56" t="s">
        <v>1</v>
      </c>
      <c r="C3" s="56" t="s">
        <v>2</v>
      </c>
      <c r="D3" s="56" t="s">
        <v>3</v>
      </c>
      <c r="E3" s="57" t="s">
        <v>4</v>
      </c>
      <c r="F3" t="s">
        <v>5</v>
      </c>
      <c r="G3" s="57" t="s">
        <v>5</v>
      </c>
    </row>
    <row r="4" spans="2:7">
      <c r="B4" t="s">
        <v>45</v>
      </c>
      <c r="C4" t="s">
        <v>24</v>
      </c>
      <c r="D4" t="s">
        <v>32</v>
      </c>
      <c r="E4" s="58">
        <v>16184</v>
      </c>
      <c r="G4" s="59">
        <v>39</v>
      </c>
    </row>
    <row r="5" spans="2:7">
      <c r="B5" t="s">
        <v>45</v>
      </c>
      <c r="C5" t="s">
        <v>52</v>
      </c>
      <c r="D5" t="s">
        <v>44</v>
      </c>
      <c r="E5" s="58">
        <v>15610</v>
      </c>
      <c r="G5" s="59">
        <v>339</v>
      </c>
    </row>
    <row r="6" spans="2:7">
      <c r="B6" t="s">
        <v>20</v>
      </c>
      <c r="C6" t="s">
        <v>52</v>
      </c>
      <c r="D6" t="s">
        <v>56</v>
      </c>
      <c r="E6" s="58">
        <v>14329</v>
      </c>
      <c r="G6" s="59">
        <v>150</v>
      </c>
    </row>
    <row r="7" spans="2:7">
      <c r="B7" t="s">
        <v>45</v>
      </c>
      <c r="C7" t="s">
        <v>16</v>
      </c>
      <c r="D7" t="s">
        <v>27</v>
      </c>
      <c r="E7" s="58">
        <v>13391</v>
      </c>
      <c r="G7" s="59">
        <v>201</v>
      </c>
    </row>
    <row r="8" spans="2:7">
      <c r="B8" t="s">
        <v>57</v>
      </c>
      <c r="C8" t="s">
        <v>29</v>
      </c>
      <c r="D8" t="s">
        <v>33</v>
      </c>
      <c r="E8" s="58">
        <v>12950</v>
      </c>
      <c r="G8" s="59">
        <v>30</v>
      </c>
    </row>
    <row r="9" spans="2:7">
      <c r="B9" t="s">
        <v>10</v>
      </c>
      <c r="C9" t="s">
        <v>16</v>
      </c>
      <c r="D9" t="s">
        <v>17</v>
      </c>
      <c r="E9" s="58">
        <v>12348</v>
      </c>
      <c r="G9" s="59">
        <v>234</v>
      </c>
    </row>
    <row r="10" spans="2:7">
      <c r="B10" t="s">
        <v>48</v>
      </c>
      <c r="C10" t="s">
        <v>11</v>
      </c>
      <c r="D10" t="s">
        <v>25</v>
      </c>
      <c r="E10" s="58">
        <v>11571</v>
      </c>
      <c r="G10" s="59">
        <v>138</v>
      </c>
    </row>
    <row r="11" spans="2:7">
      <c r="B11" t="s">
        <v>20</v>
      </c>
      <c r="C11" t="s">
        <v>24</v>
      </c>
      <c r="D11" t="s">
        <v>55</v>
      </c>
      <c r="E11" s="58">
        <v>11522</v>
      </c>
      <c r="G11" s="59">
        <v>204</v>
      </c>
    </row>
    <row r="12" spans="2:7">
      <c r="B12" t="s">
        <v>48</v>
      </c>
      <c r="C12" t="s">
        <v>24</v>
      </c>
      <c r="D12" t="s">
        <v>32</v>
      </c>
      <c r="E12" s="58">
        <v>11417</v>
      </c>
      <c r="G12" s="59">
        <v>21</v>
      </c>
    </row>
    <row r="13" spans="2:7">
      <c r="B13" t="s">
        <v>23</v>
      </c>
      <c r="C13" t="s">
        <v>24</v>
      </c>
      <c r="D13" t="s">
        <v>14</v>
      </c>
      <c r="E13" s="58">
        <v>10311</v>
      </c>
      <c r="G13" s="59">
        <v>231</v>
      </c>
    </row>
    <row r="14" spans="2:7">
      <c r="B14" t="s">
        <v>23</v>
      </c>
      <c r="C14" t="s">
        <v>24</v>
      </c>
      <c r="D14" t="s">
        <v>17</v>
      </c>
      <c r="E14" s="58">
        <v>10304</v>
      </c>
      <c r="G14" s="59">
        <v>84</v>
      </c>
    </row>
    <row r="15" spans="2:7">
      <c r="B15" t="s">
        <v>42</v>
      </c>
      <c r="C15" t="s">
        <v>36</v>
      </c>
      <c r="D15" t="s">
        <v>12</v>
      </c>
      <c r="E15" s="58">
        <v>10129</v>
      </c>
      <c r="G15" s="59">
        <v>312</v>
      </c>
    </row>
    <row r="16" spans="2:7">
      <c r="B16" t="s">
        <v>28</v>
      </c>
      <c r="C16" t="s">
        <v>24</v>
      </c>
      <c r="D16" t="s">
        <v>21</v>
      </c>
      <c r="E16" s="58">
        <v>10073</v>
      </c>
      <c r="G16" s="59">
        <v>120</v>
      </c>
    </row>
    <row r="17" spans="2:7">
      <c r="B17" t="s">
        <v>48</v>
      </c>
      <c r="C17" t="s">
        <v>11</v>
      </c>
      <c r="D17" t="s">
        <v>35</v>
      </c>
      <c r="E17" s="58">
        <v>9926</v>
      </c>
      <c r="G17" s="59">
        <v>201</v>
      </c>
    </row>
    <row r="18" spans="2:7">
      <c r="B18" t="s">
        <v>42</v>
      </c>
      <c r="C18" t="s">
        <v>11</v>
      </c>
      <c r="D18" t="s">
        <v>39</v>
      </c>
      <c r="E18" s="58">
        <v>9835</v>
      </c>
      <c r="G18" s="59">
        <v>207</v>
      </c>
    </row>
    <row r="19" spans="2:7">
      <c r="B19" t="s">
        <v>10</v>
      </c>
      <c r="C19" t="s">
        <v>24</v>
      </c>
      <c r="D19" t="s">
        <v>33</v>
      </c>
      <c r="E19" s="58">
        <v>9772</v>
      </c>
      <c r="G19" s="59">
        <v>90</v>
      </c>
    </row>
    <row r="20" spans="2:7">
      <c r="B20" t="s">
        <v>15</v>
      </c>
      <c r="C20" t="s">
        <v>11</v>
      </c>
      <c r="D20" t="s">
        <v>27</v>
      </c>
      <c r="E20" s="58">
        <v>9709</v>
      </c>
      <c r="G20" s="59">
        <v>30</v>
      </c>
    </row>
    <row r="21" spans="2:7">
      <c r="B21" t="s">
        <v>15</v>
      </c>
      <c r="C21" t="s">
        <v>29</v>
      </c>
      <c r="D21" t="s">
        <v>25</v>
      </c>
      <c r="E21" s="58">
        <v>9660</v>
      </c>
      <c r="G21" s="59">
        <v>27</v>
      </c>
    </row>
    <row r="22" spans="2:7">
      <c r="B22" t="s">
        <v>23</v>
      </c>
      <c r="C22" t="s">
        <v>24</v>
      </c>
      <c r="D22" t="s">
        <v>25</v>
      </c>
      <c r="E22" s="58">
        <v>9632</v>
      </c>
      <c r="G22" s="59">
        <v>288</v>
      </c>
    </row>
    <row r="23" spans="2:7">
      <c r="B23" t="s">
        <v>20</v>
      </c>
      <c r="C23" t="s">
        <v>36</v>
      </c>
      <c r="D23" t="s">
        <v>33</v>
      </c>
      <c r="E23" s="58">
        <v>9506</v>
      </c>
      <c r="G23" s="59">
        <v>87</v>
      </c>
    </row>
    <row r="24" spans="2:7">
      <c r="B24" t="s">
        <v>48</v>
      </c>
      <c r="C24" t="s">
        <v>29</v>
      </c>
      <c r="D24" t="s">
        <v>44</v>
      </c>
      <c r="E24" s="58">
        <v>9443</v>
      </c>
      <c r="G24" s="59">
        <v>162</v>
      </c>
    </row>
    <row r="25" spans="2:7">
      <c r="B25" t="s">
        <v>49</v>
      </c>
      <c r="C25" t="s">
        <v>24</v>
      </c>
      <c r="D25" t="s">
        <v>32</v>
      </c>
      <c r="E25" s="58">
        <v>9198</v>
      </c>
      <c r="G25" s="59">
        <v>36</v>
      </c>
    </row>
    <row r="26" spans="2:7">
      <c r="B26" t="s">
        <v>20</v>
      </c>
      <c r="C26" t="s">
        <v>24</v>
      </c>
      <c r="D26" t="s">
        <v>12</v>
      </c>
      <c r="E26" s="58">
        <v>9051</v>
      </c>
      <c r="G26" s="59">
        <v>57</v>
      </c>
    </row>
    <row r="27" spans="2:7">
      <c r="B27" t="s">
        <v>10</v>
      </c>
      <c r="C27" t="s">
        <v>11</v>
      </c>
      <c r="D27" t="s">
        <v>54</v>
      </c>
      <c r="E27" s="58">
        <v>9002</v>
      </c>
      <c r="G27" s="59">
        <v>72</v>
      </c>
    </row>
    <row r="28" spans="2:7">
      <c r="B28" t="s">
        <v>15</v>
      </c>
      <c r="C28" t="s">
        <v>29</v>
      </c>
      <c r="D28" t="s">
        <v>37</v>
      </c>
      <c r="E28" s="58">
        <v>8890</v>
      </c>
      <c r="G28" s="59">
        <v>210</v>
      </c>
    </row>
    <row r="29" spans="2:7">
      <c r="B29" t="s">
        <v>10</v>
      </c>
      <c r="C29" t="s">
        <v>16</v>
      </c>
      <c r="D29" t="s">
        <v>33</v>
      </c>
      <c r="E29" s="58">
        <v>8869</v>
      </c>
      <c r="G29" s="59">
        <v>432</v>
      </c>
    </row>
    <row r="30" spans="2:7">
      <c r="B30" t="s">
        <v>42</v>
      </c>
      <c r="C30" t="s">
        <v>52</v>
      </c>
      <c r="D30" t="s">
        <v>51</v>
      </c>
      <c r="E30" s="58">
        <v>8862</v>
      </c>
      <c r="G30" s="59">
        <v>189</v>
      </c>
    </row>
    <row r="31" spans="2:7">
      <c r="B31" t="s">
        <v>49</v>
      </c>
      <c r="C31" t="s">
        <v>36</v>
      </c>
      <c r="D31" t="s">
        <v>53</v>
      </c>
      <c r="E31" s="58">
        <v>8841</v>
      </c>
      <c r="G31" s="59">
        <v>303</v>
      </c>
    </row>
    <row r="32" spans="2:7">
      <c r="B32" t="s">
        <v>45</v>
      </c>
      <c r="C32" t="s">
        <v>11</v>
      </c>
      <c r="D32" t="s">
        <v>30</v>
      </c>
      <c r="E32" s="58">
        <v>8813</v>
      </c>
      <c r="G32" s="59">
        <v>21</v>
      </c>
    </row>
    <row r="33" spans="2:7">
      <c r="B33" t="s">
        <v>20</v>
      </c>
      <c r="C33" t="s">
        <v>52</v>
      </c>
      <c r="D33" t="s">
        <v>44</v>
      </c>
      <c r="E33" s="58">
        <v>8463</v>
      </c>
      <c r="G33" s="59">
        <v>492</v>
      </c>
    </row>
    <row r="34" spans="2:7">
      <c r="B34" t="s">
        <v>42</v>
      </c>
      <c r="C34" t="s">
        <v>24</v>
      </c>
      <c r="D34" t="s">
        <v>39</v>
      </c>
      <c r="E34" s="58">
        <v>8435</v>
      </c>
      <c r="G34" s="59">
        <v>42</v>
      </c>
    </row>
    <row r="35" spans="2:7">
      <c r="B35" t="s">
        <v>48</v>
      </c>
      <c r="C35" t="s">
        <v>24</v>
      </c>
      <c r="D35" t="s">
        <v>54</v>
      </c>
      <c r="E35" s="58">
        <v>8211</v>
      </c>
      <c r="G35" s="59">
        <v>75</v>
      </c>
    </row>
    <row r="36" spans="2:7">
      <c r="B36" t="s">
        <v>20</v>
      </c>
      <c r="C36" t="s">
        <v>52</v>
      </c>
      <c r="D36" t="s">
        <v>50</v>
      </c>
      <c r="E36" s="58">
        <v>8155</v>
      </c>
      <c r="G36" s="59">
        <v>90</v>
      </c>
    </row>
    <row r="37" spans="2:7">
      <c r="B37" t="s">
        <v>28</v>
      </c>
      <c r="C37" t="s">
        <v>52</v>
      </c>
      <c r="D37" t="s">
        <v>53</v>
      </c>
      <c r="E37" s="58">
        <v>8008</v>
      </c>
      <c r="G37" s="59">
        <v>456</v>
      </c>
    </row>
    <row r="38" spans="2:7">
      <c r="B38" t="s">
        <v>23</v>
      </c>
      <c r="C38" t="s">
        <v>52</v>
      </c>
      <c r="D38" t="s">
        <v>33</v>
      </c>
      <c r="E38" s="58">
        <v>7847</v>
      </c>
      <c r="G38" s="59">
        <v>174</v>
      </c>
    </row>
    <row r="39" spans="2:7">
      <c r="B39" t="s">
        <v>20</v>
      </c>
      <c r="C39" t="s">
        <v>16</v>
      </c>
      <c r="D39" t="s">
        <v>27</v>
      </c>
      <c r="E39" s="58">
        <v>7833</v>
      </c>
      <c r="G39" s="59">
        <v>243</v>
      </c>
    </row>
    <row r="40" spans="2:7">
      <c r="B40" t="s">
        <v>48</v>
      </c>
      <c r="C40" t="s">
        <v>29</v>
      </c>
      <c r="D40" t="s">
        <v>55</v>
      </c>
      <c r="E40" s="58">
        <v>7812</v>
      </c>
      <c r="G40" s="59">
        <v>81</v>
      </c>
    </row>
    <row r="41" spans="2:7">
      <c r="B41" t="s">
        <v>49</v>
      </c>
      <c r="C41" t="s">
        <v>52</v>
      </c>
      <c r="D41" t="s">
        <v>17</v>
      </c>
      <c r="E41" s="58">
        <v>7777</v>
      </c>
      <c r="G41" s="59">
        <v>504</v>
      </c>
    </row>
    <row r="42" spans="2:7">
      <c r="B42" t="s">
        <v>42</v>
      </c>
      <c r="C42" t="s">
        <v>52</v>
      </c>
      <c r="D42" t="s">
        <v>35</v>
      </c>
      <c r="E42" s="58">
        <v>7777</v>
      </c>
      <c r="G42" s="59">
        <v>39</v>
      </c>
    </row>
    <row r="43" spans="2:7">
      <c r="B43" t="s">
        <v>28</v>
      </c>
      <c r="C43" t="s">
        <v>11</v>
      </c>
      <c r="D43" t="s">
        <v>37</v>
      </c>
      <c r="E43" s="58">
        <v>7693</v>
      </c>
      <c r="G43" s="59">
        <v>87</v>
      </c>
    </row>
    <row r="44" spans="2:7">
      <c r="B44" t="s">
        <v>10</v>
      </c>
      <c r="C44" t="s">
        <v>11</v>
      </c>
      <c r="D44" t="s">
        <v>41</v>
      </c>
      <c r="E44" s="58">
        <v>7693</v>
      </c>
      <c r="G44" s="59">
        <v>21</v>
      </c>
    </row>
    <row r="45" spans="2:7">
      <c r="B45" t="s">
        <v>48</v>
      </c>
      <c r="C45" t="s">
        <v>29</v>
      </c>
      <c r="D45" t="s">
        <v>47</v>
      </c>
      <c r="E45" s="58">
        <v>7651</v>
      </c>
      <c r="G45" s="59">
        <v>213</v>
      </c>
    </row>
    <row r="46" spans="2:7">
      <c r="B46" t="s">
        <v>48</v>
      </c>
      <c r="C46" t="s">
        <v>52</v>
      </c>
      <c r="D46" t="s">
        <v>41</v>
      </c>
      <c r="E46" s="58">
        <v>7511</v>
      </c>
      <c r="G46" s="59">
        <v>120</v>
      </c>
    </row>
    <row r="47" spans="2:7">
      <c r="B47" t="s">
        <v>45</v>
      </c>
      <c r="C47" t="s">
        <v>36</v>
      </c>
      <c r="D47" t="s">
        <v>30</v>
      </c>
      <c r="E47" s="58">
        <v>7483</v>
      </c>
      <c r="G47" s="59">
        <v>45</v>
      </c>
    </row>
    <row r="48" spans="2:7">
      <c r="B48" t="s">
        <v>23</v>
      </c>
      <c r="C48" t="s">
        <v>16</v>
      </c>
      <c r="D48" t="s">
        <v>56</v>
      </c>
      <c r="E48" s="58">
        <v>7455</v>
      </c>
      <c r="G48" s="59">
        <v>216</v>
      </c>
    </row>
    <row r="49" spans="2:7">
      <c r="B49" t="s">
        <v>28</v>
      </c>
      <c r="C49" t="s">
        <v>36</v>
      </c>
      <c r="D49" t="s">
        <v>47</v>
      </c>
      <c r="E49" s="58">
        <v>7322</v>
      </c>
      <c r="G49" s="59">
        <v>36</v>
      </c>
    </row>
    <row r="50" spans="2:7">
      <c r="B50" t="s">
        <v>49</v>
      </c>
      <c r="C50" t="s">
        <v>11</v>
      </c>
      <c r="D50" t="s">
        <v>56</v>
      </c>
      <c r="E50" s="58">
        <v>7308</v>
      </c>
      <c r="G50" s="59">
        <v>327</v>
      </c>
    </row>
    <row r="51" spans="2:7">
      <c r="B51" t="s">
        <v>45</v>
      </c>
      <c r="C51" t="s">
        <v>52</v>
      </c>
      <c r="D51" t="s">
        <v>27</v>
      </c>
      <c r="E51" s="58">
        <v>7280</v>
      </c>
      <c r="G51" s="59">
        <v>201</v>
      </c>
    </row>
    <row r="52" spans="2:7">
      <c r="B52" t="s">
        <v>20</v>
      </c>
      <c r="C52" t="s">
        <v>11</v>
      </c>
      <c r="D52" t="s">
        <v>44</v>
      </c>
      <c r="E52" s="58">
        <v>7273</v>
      </c>
      <c r="G52" s="59">
        <v>96</v>
      </c>
    </row>
    <row r="53" spans="2:7">
      <c r="B53" t="s">
        <v>49</v>
      </c>
      <c r="C53" t="s">
        <v>52</v>
      </c>
      <c r="D53" t="s">
        <v>19</v>
      </c>
      <c r="E53" s="58">
        <v>7259</v>
      </c>
      <c r="G53" s="59">
        <v>276</v>
      </c>
    </row>
    <row r="54" spans="2:7">
      <c r="B54" t="s">
        <v>45</v>
      </c>
      <c r="C54" t="s">
        <v>36</v>
      </c>
      <c r="D54" t="s">
        <v>14</v>
      </c>
      <c r="E54" s="58">
        <v>7189</v>
      </c>
      <c r="G54" s="59">
        <v>54</v>
      </c>
    </row>
    <row r="55" spans="2:7">
      <c r="B55" t="s">
        <v>15</v>
      </c>
      <c r="C55" t="s">
        <v>29</v>
      </c>
      <c r="D55" t="s">
        <v>12</v>
      </c>
      <c r="E55" s="58">
        <v>7021</v>
      </c>
      <c r="G55" s="59">
        <v>183</v>
      </c>
    </row>
    <row r="56" spans="2:7">
      <c r="B56" t="s">
        <v>45</v>
      </c>
      <c r="C56" t="s">
        <v>52</v>
      </c>
      <c r="D56" t="s">
        <v>55</v>
      </c>
      <c r="E56" s="58">
        <v>6986</v>
      </c>
      <c r="G56" s="59">
        <v>21</v>
      </c>
    </row>
    <row r="57" spans="2:7">
      <c r="B57" t="s">
        <v>45</v>
      </c>
      <c r="C57" t="s">
        <v>29</v>
      </c>
      <c r="D57" t="s">
        <v>39</v>
      </c>
      <c r="E57" s="58">
        <v>6909</v>
      </c>
      <c r="G57" s="59">
        <v>81</v>
      </c>
    </row>
    <row r="58" spans="2:7">
      <c r="B58" t="s">
        <v>57</v>
      </c>
      <c r="C58" t="s">
        <v>36</v>
      </c>
      <c r="D58" t="s">
        <v>21</v>
      </c>
      <c r="E58" s="58">
        <v>6860</v>
      </c>
      <c r="G58" s="59">
        <v>126</v>
      </c>
    </row>
    <row r="59" spans="2:7">
      <c r="B59" t="s">
        <v>10</v>
      </c>
      <c r="C59" t="s">
        <v>16</v>
      </c>
      <c r="D59" t="s">
        <v>39</v>
      </c>
      <c r="E59" s="58">
        <v>6853</v>
      </c>
      <c r="G59" s="59">
        <v>372</v>
      </c>
    </row>
    <row r="60" spans="2:7">
      <c r="B60" t="s">
        <v>20</v>
      </c>
      <c r="C60" t="s">
        <v>52</v>
      </c>
      <c r="D60" t="s">
        <v>47</v>
      </c>
      <c r="E60" s="58">
        <v>6832</v>
      </c>
      <c r="G60" s="59">
        <v>27</v>
      </c>
    </row>
    <row r="61" spans="2:7">
      <c r="B61" t="s">
        <v>28</v>
      </c>
      <c r="C61" t="s">
        <v>11</v>
      </c>
      <c r="D61" t="s">
        <v>53</v>
      </c>
      <c r="E61" s="58">
        <v>6818</v>
      </c>
      <c r="G61" s="59">
        <v>6</v>
      </c>
    </row>
    <row r="62" spans="2:7">
      <c r="B62" t="s">
        <v>42</v>
      </c>
      <c r="C62" t="s">
        <v>16</v>
      </c>
      <c r="D62" t="s">
        <v>12</v>
      </c>
      <c r="E62" s="58">
        <v>6755</v>
      </c>
      <c r="G62" s="59">
        <v>252</v>
      </c>
    </row>
    <row r="63" spans="2:7">
      <c r="B63" t="s">
        <v>10</v>
      </c>
      <c r="C63" t="s">
        <v>52</v>
      </c>
      <c r="D63" t="s">
        <v>53</v>
      </c>
      <c r="E63" s="58">
        <v>6748</v>
      </c>
      <c r="G63" s="59">
        <v>48</v>
      </c>
    </row>
    <row r="64" spans="2:7">
      <c r="B64" t="s">
        <v>28</v>
      </c>
      <c r="C64" t="s">
        <v>52</v>
      </c>
      <c r="D64" t="s">
        <v>17</v>
      </c>
      <c r="E64" s="58">
        <v>6734</v>
      </c>
      <c r="G64" s="59">
        <v>123</v>
      </c>
    </row>
    <row r="65" spans="2:7">
      <c r="B65" t="s">
        <v>15</v>
      </c>
      <c r="C65" t="s">
        <v>16</v>
      </c>
      <c r="D65" t="s">
        <v>17</v>
      </c>
      <c r="E65" s="58">
        <v>6706</v>
      </c>
      <c r="G65" s="59">
        <v>459</v>
      </c>
    </row>
    <row r="66" spans="2:7">
      <c r="B66" t="s">
        <v>57</v>
      </c>
      <c r="C66" t="s">
        <v>24</v>
      </c>
      <c r="D66" t="s">
        <v>17</v>
      </c>
      <c r="E66" s="58">
        <v>6657</v>
      </c>
      <c r="G66" s="59">
        <v>303</v>
      </c>
    </row>
    <row r="67" spans="2:7">
      <c r="B67" t="s">
        <v>49</v>
      </c>
      <c r="C67" t="s">
        <v>16</v>
      </c>
      <c r="D67" t="s">
        <v>27</v>
      </c>
      <c r="E67" s="58">
        <v>6657</v>
      </c>
      <c r="G67" s="59">
        <v>276</v>
      </c>
    </row>
    <row r="68" spans="2:7">
      <c r="B68" t="s">
        <v>42</v>
      </c>
      <c r="C68" t="s">
        <v>11</v>
      </c>
      <c r="D68" t="s">
        <v>19</v>
      </c>
      <c r="E68" s="58">
        <v>6608</v>
      </c>
      <c r="G68" s="59">
        <v>225</v>
      </c>
    </row>
    <row r="69" spans="2:7">
      <c r="B69" t="s">
        <v>48</v>
      </c>
      <c r="C69" t="s">
        <v>36</v>
      </c>
      <c r="D69" t="s">
        <v>56</v>
      </c>
      <c r="E69" s="58">
        <v>6580</v>
      </c>
      <c r="G69" s="59">
        <v>183</v>
      </c>
    </row>
    <row r="70" spans="2:7">
      <c r="B70" t="s">
        <v>42</v>
      </c>
      <c r="C70" t="s">
        <v>11</v>
      </c>
      <c r="D70" t="s">
        <v>12</v>
      </c>
      <c r="E70" s="58">
        <v>6454</v>
      </c>
      <c r="G70" s="59">
        <v>54</v>
      </c>
    </row>
    <row r="71" spans="2:7">
      <c r="B71" t="s">
        <v>15</v>
      </c>
      <c r="C71" t="s">
        <v>36</v>
      </c>
      <c r="D71" t="s">
        <v>47</v>
      </c>
      <c r="E71" s="58">
        <v>6433</v>
      </c>
      <c r="G71" s="59">
        <v>78</v>
      </c>
    </row>
    <row r="72" spans="2:7">
      <c r="B72" t="s">
        <v>23</v>
      </c>
      <c r="C72" t="s">
        <v>11</v>
      </c>
      <c r="D72" t="s">
        <v>51</v>
      </c>
      <c r="E72" s="58">
        <v>6398</v>
      </c>
      <c r="G72" s="59">
        <v>102</v>
      </c>
    </row>
    <row r="73" spans="2:7">
      <c r="B73" t="s">
        <v>42</v>
      </c>
      <c r="C73" t="s">
        <v>11</v>
      </c>
      <c r="D73" t="s">
        <v>33</v>
      </c>
      <c r="E73" s="58">
        <v>6391</v>
      </c>
      <c r="G73" s="59">
        <v>48</v>
      </c>
    </row>
    <row r="74" spans="2:7">
      <c r="B74" t="s">
        <v>10</v>
      </c>
      <c r="C74" t="s">
        <v>29</v>
      </c>
      <c r="D74" t="s">
        <v>55</v>
      </c>
      <c r="E74" s="58">
        <v>6370</v>
      </c>
      <c r="G74" s="59">
        <v>30</v>
      </c>
    </row>
    <row r="75" spans="2:7">
      <c r="B75" t="s">
        <v>45</v>
      </c>
      <c r="C75" t="s">
        <v>24</v>
      </c>
      <c r="D75" t="s">
        <v>50</v>
      </c>
      <c r="E75" s="58">
        <v>6314</v>
      </c>
      <c r="G75" s="59">
        <v>15</v>
      </c>
    </row>
    <row r="76" spans="2:7">
      <c r="B76" t="s">
        <v>49</v>
      </c>
      <c r="C76" t="s">
        <v>52</v>
      </c>
      <c r="D76" t="s">
        <v>30</v>
      </c>
      <c r="E76" s="58">
        <v>6300</v>
      </c>
      <c r="G76" s="59">
        <v>42</v>
      </c>
    </row>
    <row r="77" spans="2:7">
      <c r="B77" t="s">
        <v>45</v>
      </c>
      <c r="C77" t="s">
        <v>52</v>
      </c>
      <c r="D77" t="s">
        <v>39</v>
      </c>
      <c r="E77" s="58">
        <v>6279</v>
      </c>
      <c r="G77" s="59">
        <v>237</v>
      </c>
    </row>
    <row r="78" spans="2:7">
      <c r="B78" t="s">
        <v>15</v>
      </c>
      <c r="C78" t="s">
        <v>11</v>
      </c>
      <c r="D78" t="s">
        <v>53</v>
      </c>
      <c r="E78" s="58">
        <v>6279</v>
      </c>
      <c r="G78" s="59">
        <v>45</v>
      </c>
    </row>
    <row r="79" spans="2:7">
      <c r="B79" t="s">
        <v>45</v>
      </c>
      <c r="C79" t="s">
        <v>24</v>
      </c>
      <c r="D79" t="s">
        <v>14</v>
      </c>
      <c r="E79" s="58">
        <v>6146</v>
      </c>
      <c r="G79" s="59">
        <v>63</v>
      </c>
    </row>
    <row r="80" spans="2:7">
      <c r="B80" t="s">
        <v>10</v>
      </c>
      <c r="C80" t="s">
        <v>11</v>
      </c>
      <c r="D80" t="s">
        <v>55</v>
      </c>
      <c r="E80" s="58">
        <v>6132</v>
      </c>
      <c r="G80" s="59">
        <v>93</v>
      </c>
    </row>
    <row r="81" spans="2:7">
      <c r="B81" t="s">
        <v>10</v>
      </c>
      <c r="C81" t="s">
        <v>36</v>
      </c>
      <c r="D81" t="s">
        <v>21</v>
      </c>
      <c r="E81" s="58">
        <v>6125</v>
      </c>
      <c r="G81" s="59">
        <v>102</v>
      </c>
    </row>
    <row r="82" spans="2:7">
      <c r="B82" t="s">
        <v>23</v>
      </c>
      <c r="C82" t="s">
        <v>24</v>
      </c>
      <c r="D82" t="s">
        <v>12</v>
      </c>
      <c r="E82" s="58">
        <v>6118</v>
      </c>
      <c r="G82" s="59">
        <v>174</v>
      </c>
    </row>
    <row r="83" spans="2:7">
      <c r="B83" t="s">
        <v>28</v>
      </c>
      <c r="C83" t="s">
        <v>24</v>
      </c>
      <c r="D83" t="s">
        <v>17</v>
      </c>
      <c r="E83" s="58">
        <v>6118</v>
      </c>
      <c r="G83" s="59">
        <v>9</v>
      </c>
    </row>
    <row r="84" spans="2:7">
      <c r="B84" t="s">
        <v>45</v>
      </c>
      <c r="C84" t="s">
        <v>24</v>
      </c>
      <c r="D84" t="s">
        <v>25</v>
      </c>
      <c r="E84" s="58">
        <v>6111</v>
      </c>
      <c r="G84" s="59">
        <v>3</v>
      </c>
    </row>
    <row r="85" spans="2:7">
      <c r="B85" t="s">
        <v>28</v>
      </c>
      <c r="C85" t="s">
        <v>29</v>
      </c>
      <c r="D85" t="s">
        <v>35</v>
      </c>
      <c r="E85" s="58">
        <v>6048</v>
      </c>
      <c r="G85" s="59">
        <v>27</v>
      </c>
    </row>
    <row r="86" spans="2:7">
      <c r="B86" t="s">
        <v>48</v>
      </c>
      <c r="C86" t="s">
        <v>29</v>
      </c>
      <c r="D86" t="s">
        <v>56</v>
      </c>
      <c r="E86" s="58">
        <v>6027</v>
      </c>
      <c r="G86" s="59">
        <v>144</v>
      </c>
    </row>
    <row r="87" spans="2:7">
      <c r="B87" t="s">
        <v>23</v>
      </c>
      <c r="C87" t="s">
        <v>36</v>
      </c>
      <c r="D87" t="s">
        <v>39</v>
      </c>
      <c r="E87" s="58">
        <v>5915</v>
      </c>
      <c r="G87" s="59">
        <v>3</v>
      </c>
    </row>
    <row r="88" spans="2:7">
      <c r="B88" t="s">
        <v>10</v>
      </c>
      <c r="C88" t="s">
        <v>29</v>
      </c>
      <c r="D88" t="s">
        <v>39</v>
      </c>
      <c r="E88" s="58">
        <v>5817</v>
      </c>
      <c r="G88" s="59">
        <v>12</v>
      </c>
    </row>
    <row r="89" spans="2:7">
      <c r="B89" t="s">
        <v>10</v>
      </c>
      <c r="C89" t="s">
        <v>29</v>
      </c>
      <c r="D89" t="s">
        <v>27</v>
      </c>
      <c r="E89" s="58">
        <v>5775</v>
      </c>
      <c r="G89" s="59">
        <v>42</v>
      </c>
    </row>
    <row r="90" spans="2:7">
      <c r="B90" t="s">
        <v>42</v>
      </c>
      <c r="C90" t="s">
        <v>36</v>
      </c>
      <c r="D90" t="s">
        <v>56</v>
      </c>
      <c r="E90" s="58">
        <v>5677</v>
      </c>
      <c r="G90" s="59">
        <v>258</v>
      </c>
    </row>
    <row r="91" spans="2:7">
      <c r="B91" t="s">
        <v>10</v>
      </c>
      <c r="C91" t="s">
        <v>36</v>
      </c>
      <c r="D91" t="s">
        <v>14</v>
      </c>
      <c r="E91" s="58">
        <v>5670</v>
      </c>
      <c r="G91" s="59">
        <v>297</v>
      </c>
    </row>
    <row r="92" spans="2:7">
      <c r="B92" t="s">
        <v>57</v>
      </c>
      <c r="C92" t="s">
        <v>36</v>
      </c>
      <c r="D92" t="s">
        <v>19</v>
      </c>
      <c r="E92" s="58">
        <v>5586</v>
      </c>
      <c r="G92" s="59">
        <v>525</v>
      </c>
    </row>
    <row r="93" spans="2:7">
      <c r="B93" t="s">
        <v>42</v>
      </c>
      <c r="C93" t="s">
        <v>24</v>
      </c>
      <c r="D93" t="s">
        <v>54</v>
      </c>
      <c r="E93" s="58">
        <v>5551</v>
      </c>
      <c r="G93" s="59">
        <v>252</v>
      </c>
    </row>
    <row r="94" spans="2:7">
      <c r="B94" t="s">
        <v>45</v>
      </c>
      <c r="C94" t="s">
        <v>36</v>
      </c>
      <c r="D94" t="s">
        <v>41</v>
      </c>
      <c r="E94" s="58">
        <v>5474</v>
      </c>
      <c r="G94" s="59">
        <v>168</v>
      </c>
    </row>
    <row r="95" spans="2:7">
      <c r="B95" t="s">
        <v>10</v>
      </c>
      <c r="C95" t="s">
        <v>24</v>
      </c>
      <c r="D95" t="s">
        <v>30</v>
      </c>
      <c r="E95" s="58">
        <v>5439</v>
      </c>
      <c r="G95" s="59">
        <v>30</v>
      </c>
    </row>
    <row r="96" spans="2:7">
      <c r="B96" t="s">
        <v>57</v>
      </c>
      <c r="C96" t="s">
        <v>52</v>
      </c>
      <c r="D96" t="s">
        <v>41</v>
      </c>
      <c r="E96" s="58">
        <v>5355</v>
      </c>
      <c r="G96" s="59">
        <v>204</v>
      </c>
    </row>
    <row r="97" spans="2:7">
      <c r="B97" t="s">
        <v>42</v>
      </c>
      <c r="C97" t="s">
        <v>11</v>
      </c>
      <c r="D97" t="s">
        <v>53</v>
      </c>
      <c r="E97" s="58">
        <v>5306</v>
      </c>
      <c r="G97" s="59">
        <v>0</v>
      </c>
    </row>
    <row r="98" spans="2:7">
      <c r="B98" t="s">
        <v>45</v>
      </c>
      <c r="C98" t="s">
        <v>29</v>
      </c>
      <c r="D98" t="s">
        <v>53</v>
      </c>
      <c r="E98" s="58">
        <v>5236</v>
      </c>
      <c r="G98" s="59">
        <v>51</v>
      </c>
    </row>
    <row r="99" spans="2:7">
      <c r="B99" t="s">
        <v>42</v>
      </c>
      <c r="C99" t="s">
        <v>16</v>
      </c>
      <c r="D99" t="s">
        <v>56</v>
      </c>
      <c r="E99" s="58">
        <v>5194</v>
      </c>
      <c r="G99" s="59">
        <v>288</v>
      </c>
    </row>
    <row r="100" spans="2:7">
      <c r="B100" t="s">
        <v>45</v>
      </c>
      <c r="C100" t="s">
        <v>36</v>
      </c>
      <c r="D100" t="s">
        <v>17</v>
      </c>
      <c r="E100" s="58">
        <v>5075</v>
      </c>
      <c r="G100" s="59">
        <v>21</v>
      </c>
    </row>
    <row r="101" spans="2:7">
      <c r="B101" t="s">
        <v>10</v>
      </c>
      <c r="C101" t="s">
        <v>52</v>
      </c>
      <c r="D101" t="s">
        <v>35</v>
      </c>
      <c r="E101" s="58">
        <v>5019</v>
      </c>
      <c r="G101" s="59">
        <v>156</v>
      </c>
    </row>
    <row r="102" spans="2:7">
      <c r="B102" t="s">
        <v>15</v>
      </c>
      <c r="C102" t="s">
        <v>24</v>
      </c>
      <c r="D102" t="s">
        <v>50</v>
      </c>
      <c r="E102" s="58">
        <v>5019</v>
      </c>
      <c r="G102" s="59">
        <v>150</v>
      </c>
    </row>
    <row r="103" spans="2:7">
      <c r="B103" t="s">
        <v>15</v>
      </c>
      <c r="C103" t="s">
        <v>16</v>
      </c>
      <c r="D103" t="s">
        <v>39</v>
      </c>
      <c r="E103" s="58">
        <v>5012</v>
      </c>
      <c r="G103" s="59">
        <v>210</v>
      </c>
    </row>
    <row r="104" spans="2:7">
      <c r="B104" t="s">
        <v>45</v>
      </c>
      <c r="C104" t="s">
        <v>11</v>
      </c>
      <c r="D104" t="s">
        <v>19</v>
      </c>
      <c r="E104" s="58">
        <v>4991</v>
      </c>
      <c r="G104" s="59">
        <v>12</v>
      </c>
    </row>
    <row r="105" spans="2:7">
      <c r="B105" t="s">
        <v>57</v>
      </c>
      <c r="C105" t="s">
        <v>52</v>
      </c>
      <c r="D105" t="s">
        <v>53</v>
      </c>
      <c r="E105" s="58">
        <v>4991</v>
      </c>
      <c r="G105" s="59">
        <v>9</v>
      </c>
    </row>
    <row r="106" spans="2:7">
      <c r="B106" t="s">
        <v>28</v>
      </c>
      <c r="C106" t="s">
        <v>24</v>
      </c>
      <c r="D106" t="s">
        <v>35</v>
      </c>
      <c r="E106" s="58">
        <v>4970</v>
      </c>
      <c r="G106" s="59">
        <v>156</v>
      </c>
    </row>
    <row r="107" spans="2:7">
      <c r="B107" t="s">
        <v>49</v>
      </c>
      <c r="C107" t="s">
        <v>29</v>
      </c>
      <c r="D107" t="s">
        <v>53</v>
      </c>
      <c r="E107" s="58">
        <v>4956</v>
      </c>
      <c r="G107" s="59">
        <v>171</v>
      </c>
    </row>
    <row r="108" spans="2:7">
      <c r="B108" t="s">
        <v>28</v>
      </c>
      <c r="C108" t="s">
        <v>11</v>
      </c>
      <c r="D108" t="s">
        <v>50</v>
      </c>
      <c r="E108" s="58">
        <v>4949</v>
      </c>
      <c r="G108" s="59">
        <v>189</v>
      </c>
    </row>
    <row r="109" spans="2:7">
      <c r="B109" t="s">
        <v>23</v>
      </c>
      <c r="C109" t="s">
        <v>52</v>
      </c>
      <c r="D109" t="s">
        <v>50</v>
      </c>
      <c r="E109" s="58">
        <v>4935</v>
      </c>
      <c r="G109" s="59">
        <v>126</v>
      </c>
    </row>
    <row r="110" spans="2:7">
      <c r="B110" t="s">
        <v>57</v>
      </c>
      <c r="C110" t="s">
        <v>29</v>
      </c>
      <c r="D110" t="s">
        <v>47</v>
      </c>
      <c r="E110" s="58">
        <v>4858</v>
      </c>
      <c r="G110" s="59">
        <v>279</v>
      </c>
    </row>
    <row r="111" spans="2:7">
      <c r="B111" t="s">
        <v>48</v>
      </c>
      <c r="C111" t="s">
        <v>29</v>
      </c>
      <c r="D111" t="s">
        <v>27</v>
      </c>
      <c r="E111" s="58">
        <v>4802</v>
      </c>
      <c r="G111" s="59">
        <v>36</v>
      </c>
    </row>
    <row r="112" spans="2:7">
      <c r="B112" t="s">
        <v>28</v>
      </c>
      <c r="C112" t="s">
        <v>16</v>
      </c>
      <c r="D112" t="s">
        <v>12</v>
      </c>
      <c r="E112" s="58">
        <v>4781</v>
      </c>
      <c r="G112" s="59">
        <v>123</v>
      </c>
    </row>
    <row r="113" spans="2:7">
      <c r="B113" t="s">
        <v>23</v>
      </c>
      <c r="C113" t="s">
        <v>16</v>
      </c>
      <c r="D113" t="s">
        <v>14</v>
      </c>
      <c r="E113" s="58">
        <v>4760</v>
      </c>
      <c r="G113" s="59">
        <v>69</v>
      </c>
    </row>
    <row r="114" spans="2:7">
      <c r="B114" t="s">
        <v>15</v>
      </c>
      <c r="C114" t="s">
        <v>16</v>
      </c>
      <c r="D114" t="s">
        <v>55</v>
      </c>
      <c r="E114" s="58">
        <v>4753</v>
      </c>
      <c r="G114" s="59">
        <v>300</v>
      </c>
    </row>
    <row r="115" spans="2:7">
      <c r="B115" t="s">
        <v>45</v>
      </c>
      <c r="C115" t="s">
        <v>16</v>
      </c>
      <c r="D115" t="s">
        <v>37</v>
      </c>
      <c r="E115" s="58">
        <v>4753</v>
      </c>
      <c r="G115" s="59">
        <v>246</v>
      </c>
    </row>
    <row r="116" spans="2:7">
      <c r="B116" t="s">
        <v>10</v>
      </c>
      <c r="C116" t="s">
        <v>16</v>
      </c>
      <c r="D116" t="s">
        <v>32</v>
      </c>
      <c r="E116" s="58">
        <v>4725</v>
      </c>
      <c r="G116" s="59">
        <v>174</v>
      </c>
    </row>
    <row r="117" spans="2:7">
      <c r="B117" t="s">
        <v>57</v>
      </c>
      <c r="C117" t="s">
        <v>11</v>
      </c>
      <c r="D117" t="s">
        <v>50</v>
      </c>
      <c r="E117" s="58">
        <v>4683</v>
      </c>
      <c r="G117" s="59">
        <v>30</v>
      </c>
    </row>
    <row r="118" spans="2:7">
      <c r="B118" t="s">
        <v>42</v>
      </c>
      <c r="C118" t="s">
        <v>16</v>
      </c>
      <c r="D118" t="s">
        <v>19</v>
      </c>
      <c r="E118" s="58">
        <v>4606</v>
      </c>
      <c r="G118" s="59">
        <v>63</v>
      </c>
    </row>
    <row r="119" spans="2:7">
      <c r="B119" t="s">
        <v>49</v>
      </c>
      <c r="C119" t="s">
        <v>11</v>
      </c>
      <c r="D119" t="s">
        <v>54</v>
      </c>
      <c r="E119" s="58">
        <v>4592</v>
      </c>
      <c r="G119" s="59">
        <v>324</v>
      </c>
    </row>
    <row r="120" spans="2:7">
      <c r="B120" t="s">
        <v>42</v>
      </c>
      <c r="C120" t="s">
        <v>16</v>
      </c>
      <c r="D120" t="s">
        <v>41</v>
      </c>
      <c r="E120" s="58">
        <v>4585</v>
      </c>
      <c r="G120" s="59">
        <v>240</v>
      </c>
    </row>
    <row r="121" spans="2:7">
      <c r="B121" t="s">
        <v>42</v>
      </c>
      <c r="C121" t="s">
        <v>11</v>
      </c>
      <c r="D121" t="s">
        <v>32</v>
      </c>
      <c r="E121" s="58">
        <v>4487</v>
      </c>
      <c r="G121" s="59">
        <v>333</v>
      </c>
    </row>
    <row r="122" spans="2:7">
      <c r="B122" t="s">
        <v>42</v>
      </c>
      <c r="C122" t="s">
        <v>11</v>
      </c>
      <c r="D122" t="s">
        <v>35</v>
      </c>
      <c r="E122" s="58">
        <v>4487</v>
      </c>
      <c r="G122" s="59">
        <v>111</v>
      </c>
    </row>
    <row r="123" spans="2:7">
      <c r="B123" t="s">
        <v>45</v>
      </c>
      <c r="C123" t="s">
        <v>16</v>
      </c>
      <c r="D123" t="s">
        <v>54</v>
      </c>
      <c r="E123" s="58">
        <v>4480</v>
      </c>
      <c r="G123" s="59">
        <v>357</v>
      </c>
    </row>
    <row r="124" spans="2:7">
      <c r="B124" t="s">
        <v>42</v>
      </c>
      <c r="C124" t="s">
        <v>29</v>
      </c>
      <c r="D124" t="s">
        <v>35</v>
      </c>
      <c r="E124" s="58">
        <v>4438</v>
      </c>
      <c r="G124" s="59">
        <v>246</v>
      </c>
    </row>
    <row r="125" spans="2:7">
      <c r="B125" t="s">
        <v>10</v>
      </c>
      <c r="C125" t="s">
        <v>24</v>
      </c>
      <c r="D125" t="s">
        <v>14</v>
      </c>
      <c r="E125" s="58">
        <v>4424</v>
      </c>
      <c r="G125" s="59">
        <v>201</v>
      </c>
    </row>
    <row r="126" spans="2:7">
      <c r="B126" t="s">
        <v>48</v>
      </c>
      <c r="C126" t="s">
        <v>36</v>
      </c>
      <c r="D126" t="s">
        <v>50</v>
      </c>
      <c r="E126" s="58">
        <v>4417</v>
      </c>
      <c r="G126" s="59">
        <v>153</v>
      </c>
    </row>
    <row r="127" spans="2:7">
      <c r="B127" t="s">
        <v>48</v>
      </c>
      <c r="C127" t="s">
        <v>36</v>
      </c>
      <c r="D127" t="s">
        <v>37</v>
      </c>
      <c r="E127" s="58">
        <v>4326</v>
      </c>
      <c r="G127" s="59">
        <v>348</v>
      </c>
    </row>
    <row r="128" spans="2:7">
      <c r="B128" t="s">
        <v>28</v>
      </c>
      <c r="C128" t="s">
        <v>24</v>
      </c>
      <c r="D128" t="s">
        <v>14</v>
      </c>
      <c r="E128" s="58">
        <v>4319</v>
      </c>
      <c r="G128" s="59">
        <v>30</v>
      </c>
    </row>
    <row r="129" spans="2:7">
      <c r="B129" t="s">
        <v>20</v>
      </c>
      <c r="C129" t="s">
        <v>11</v>
      </c>
      <c r="D129" t="s">
        <v>30</v>
      </c>
      <c r="E129" s="58">
        <v>4305</v>
      </c>
      <c r="G129" s="59">
        <v>156</v>
      </c>
    </row>
    <row r="130" spans="2:7">
      <c r="B130" t="s">
        <v>28</v>
      </c>
      <c r="C130" t="s">
        <v>52</v>
      </c>
      <c r="D130" t="s">
        <v>55</v>
      </c>
      <c r="E130" s="58">
        <v>4242</v>
      </c>
      <c r="G130" s="59">
        <v>207</v>
      </c>
    </row>
    <row r="131" spans="2:7">
      <c r="B131" t="s">
        <v>20</v>
      </c>
      <c r="C131" t="s">
        <v>36</v>
      </c>
      <c r="D131" t="s">
        <v>51</v>
      </c>
      <c r="E131" s="58">
        <v>4137</v>
      </c>
      <c r="G131" s="59">
        <v>60</v>
      </c>
    </row>
    <row r="132" spans="2:7">
      <c r="B132" t="s">
        <v>57</v>
      </c>
      <c r="C132" t="s">
        <v>52</v>
      </c>
      <c r="D132" t="s">
        <v>39</v>
      </c>
      <c r="E132" s="58">
        <v>4053</v>
      </c>
      <c r="G132" s="59">
        <v>24</v>
      </c>
    </row>
    <row r="133" spans="2:7">
      <c r="B133" t="s">
        <v>45</v>
      </c>
      <c r="C133" t="s">
        <v>29</v>
      </c>
      <c r="D133" t="s">
        <v>51</v>
      </c>
      <c r="E133" s="58">
        <v>4018</v>
      </c>
      <c r="G133" s="59">
        <v>171</v>
      </c>
    </row>
    <row r="134" spans="2:7">
      <c r="B134" t="s">
        <v>10</v>
      </c>
      <c r="C134" t="s">
        <v>52</v>
      </c>
      <c r="D134" t="s">
        <v>41</v>
      </c>
      <c r="E134" s="58">
        <v>4018</v>
      </c>
      <c r="G134" s="59">
        <v>162</v>
      </c>
    </row>
    <row r="135" spans="2:7">
      <c r="B135" t="s">
        <v>48</v>
      </c>
      <c r="C135" t="s">
        <v>29</v>
      </c>
      <c r="D135" t="s">
        <v>33</v>
      </c>
      <c r="E135" s="58">
        <v>4018</v>
      </c>
      <c r="G135" s="59">
        <v>126</v>
      </c>
    </row>
    <row r="136" spans="2:7">
      <c r="B136" t="s">
        <v>49</v>
      </c>
      <c r="C136" t="s">
        <v>11</v>
      </c>
      <c r="D136" t="s">
        <v>35</v>
      </c>
      <c r="E136" s="58">
        <v>3983</v>
      </c>
      <c r="G136" s="59">
        <v>144</v>
      </c>
    </row>
    <row r="137" spans="2:7">
      <c r="B137" t="s">
        <v>23</v>
      </c>
      <c r="C137" t="s">
        <v>29</v>
      </c>
      <c r="D137" t="s">
        <v>19</v>
      </c>
      <c r="E137" s="58">
        <v>3976</v>
      </c>
      <c r="G137" s="59">
        <v>72</v>
      </c>
    </row>
    <row r="138" spans="2:7">
      <c r="B138" t="s">
        <v>20</v>
      </c>
      <c r="C138" t="s">
        <v>29</v>
      </c>
      <c r="D138" t="s">
        <v>51</v>
      </c>
      <c r="E138" s="58">
        <v>3920</v>
      </c>
      <c r="G138" s="59">
        <v>306</v>
      </c>
    </row>
    <row r="139" spans="2:7">
      <c r="B139" t="s">
        <v>28</v>
      </c>
      <c r="C139" t="s">
        <v>16</v>
      </c>
      <c r="D139" t="s">
        <v>55</v>
      </c>
      <c r="E139" s="58">
        <v>3864</v>
      </c>
      <c r="G139" s="59">
        <v>177</v>
      </c>
    </row>
    <row r="140" spans="2:7">
      <c r="B140" t="s">
        <v>20</v>
      </c>
      <c r="C140" t="s">
        <v>36</v>
      </c>
      <c r="D140" t="s">
        <v>30</v>
      </c>
      <c r="E140" s="58">
        <v>3850</v>
      </c>
      <c r="G140" s="59">
        <v>102</v>
      </c>
    </row>
    <row r="141" spans="2:7">
      <c r="B141" t="s">
        <v>42</v>
      </c>
      <c r="C141" t="s">
        <v>52</v>
      </c>
      <c r="D141" t="s">
        <v>27</v>
      </c>
      <c r="E141" s="58">
        <v>3829</v>
      </c>
      <c r="G141" s="59">
        <v>24</v>
      </c>
    </row>
    <row r="142" spans="2:7">
      <c r="B142" t="s">
        <v>57</v>
      </c>
      <c r="C142" t="s">
        <v>16</v>
      </c>
      <c r="D142" t="s">
        <v>25</v>
      </c>
      <c r="E142" s="58">
        <v>3808</v>
      </c>
      <c r="G142" s="59">
        <v>279</v>
      </c>
    </row>
    <row r="143" spans="2:7">
      <c r="B143" t="s">
        <v>10</v>
      </c>
      <c r="C143" t="s">
        <v>52</v>
      </c>
      <c r="D143" t="s">
        <v>33</v>
      </c>
      <c r="E143" s="58">
        <v>3794</v>
      </c>
      <c r="G143" s="59">
        <v>159</v>
      </c>
    </row>
    <row r="144" spans="2:7">
      <c r="B144" t="s">
        <v>49</v>
      </c>
      <c r="C144" t="s">
        <v>24</v>
      </c>
      <c r="D144" t="s">
        <v>50</v>
      </c>
      <c r="E144" s="58">
        <v>3773</v>
      </c>
      <c r="G144" s="59">
        <v>165</v>
      </c>
    </row>
    <row r="145" spans="2:7">
      <c r="B145" t="s">
        <v>28</v>
      </c>
      <c r="C145" t="s">
        <v>52</v>
      </c>
      <c r="D145" t="s">
        <v>35</v>
      </c>
      <c r="E145" s="58">
        <v>3759</v>
      </c>
      <c r="G145" s="59">
        <v>150</v>
      </c>
    </row>
    <row r="146" spans="2:7">
      <c r="B146" t="s">
        <v>15</v>
      </c>
      <c r="C146" t="s">
        <v>36</v>
      </c>
      <c r="D146" t="s">
        <v>17</v>
      </c>
      <c r="E146" s="58">
        <v>3752</v>
      </c>
      <c r="G146" s="59">
        <v>213</v>
      </c>
    </row>
    <row r="147" spans="2:7">
      <c r="B147" t="s">
        <v>49</v>
      </c>
      <c r="C147" t="s">
        <v>52</v>
      </c>
      <c r="D147" t="s">
        <v>56</v>
      </c>
      <c r="E147" s="58">
        <v>3689</v>
      </c>
      <c r="G147" s="59">
        <v>312</v>
      </c>
    </row>
    <row r="148" spans="2:7">
      <c r="B148" t="s">
        <v>49</v>
      </c>
      <c r="C148" t="s">
        <v>29</v>
      </c>
      <c r="D148" t="s">
        <v>54</v>
      </c>
      <c r="E148" s="58">
        <v>3640</v>
      </c>
      <c r="G148" s="59">
        <v>51</v>
      </c>
    </row>
    <row r="149" spans="2:7">
      <c r="B149" t="s">
        <v>15</v>
      </c>
      <c r="C149" t="s">
        <v>16</v>
      </c>
      <c r="D149" t="s">
        <v>12</v>
      </c>
      <c r="E149" s="58">
        <v>3598</v>
      </c>
      <c r="G149" s="59">
        <v>81</v>
      </c>
    </row>
    <row r="150" spans="2:7">
      <c r="B150" t="s">
        <v>28</v>
      </c>
      <c r="C150" t="s">
        <v>11</v>
      </c>
      <c r="D150" t="s">
        <v>56</v>
      </c>
      <c r="E150" s="58">
        <v>3556</v>
      </c>
      <c r="G150" s="59">
        <v>459</v>
      </c>
    </row>
    <row r="151" spans="2:7">
      <c r="B151" t="s">
        <v>48</v>
      </c>
      <c r="C151" t="s">
        <v>36</v>
      </c>
      <c r="D151" t="s">
        <v>21</v>
      </c>
      <c r="E151" s="58">
        <v>3549</v>
      </c>
      <c r="G151" s="59">
        <v>3</v>
      </c>
    </row>
    <row r="152" spans="2:7">
      <c r="B152" t="s">
        <v>15</v>
      </c>
      <c r="C152" t="s">
        <v>52</v>
      </c>
      <c r="D152" t="s">
        <v>37</v>
      </c>
      <c r="E152" s="58">
        <v>3507</v>
      </c>
      <c r="G152" s="59">
        <v>288</v>
      </c>
    </row>
    <row r="153" spans="2:7">
      <c r="B153" t="s">
        <v>57</v>
      </c>
      <c r="C153" t="s">
        <v>16</v>
      </c>
      <c r="D153" t="s">
        <v>19</v>
      </c>
      <c r="E153" s="58">
        <v>3472</v>
      </c>
      <c r="G153" s="59">
        <v>96</v>
      </c>
    </row>
    <row r="154" spans="2:7">
      <c r="B154" t="s">
        <v>28</v>
      </c>
      <c r="C154" t="s">
        <v>52</v>
      </c>
      <c r="D154" t="s">
        <v>12</v>
      </c>
      <c r="E154" s="58">
        <v>3402</v>
      </c>
      <c r="G154" s="59">
        <v>366</v>
      </c>
    </row>
    <row r="155" spans="2:7">
      <c r="B155" t="s">
        <v>23</v>
      </c>
      <c r="C155" t="s">
        <v>11</v>
      </c>
      <c r="D155" t="s">
        <v>44</v>
      </c>
      <c r="E155" s="58">
        <v>3388</v>
      </c>
      <c r="G155" s="59">
        <v>123</v>
      </c>
    </row>
    <row r="156" spans="2:7">
      <c r="B156" t="s">
        <v>45</v>
      </c>
      <c r="C156" t="s">
        <v>24</v>
      </c>
      <c r="D156" t="s">
        <v>35</v>
      </c>
      <c r="E156" s="58">
        <v>3339</v>
      </c>
      <c r="G156" s="59">
        <v>348</v>
      </c>
    </row>
    <row r="157" spans="2:7">
      <c r="B157" t="s">
        <v>28</v>
      </c>
      <c r="C157" t="s">
        <v>52</v>
      </c>
      <c r="D157" t="s">
        <v>54</v>
      </c>
      <c r="E157" s="58">
        <v>3339</v>
      </c>
      <c r="G157" s="59">
        <v>75</v>
      </c>
    </row>
    <row r="158" spans="2:7">
      <c r="B158" t="s">
        <v>49</v>
      </c>
      <c r="C158" t="s">
        <v>24</v>
      </c>
      <c r="D158" t="s">
        <v>30</v>
      </c>
      <c r="E158" s="58">
        <v>3339</v>
      </c>
      <c r="G158" s="59">
        <v>39</v>
      </c>
    </row>
    <row r="159" spans="2:7">
      <c r="B159" t="s">
        <v>42</v>
      </c>
      <c r="C159" t="s">
        <v>52</v>
      </c>
      <c r="D159" t="s">
        <v>17</v>
      </c>
      <c r="E159" s="58">
        <v>3262</v>
      </c>
      <c r="G159" s="59">
        <v>75</v>
      </c>
    </row>
    <row r="160" spans="2:7">
      <c r="B160" t="s">
        <v>20</v>
      </c>
      <c r="C160" t="s">
        <v>29</v>
      </c>
      <c r="D160" t="s">
        <v>30</v>
      </c>
      <c r="E160" s="58">
        <v>3192</v>
      </c>
      <c r="G160" s="59">
        <v>72</v>
      </c>
    </row>
    <row r="161" spans="2:7">
      <c r="B161" t="s">
        <v>10</v>
      </c>
      <c r="C161" t="s">
        <v>24</v>
      </c>
      <c r="D161" t="s">
        <v>55</v>
      </c>
      <c r="E161" s="58">
        <v>3164</v>
      </c>
      <c r="G161" s="59">
        <v>306</v>
      </c>
    </row>
    <row r="162" spans="2:7">
      <c r="B162" t="s">
        <v>49</v>
      </c>
      <c r="C162" t="s">
        <v>52</v>
      </c>
      <c r="D162" t="s">
        <v>53</v>
      </c>
      <c r="E162" s="58">
        <v>3108</v>
      </c>
      <c r="G162" s="59">
        <v>54</v>
      </c>
    </row>
    <row r="163" spans="2:7">
      <c r="B163" t="s">
        <v>10</v>
      </c>
      <c r="C163" t="s">
        <v>29</v>
      </c>
      <c r="D163" t="s">
        <v>56</v>
      </c>
      <c r="E163" s="58">
        <v>3101</v>
      </c>
      <c r="G163" s="59">
        <v>225</v>
      </c>
    </row>
    <row r="164" spans="2:7">
      <c r="B164" t="s">
        <v>48</v>
      </c>
      <c r="C164" t="s">
        <v>24</v>
      </c>
      <c r="D164" t="s">
        <v>37</v>
      </c>
      <c r="E164" s="58">
        <v>3094</v>
      </c>
      <c r="G164" s="59">
        <v>246</v>
      </c>
    </row>
    <row r="165" spans="2:7">
      <c r="B165" t="s">
        <v>57</v>
      </c>
      <c r="C165" t="s">
        <v>11</v>
      </c>
      <c r="D165" t="s">
        <v>56</v>
      </c>
      <c r="E165" s="58">
        <v>3059</v>
      </c>
      <c r="G165" s="59">
        <v>27</v>
      </c>
    </row>
    <row r="166" spans="2:7">
      <c r="B166" t="s">
        <v>28</v>
      </c>
      <c r="C166" t="s">
        <v>29</v>
      </c>
      <c r="D166" t="s">
        <v>54</v>
      </c>
      <c r="E166" s="58">
        <v>3052</v>
      </c>
      <c r="G166" s="59">
        <v>378</v>
      </c>
    </row>
    <row r="167" spans="2:7">
      <c r="B167" t="s">
        <v>28</v>
      </c>
      <c r="C167" t="s">
        <v>29</v>
      </c>
      <c r="D167" t="s">
        <v>51</v>
      </c>
      <c r="E167" s="58">
        <v>2989</v>
      </c>
      <c r="G167" s="59">
        <v>3</v>
      </c>
    </row>
    <row r="168" spans="2:7">
      <c r="B168" t="s">
        <v>20</v>
      </c>
      <c r="C168" t="s">
        <v>24</v>
      </c>
      <c r="D168" t="s">
        <v>17</v>
      </c>
      <c r="E168" s="58">
        <v>2954</v>
      </c>
      <c r="G168" s="59">
        <v>189</v>
      </c>
    </row>
    <row r="169" spans="2:7">
      <c r="B169" t="s">
        <v>23</v>
      </c>
      <c r="C169" t="s">
        <v>11</v>
      </c>
      <c r="D169" t="s">
        <v>47</v>
      </c>
      <c r="E169" s="58">
        <v>2933</v>
      </c>
      <c r="G169" s="59">
        <v>9</v>
      </c>
    </row>
    <row r="170" spans="2:7">
      <c r="B170" t="s">
        <v>49</v>
      </c>
      <c r="C170" t="s">
        <v>52</v>
      </c>
      <c r="D170" t="s">
        <v>35</v>
      </c>
      <c r="E170" s="58">
        <v>2919</v>
      </c>
      <c r="G170" s="59">
        <v>93</v>
      </c>
    </row>
    <row r="171" spans="2:7">
      <c r="B171" t="s">
        <v>20</v>
      </c>
      <c r="C171" t="s">
        <v>11</v>
      </c>
      <c r="D171" t="s">
        <v>56</v>
      </c>
      <c r="E171" s="58">
        <v>2919</v>
      </c>
      <c r="G171" s="59">
        <v>45</v>
      </c>
    </row>
    <row r="172" spans="2:7">
      <c r="B172" t="s">
        <v>45</v>
      </c>
      <c r="C172" t="s">
        <v>52</v>
      </c>
      <c r="D172" t="s">
        <v>54</v>
      </c>
      <c r="E172" s="58">
        <v>2891</v>
      </c>
      <c r="G172" s="59">
        <v>102</v>
      </c>
    </row>
    <row r="173" spans="2:7">
      <c r="B173" t="s">
        <v>42</v>
      </c>
      <c r="C173" t="s">
        <v>24</v>
      </c>
      <c r="D173" t="s">
        <v>41</v>
      </c>
      <c r="E173" s="58">
        <v>2870</v>
      </c>
      <c r="G173" s="59">
        <v>300</v>
      </c>
    </row>
    <row r="174" spans="2:7">
      <c r="B174" t="s">
        <v>48</v>
      </c>
      <c r="C174" t="s">
        <v>11</v>
      </c>
      <c r="D174" t="s">
        <v>27</v>
      </c>
      <c r="E174" s="58">
        <v>2863</v>
      </c>
      <c r="G174" s="59">
        <v>42</v>
      </c>
    </row>
    <row r="175" spans="2:7">
      <c r="B175" t="s">
        <v>20</v>
      </c>
      <c r="C175" t="s">
        <v>11</v>
      </c>
      <c r="D175" t="s">
        <v>53</v>
      </c>
      <c r="E175" s="58">
        <v>2856</v>
      </c>
      <c r="G175" s="59">
        <v>246</v>
      </c>
    </row>
    <row r="176" spans="2:7">
      <c r="B176" t="s">
        <v>42</v>
      </c>
      <c r="C176" t="s">
        <v>16</v>
      </c>
      <c r="D176" t="s">
        <v>51</v>
      </c>
      <c r="E176" s="58">
        <v>2793</v>
      </c>
      <c r="G176" s="59">
        <v>114</v>
      </c>
    </row>
    <row r="177" spans="2:7">
      <c r="B177" t="s">
        <v>10</v>
      </c>
      <c r="C177" t="s">
        <v>52</v>
      </c>
      <c r="D177" t="s">
        <v>50</v>
      </c>
      <c r="E177" s="58">
        <v>2779</v>
      </c>
      <c r="G177" s="59">
        <v>75</v>
      </c>
    </row>
    <row r="178" spans="2:7">
      <c r="B178" t="s">
        <v>45</v>
      </c>
      <c r="C178" t="s">
        <v>16</v>
      </c>
      <c r="D178" t="s">
        <v>21</v>
      </c>
      <c r="E178" s="58">
        <v>2744</v>
      </c>
      <c r="G178" s="59">
        <v>9</v>
      </c>
    </row>
    <row r="179" spans="2:7">
      <c r="B179" t="s">
        <v>20</v>
      </c>
      <c r="C179" t="s">
        <v>11</v>
      </c>
      <c r="D179" t="s">
        <v>50</v>
      </c>
      <c r="E179" s="58">
        <v>2737</v>
      </c>
      <c r="G179" s="59">
        <v>93</v>
      </c>
    </row>
    <row r="180" spans="2:7">
      <c r="B180" t="s">
        <v>15</v>
      </c>
      <c r="C180" t="s">
        <v>16</v>
      </c>
      <c r="D180" t="s">
        <v>44</v>
      </c>
      <c r="E180" s="58">
        <v>2702</v>
      </c>
      <c r="G180" s="59">
        <v>363</v>
      </c>
    </row>
    <row r="181" spans="2:7">
      <c r="B181" t="s">
        <v>28</v>
      </c>
      <c r="C181" t="s">
        <v>36</v>
      </c>
      <c r="D181" t="s">
        <v>37</v>
      </c>
      <c r="E181" s="58">
        <v>2681</v>
      </c>
      <c r="G181" s="59">
        <v>54</v>
      </c>
    </row>
    <row r="182" spans="2:7">
      <c r="B182" t="s">
        <v>42</v>
      </c>
      <c r="C182" t="s">
        <v>24</v>
      </c>
      <c r="D182" t="s">
        <v>25</v>
      </c>
      <c r="E182" s="58">
        <v>2646</v>
      </c>
      <c r="G182" s="59">
        <v>177</v>
      </c>
    </row>
    <row r="183" spans="2:7">
      <c r="B183" t="s">
        <v>20</v>
      </c>
      <c r="C183" t="s">
        <v>36</v>
      </c>
      <c r="D183" t="s">
        <v>32</v>
      </c>
      <c r="E183" s="58">
        <v>2646</v>
      </c>
      <c r="G183" s="59">
        <v>120</v>
      </c>
    </row>
    <row r="184" spans="2:7">
      <c r="B184" t="s">
        <v>20</v>
      </c>
      <c r="C184" t="s">
        <v>29</v>
      </c>
      <c r="D184" t="s">
        <v>25</v>
      </c>
      <c r="E184" s="58">
        <v>2639</v>
      </c>
      <c r="G184" s="59">
        <v>204</v>
      </c>
    </row>
    <row r="185" spans="2:7">
      <c r="B185" t="s">
        <v>49</v>
      </c>
      <c r="C185" t="s">
        <v>52</v>
      </c>
      <c r="D185" t="s">
        <v>44</v>
      </c>
      <c r="E185" s="58">
        <v>2583</v>
      </c>
      <c r="G185" s="59">
        <v>18</v>
      </c>
    </row>
    <row r="186" spans="2:7">
      <c r="B186" t="s">
        <v>57</v>
      </c>
      <c r="C186" t="s">
        <v>16</v>
      </c>
      <c r="D186" t="s">
        <v>27</v>
      </c>
      <c r="E186" s="58">
        <v>2562</v>
      </c>
      <c r="G186" s="59">
        <v>6</v>
      </c>
    </row>
    <row r="187" spans="2:7">
      <c r="B187" t="s">
        <v>10</v>
      </c>
      <c r="C187" t="s">
        <v>36</v>
      </c>
      <c r="D187" t="s">
        <v>30</v>
      </c>
      <c r="E187" s="58">
        <v>2541</v>
      </c>
      <c r="G187" s="59">
        <v>90</v>
      </c>
    </row>
    <row r="188" spans="2:7">
      <c r="B188" t="s">
        <v>10</v>
      </c>
      <c r="C188" t="s">
        <v>36</v>
      </c>
      <c r="D188" t="s">
        <v>54</v>
      </c>
      <c r="E188" s="58">
        <v>2541</v>
      </c>
      <c r="G188" s="59">
        <v>45</v>
      </c>
    </row>
    <row r="189" spans="2:7">
      <c r="B189" t="s">
        <v>42</v>
      </c>
      <c r="C189" t="s">
        <v>16</v>
      </c>
      <c r="D189" t="s">
        <v>55</v>
      </c>
      <c r="E189" s="58">
        <v>2478</v>
      </c>
      <c r="G189" s="59">
        <v>21</v>
      </c>
    </row>
    <row r="190" spans="2:7">
      <c r="B190" t="s">
        <v>57</v>
      </c>
      <c r="C190" t="s">
        <v>24</v>
      </c>
      <c r="D190" t="s">
        <v>54</v>
      </c>
      <c r="E190" s="58">
        <v>2471</v>
      </c>
      <c r="G190" s="59">
        <v>342</v>
      </c>
    </row>
    <row r="191" spans="2:7">
      <c r="B191" t="s">
        <v>49</v>
      </c>
      <c r="C191" t="s">
        <v>16</v>
      </c>
      <c r="D191" t="s">
        <v>30</v>
      </c>
      <c r="E191" s="58">
        <v>2464</v>
      </c>
      <c r="G191" s="59">
        <v>234</v>
      </c>
    </row>
    <row r="192" spans="2:7">
      <c r="B192" t="s">
        <v>20</v>
      </c>
      <c r="C192" t="s">
        <v>36</v>
      </c>
      <c r="D192" t="s">
        <v>53</v>
      </c>
      <c r="E192" s="58">
        <v>2436</v>
      </c>
      <c r="G192" s="59">
        <v>99</v>
      </c>
    </row>
    <row r="193" spans="2:7">
      <c r="B193" t="s">
        <v>20</v>
      </c>
      <c r="C193" t="s">
        <v>16</v>
      </c>
      <c r="D193" t="s">
        <v>55</v>
      </c>
      <c r="E193" s="58">
        <v>2429</v>
      </c>
      <c r="G193" s="59">
        <v>144</v>
      </c>
    </row>
    <row r="194" spans="2:7">
      <c r="B194" t="s">
        <v>49</v>
      </c>
      <c r="C194" t="s">
        <v>16</v>
      </c>
      <c r="D194" t="s">
        <v>19</v>
      </c>
      <c r="E194" s="58">
        <v>2415</v>
      </c>
      <c r="G194" s="59">
        <v>255</v>
      </c>
    </row>
    <row r="195" spans="2:7">
      <c r="B195" t="s">
        <v>45</v>
      </c>
      <c r="C195" t="s">
        <v>16</v>
      </c>
      <c r="D195" t="s">
        <v>25</v>
      </c>
      <c r="E195" s="58">
        <v>2415</v>
      </c>
      <c r="G195" s="59">
        <v>15</v>
      </c>
    </row>
    <row r="196" spans="2:7">
      <c r="B196" t="s">
        <v>20</v>
      </c>
      <c r="C196" t="s">
        <v>36</v>
      </c>
      <c r="D196" t="s">
        <v>35</v>
      </c>
      <c r="E196" s="58">
        <v>2408</v>
      </c>
      <c r="G196" s="59">
        <v>9</v>
      </c>
    </row>
    <row r="197" spans="2:7">
      <c r="B197" t="s">
        <v>23</v>
      </c>
      <c r="C197" t="s">
        <v>11</v>
      </c>
      <c r="D197" t="s">
        <v>53</v>
      </c>
      <c r="E197" s="58">
        <v>2324</v>
      </c>
      <c r="G197" s="59">
        <v>177</v>
      </c>
    </row>
    <row r="198" spans="2:7">
      <c r="B198" t="s">
        <v>57</v>
      </c>
      <c r="C198" t="s">
        <v>24</v>
      </c>
      <c r="D198" t="s">
        <v>50</v>
      </c>
      <c r="E198" s="58">
        <v>2317</v>
      </c>
      <c r="G198" s="59">
        <v>261</v>
      </c>
    </row>
    <row r="199" spans="2:7">
      <c r="B199" t="s">
        <v>28</v>
      </c>
      <c r="C199" t="s">
        <v>36</v>
      </c>
      <c r="D199" t="s">
        <v>14</v>
      </c>
      <c r="E199" s="58">
        <v>2317</v>
      </c>
      <c r="G199" s="59">
        <v>123</v>
      </c>
    </row>
    <row r="200" spans="2:7">
      <c r="B200" t="s">
        <v>10</v>
      </c>
      <c r="C200" t="s">
        <v>52</v>
      </c>
      <c r="D200" t="s">
        <v>55</v>
      </c>
      <c r="E200" s="58">
        <v>2289</v>
      </c>
      <c r="G200" s="59">
        <v>135</v>
      </c>
    </row>
    <row r="201" spans="2:7">
      <c r="B201" t="s">
        <v>10</v>
      </c>
      <c r="C201" t="s">
        <v>16</v>
      </c>
      <c r="D201" t="s">
        <v>12</v>
      </c>
      <c r="E201" s="58">
        <v>2275</v>
      </c>
      <c r="G201" s="59">
        <v>447</v>
      </c>
    </row>
    <row r="202" spans="2:7">
      <c r="B202" t="s">
        <v>15</v>
      </c>
      <c r="C202" t="s">
        <v>36</v>
      </c>
      <c r="D202" t="s">
        <v>55</v>
      </c>
      <c r="E202" s="58">
        <v>2268</v>
      </c>
      <c r="G202" s="59">
        <v>63</v>
      </c>
    </row>
    <row r="203" spans="2:7">
      <c r="B203" t="s">
        <v>42</v>
      </c>
      <c r="C203" t="s">
        <v>52</v>
      </c>
      <c r="D203" t="s">
        <v>33</v>
      </c>
      <c r="E203" s="58">
        <v>2226</v>
      </c>
      <c r="G203" s="59">
        <v>48</v>
      </c>
    </row>
    <row r="204" spans="2:7">
      <c r="B204" t="s">
        <v>28</v>
      </c>
      <c r="C204" t="s">
        <v>52</v>
      </c>
      <c r="D204" t="s">
        <v>32</v>
      </c>
      <c r="E204" s="58">
        <v>2219</v>
      </c>
      <c r="G204" s="59">
        <v>75</v>
      </c>
    </row>
    <row r="205" spans="2:7">
      <c r="B205" t="s">
        <v>49</v>
      </c>
      <c r="C205" t="s">
        <v>52</v>
      </c>
      <c r="D205" t="s">
        <v>50</v>
      </c>
      <c r="E205" s="58">
        <v>2212</v>
      </c>
      <c r="G205" s="59">
        <v>117</v>
      </c>
    </row>
    <row r="206" spans="2:7">
      <c r="B206" t="s">
        <v>57</v>
      </c>
      <c r="C206" t="s">
        <v>36</v>
      </c>
      <c r="D206" t="s">
        <v>39</v>
      </c>
      <c r="E206" s="58">
        <v>2205</v>
      </c>
      <c r="G206" s="59">
        <v>141</v>
      </c>
    </row>
    <row r="207" spans="2:7">
      <c r="B207" t="s">
        <v>42</v>
      </c>
      <c r="C207" t="s">
        <v>52</v>
      </c>
      <c r="D207" t="s">
        <v>44</v>
      </c>
      <c r="E207" s="58">
        <v>2205</v>
      </c>
      <c r="G207" s="59">
        <v>138</v>
      </c>
    </row>
    <row r="208" spans="2:7">
      <c r="B208" t="s">
        <v>42</v>
      </c>
      <c r="C208" t="s">
        <v>24</v>
      </c>
      <c r="D208" t="s">
        <v>37</v>
      </c>
      <c r="E208" s="58">
        <v>2149</v>
      </c>
      <c r="G208" s="59">
        <v>117</v>
      </c>
    </row>
    <row r="209" spans="2:7">
      <c r="B209" t="s">
        <v>20</v>
      </c>
      <c r="C209" t="s">
        <v>24</v>
      </c>
      <c r="D209" t="s">
        <v>30</v>
      </c>
      <c r="E209" s="58">
        <v>2142</v>
      </c>
      <c r="G209" s="59">
        <v>114</v>
      </c>
    </row>
    <row r="210" spans="2:7">
      <c r="B210" t="s">
        <v>42</v>
      </c>
      <c r="C210" t="s">
        <v>16</v>
      </c>
      <c r="D210" t="s">
        <v>32</v>
      </c>
      <c r="E210" s="58">
        <v>2135</v>
      </c>
      <c r="G210" s="59">
        <v>27</v>
      </c>
    </row>
    <row r="211" spans="2:7">
      <c r="B211" t="s">
        <v>23</v>
      </c>
      <c r="C211" t="s">
        <v>16</v>
      </c>
      <c r="D211" t="s">
        <v>27</v>
      </c>
      <c r="E211" s="58">
        <v>2114</v>
      </c>
      <c r="G211" s="59">
        <v>186</v>
      </c>
    </row>
    <row r="212" spans="2:7">
      <c r="B212" t="s">
        <v>49</v>
      </c>
      <c r="C212" t="s">
        <v>16</v>
      </c>
      <c r="D212" t="s">
        <v>54</v>
      </c>
      <c r="E212" s="58">
        <v>2114</v>
      </c>
      <c r="G212" s="59">
        <v>66</v>
      </c>
    </row>
    <row r="213" spans="2:7">
      <c r="B213" t="s">
        <v>28</v>
      </c>
      <c r="C213" t="s">
        <v>29</v>
      </c>
      <c r="D213" t="s">
        <v>30</v>
      </c>
      <c r="E213" s="58">
        <v>2100</v>
      </c>
      <c r="G213" s="59">
        <v>414</v>
      </c>
    </row>
    <row r="214" spans="2:7">
      <c r="B214" t="s">
        <v>15</v>
      </c>
      <c r="C214" t="s">
        <v>16</v>
      </c>
      <c r="D214" t="s">
        <v>54</v>
      </c>
      <c r="E214" s="58">
        <v>2023</v>
      </c>
      <c r="G214" s="59">
        <v>168</v>
      </c>
    </row>
    <row r="215" spans="2:7">
      <c r="B215" t="s">
        <v>49</v>
      </c>
      <c r="C215" t="s">
        <v>16</v>
      </c>
      <c r="D215" t="s">
        <v>50</v>
      </c>
      <c r="E215" s="58">
        <v>2023</v>
      </c>
      <c r="G215" s="59">
        <v>78</v>
      </c>
    </row>
    <row r="216" spans="2:7">
      <c r="B216" t="s">
        <v>48</v>
      </c>
      <c r="C216" t="s">
        <v>29</v>
      </c>
      <c r="D216" t="s">
        <v>32</v>
      </c>
      <c r="E216" s="58">
        <v>2016</v>
      </c>
      <c r="G216" s="59">
        <v>117</v>
      </c>
    </row>
    <row r="217" spans="2:7">
      <c r="B217" t="s">
        <v>15</v>
      </c>
      <c r="C217" t="s">
        <v>52</v>
      </c>
      <c r="D217" t="s">
        <v>32</v>
      </c>
      <c r="E217" s="58">
        <v>2009</v>
      </c>
      <c r="G217" s="59">
        <v>219</v>
      </c>
    </row>
    <row r="218" spans="2:7">
      <c r="B218" t="s">
        <v>10</v>
      </c>
      <c r="C218" t="s">
        <v>36</v>
      </c>
      <c r="D218" t="s">
        <v>37</v>
      </c>
      <c r="E218" s="58">
        <v>1988</v>
      </c>
      <c r="G218" s="59">
        <v>39</v>
      </c>
    </row>
    <row r="219" spans="2:7">
      <c r="B219" t="s">
        <v>57</v>
      </c>
      <c r="C219" t="s">
        <v>16</v>
      </c>
      <c r="D219" t="s">
        <v>44</v>
      </c>
      <c r="E219" s="58">
        <v>1974</v>
      </c>
      <c r="G219" s="59">
        <v>195</v>
      </c>
    </row>
    <row r="220" spans="2:7">
      <c r="B220" t="s">
        <v>42</v>
      </c>
      <c r="C220" t="s">
        <v>52</v>
      </c>
      <c r="D220" t="s">
        <v>19</v>
      </c>
      <c r="E220" s="58">
        <v>1932</v>
      </c>
      <c r="G220" s="59">
        <v>369</v>
      </c>
    </row>
    <row r="221" spans="2:7">
      <c r="B221" t="s">
        <v>23</v>
      </c>
      <c r="C221" t="s">
        <v>24</v>
      </c>
      <c r="D221" t="s">
        <v>41</v>
      </c>
      <c r="E221" s="58">
        <v>1925</v>
      </c>
      <c r="G221" s="59">
        <v>192</v>
      </c>
    </row>
    <row r="222" spans="2:7">
      <c r="B222" t="s">
        <v>28</v>
      </c>
      <c r="C222" t="s">
        <v>11</v>
      </c>
      <c r="D222" t="s">
        <v>32</v>
      </c>
      <c r="E222" s="58">
        <v>1904</v>
      </c>
      <c r="G222" s="59">
        <v>405</v>
      </c>
    </row>
    <row r="223" spans="2:7">
      <c r="B223" t="s">
        <v>15</v>
      </c>
      <c r="C223" t="s">
        <v>11</v>
      </c>
      <c r="D223" t="s">
        <v>39</v>
      </c>
      <c r="E223" s="58">
        <v>1890</v>
      </c>
      <c r="G223" s="59">
        <v>195</v>
      </c>
    </row>
    <row r="224" spans="2:7">
      <c r="B224" t="s">
        <v>48</v>
      </c>
      <c r="C224" t="s">
        <v>29</v>
      </c>
      <c r="D224" t="s">
        <v>30</v>
      </c>
      <c r="E224" s="58">
        <v>1785</v>
      </c>
      <c r="G224" s="59">
        <v>462</v>
      </c>
    </row>
    <row r="225" spans="2:7">
      <c r="B225" t="s">
        <v>42</v>
      </c>
      <c r="C225" t="s">
        <v>36</v>
      </c>
      <c r="D225" t="s">
        <v>25</v>
      </c>
      <c r="E225" s="58">
        <v>1778</v>
      </c>
      <c r="G225" s="59">
        <v>270</v>
      </c>
    </row>
    <row r="226" spans="2:7">
      <c r="B226" t="s">
        <v>15</v>
      </c>
      <c r="C226" t="s">
        <v>11</v>
      </c>
      <c r="D226" t="s">
        <v>41</v>
      </c>
      <c r="E226" s="58">
        <v>1771</v>
      </c>
      <c r="G226" s="59">
        <v>204</v>
      </c>
    </row>
    <row r="227" spans="2:7">
      <c r="B227" t="s">
        <v>15</v>
      </c>
      <c r="C227" t="s">
        <v>36</v>
      </c>
      <c r="D227" t="s">
        <v>50</v>
      </c>
      <c r="E227" s="58">
        <v>1701</v>
      </c>
      <c r="G227" s="59">
        <v>234</v>
      </c>
    </row>
    <row r="228" spans="2:7">
      <c r="B228" t="s">
        <v>49</v>
      </c>
      <c r="C228" t="s">
        <v>29</v>
      </c>
      <c r="D228" t="s">
        <v>56</v>
      </c>
      <c r="E228" s="58">
        <v>1652</v>
      </c>
      <c r="G228" s="59">
        <v>102</v>
      </c>
    </row>
    <row r="229" spans="2:7">
      <c r="B229" t="s">
        <v>45</v>
      </c>
      <c r="C229" t="s">
        <v>52</v>
      </c>
      <c r="D229" t="s">
        <v>33</v>
      </c>
      <c r="E229" s="58">
        <v>1652</v>
      </c>
      <c r="G229" s="59">
        <v>93</v>
      </c>
    </row>
    <row r="230" spans="2:7">
      <c r="B230" t="s">
        <v>28</v>
      </c>
      <c r="C230" t="s">
        <v>29</v>
      </c>
      <c r="D230" t="s">
        <v>12</v>
      </c>
      <c r="E230" s="58">
        <v>1638</v>
      </c>
      <c r="G230" s="59">
        <v>63</v>
      </c>
    </row>
    <row r="231" spans="2:7">
      <c r="B231" t="s">
        <v>10</v>
      </c>
      <c r="C231" t="s">
        <v>16</v>
      </c>
      <c r="D231" t="s">
        <v>51</v>
      </c>
      <c r="E231" s="58">
        <v>1638</v>
      </c>
      <c r="G231" s="59">
        <v>48</v>
      </c>
    </row>
    <row r="232" spans="2:7">
      <c r="B232" t="s">
        <v>10</v>
      </c>
      <c r="C232" t="s">
        <v>11</v>
      </c>
      <c r="D232" t="s">
        <v>12</v>
      </c>
      <c r="E232" s="58">
        <v>1624</v>
      </c>
      <c r="G232" s="59">
        <v>114</v>
      </c>
    </row>
    <row r="233" spans="2:7">
      <c r="B233" t="s">
        <v>10</v>
      </c>
      <c r="C233" t="s">
        <v>16</v>
      </c>
      <c r="D233" t="s">
        <v>54</v>
      </c>
      <c r="E233" s="58">
        <v>1617</v>
      </c>
      <c r="G233" s="59">
        <v>126</v>
      </c>
    </row>
    <row r="234" spans="2:7">
      <c r="B234" t="s">
        <v>48</v>
      </c>
      <c r="C234" t="s">
        <v>16</v>
      </c>
      <c r="D234" t="s">
        <v>35</v>
      </c>
      <c r="E234" s="58">
        <v>1589</v>
      </c>
      <c r="G234" s="59">
        <v>303</v>
      </c>
    </row>
    <row r="235" spans="2:7">
      <c r="B235" t="s">
        <v>48</v>
      </c>
      <c r="C235" t="s">
        <v>29</v>
      </c>
      <c r="D235" t="s">
        <v>39</v>
      </c>
      <c r="E235" s="58">
        <v>1568</v>
      </c>
      <c r="G235" s="59">
        <v>141</v>
      </c>
    </row>
    <row r="236" spans="2:7">
      <c r="B236" t="s">
        <v>42</v>
      </c>
      <c r="C236" t="s">
        <v>52</v>
      </c>
      <c r="D236" t="s">
        <v>30</v>
      </c>
      <c r="E236" s="58">
        <v>1568</v>
      </c>
      <c r="G236" s="59">
        <v>96</v>
      </c>
    </row>
    <row r="237" spans="2:7">
      <c r="B237" t="s">
        <v>15</v>
      </c>
      <c r="C237" t="s">
        <v>29</v>
      </c>
      <c r="D237" t="s">
        <v>53</v>
      </c>
      <c r="E237" s="58">
        <v>1561</v>
      </c>
      <c r="G237" s="59">
        <v>27</v>
      </c>
    </row>
    <row r="238" spans="2:7">
      <c r="B238" t="s">
        <v>23</v>
      </c>
      <c r="C238" t="s">
        <v>11</v>
      </c>
      <c r="D238" t="s">
        <v>12</v>
      </c>
      <c r="E238" s="58">
        <v>1526</v>
      </c>
      <c r="G238" s="59">
        <v>240</v>
      </c>
    </row>
    <row r="239" spans="2:7">
      <c r="B239" t="s">
        <v>45</v>
      </c>
      <c r="C239" t="s">
        <v>24</v>
      </c>
      <c r="D239" t="s">
        <v>12</v>
      </c>
      <c r="E239" s="58">
        <v>1526</v>
      </c>
      <c r="G239" s="59">
        <v>105</v>
      </c>
    </row>
    <row r="240" spans="2:7">
      <c r="B240" t="s">
        <v>28</v>
      </c>
      <c r="C240" t="s">
        <v>11</v>
      </c>
      <c r="D240" t="s">
        <v>25</v>
      </c>
      <c r="E240" s="58">
        <v>1505</v>
      </c>
      <c r="G240" s="59">
        <v>102</v>
      </c>
    </row>
    <row r="241" spans="2:7">
      <c r="B241" t="s">
        <v>23</v>
      </c>
      <c r="C241" t="s">
        <v>52</v>
      </c>
      <c r="D241" t="s">
        <v>35</v>
      </c>
      <c r="E241" s="58">
        <v>1463</v>
      </c>
      <c r="G241" s="59">
        <v>39</v>
      </c>
    </row>
    <row r="242" spans="2:7">
      <c r="B242" t="s">
        <v>28</v>
      </c>
      <c r="C242" t="s">
        <v>52</v>
      </c>
      <c r="D242" t="s">
        <v>27</v>
      </c>
      <c r="E242" s="58">
        <v>1442</v>
      </c>
      <c r="G242" s="59">
        <v>15</v>
      </c>
    </row>
    <row r="243" spans="2:7">
      <c r="B243" t="s">
        <v>57</v>
      </c>
      <c r="C243" t="s">
        <v>52</v>
      </c>
      <c r="D243" t="s">
        <v>30</v>
      </c>
      <c r="E243" s="58">
        <v>1428</v>
      </c>
      <c r="G243" s="59">
        <v>93</v>
      </c>
    </row>
    <row r="244" spans="2:7">
      <c r="B244" t="s">
        <v>57</v>
      </c>
      <c r="C244" t="s">
        <v>24</v>
      </c>
      <c r="D244" t="s">
        <v>55</v>
      </c>
      <c r="E244" s="58">
        <v>1407</v>
      </c>
      <c r="G244" s="59">
        <v>72</v>
      </c>
    </row>
    <row r="245" spans="2:7">
      <c r="B245" t="s">
        <v>28</v>
      </c>
      <c r="C245" t="s">
        <v>24</v>
      </c>
      <c r="D245" t="s">
        <v>54</v>
      </c>
      <c r="E245" s="58">
        <v>1400</v>
      </c>
      <c r="G245" s="59">
        <v>135</v>
      </c>
    </row>
    <row r="246" spans="2:7">
      <c r="B246" t="s">
        <v>28</v>
      </c>
      <c r="C246" t="s">
        <v>16</v>
      </c>
      <c r="D246" t="s">
        <v>21</v>
      </c>
      <c r="E246" s="58">
        <v>1302</v>
      </c>
      <c r="G246" s="59">
        <v>402</v>
      </c>
    </row>
    <row r="247" spans="2:7">
      <c r="B247" t="s">
        <v>42</v>
      </c>
      <c r="C247" t="s">
        <v>36</v>
      </c>
      <c r="D247" t="s">
        <v>19</v>
      </c>
      <c r="E247" s="58">
        <v>1281</v>
      </c>
      <c r="G247" s="59">
        <v>75</v>
      </c>
    </row>
    <row r="248" spans="2:7">
      <c r="B248" t="s">
        <v>49</v>
      </c>
      <c r="C248" t="s">
        <v>24</v>
      </c>
      <c r="D248" t="s">
        <v>41</v>
      </c>
      <c r="E248" s="58">
        <v>1281</v>
      </c>
      <c r="G248" s="59">
        <v>18</v>
      </c>
    </row>
    <row r="249" spans="2:7">
      <c r="B249" t="s">
        <v>23</v>
      </c>
      <c r="C249" t="s">
        <v>52</v>
      </c>
      <c r="D249" t="s">
        <v>32</v>
      </c>
      <c r="E249" s="58">
        <v>1274</v>
      </c>
      <c r="G249" s="59">
        <v>225</v>
      </c>
    </row>
    <row r="250" spans="2:7">
      <c r="B250" t="s">
        <v>28</v>
      </c>
      <c r="C250" t="s">
        <v>36</v>
      </c>
      <c r="D250" t="s">
        <v>55</v>
      </c>
      <c r="E250" s="58">
        <v>1134</v>
      </c>
      <c r="G250" s="59">
        <v>282</v>
      </c>
    </row>
    <row r="251" spans="2:7">
      <c r="B251" t="s">
        <v>20</v>
      </c>
      <c r="C251" t="s">
        <v>11</v>
      </c>
      <c r="D251" t="s">
        <v>54</v>
      </c>
      <c r="E251" s="58">
        <v>1085</v>
      </c>
      <c r="G251" s="59">
        <v>273</v>
      </c>
    </row>
    <row r="252" spans="2:7">
      <c r="B252" t="s">
        <v>28</v>
      </c>
      <c r="C252" t="s">
        <v>16</v>
      </c>
      <c r="D252" t="s">
        <v>44</v>
      </c>
      <c r="E252" s="58">
        <v>1071</v>
      </c>
      <c r="G252" s="59">
        <v>270</v>
      </c>
    </row>
    <row r="253" spans="2:7">
      <c r="B253" t="s">
        <v>48</v>
      </c>
      <c r="C253" t="s">
        <v>11</v>
      </c>
      <c r="D253" t="s">
        <v>19</v>
      </c>
      <c r="E253" s="58">
        <v>1057</v>
      </c>
      <c r="G253" s="59">
        <v>54</v>
      </c>
    </row>
    <row r="254" spans="2:7">
      <c r="B254" t="s">
        <v>49</v>
      </c>
      <c r="C254" t="s">
        <v>24</v>
      </c>
      <c r="D254" t="s">
        <v>56</v>
      </c>
      <c r="E254" s="58">
        <v>973</v>
      </c>
      <c r="G254" s="59">
        <v>162</v>
      </c>
    </row>
    <row r="255" spans="2:7">
      <c r="B255" t="s">
        <v>42</v>
      </c>
      <c r="C255" t="s">
        <v>29</v>
      </c>
      <c r="D255" t="s">
        <v>55</v>
      </c>
      <c r="E255" s="58">
        <v>966</v>
      </c>
      <c r="G255" s="59">
        <v>198</v>
      </c>
    </row>
    <row r="256" spans="2:7">
      <c r="B256" t="s">
        <v>20</v>
      </c>
      <c r="C256" t="s">
        <v>16</v>
      </c>
      <c r="D256" t="s">
        <v>21</v>
      </c>
      <c r="E256" s="58">
        <v>959</v>
      </c>
      <c r="G256" s="59">
        <v>147</v>
      </c>
    </row>
    <row r="257" spans="2:7">
      <c r="B257" t="s">
        <v>28</v>
      </c>
      <c r="C257" t="s">
        <v>36</v>
      </c>
      <c r="D257" t="s">
        <v>33</v>
      </c>
      <c r="E257" s="58">
        <v>959</v>
      </c>
      <c r="G257" s="59">
        <v>135</v>
      </c>
    </row>
    <row r="258" spans="2:7">
      <c r="B258" t="s">
        <v>57</v>
      </c>
      <c r="C258" t="s">
        <v>24</v>
      </c>
      <c r="D258" t="s">
        <v>14</v>
      </c>
      <c r="E258" s="58">
        <v>945</v>
      </c>
      <c r="G258" s="59">
        <v>75</v>
      </c>
    </row>
    <row r="259" spans="2:7">
      <c r="B259" t="s">
        <v>49</v>
      </c>
      <c r="C259" t="s">
        <v>11</v>
      </c>
      <c r="D259" t="s">
        <v>21</v>
      </c>
      <c r="E259" s="58">
        <v>938</v>
      </c>
      <c r="G259" s="59">
        <v>366</v>
      </c>
    </row>
    <row r="260" spans="2:7">
      <c r="B260" t="s">
        <v>20</v>
      </c>
      <c r="C260" t="s">
        <v>52</v>
      </c>
      <c r="D260" t="s">
        <v>32</v>
      </c>
      <c r="E260" s="58">
        <v>938</v>
      </c>
      <c r="G260" s="59">
        <v>189</v>
      </c>
    </row>
    <row r="261" spans="2:7">
      <c r="B261" t="s">
        <v>28</v>
      </c>
      <c r="C261" t="s">
        <v>36</v>
      </c>
      <c r="D261" t="s">
        <v>32</v>
      </c>
      <c r="E261" s="58">
        <v>938</v>
      </c>
      <c r="G261" s="59">
        <v>6</v>
      </c>
    </row>
    <row r="262" spans="2:7">
      <c r="B262" t="s">
        <v>45</v>
      </c>
      <c r="C262" t="s">
        <v>52</v>
      </c>
      <c r="D262" t="s">
        <v>41</v>
      </c>
      <c r="E262" s="58">
        <v>861</v>
      </c>
      <c r="G262" s="59">
        <v>195</v>
      </c>
    </row>
    <row r="263" spans="2:7">
      <c r="B263" t="s">
        <v>23</v>
      </c>
      <c r="C263" t="s">
        <v>24</v>
      </c>
      <c r="D263" t="s">
        <v>56</v>
      </c>
      <c r="E263" s="58">
        <v>854</v>
      </c>
      <c r="G263" s="59">
        <v>309</v>
      </c>
    </row>
    <row r="264" spans="2:7">
      <c r="B264" t="s">
        <v>23</v>
      </c>
      <c r="C264" t="s">
        <v>16</v>
      </c>
      <c r="D264" t="s">
        <v>55</v>
      </c>
      <c r="E264" s="58">
        <v>847</v>
      </c>
      <c r="G264" s="59">
        <v>129</v>
      </c>
    </row>
    <row r="265" spans="2:7">
      <c r="B265" t="s">
        <v>15</v>
      </c>
      <c r="C265" t="s">
        <v>36</v>
      </c>
      <c r="D265" t="s">
        <v>14</v>
      </c>
      <c r="E265" s="58">
        <v>819</v>
      </c>
      <c r="G265" s="59">
        <v>510</v>
      </c>
    </row>
    <row r="266" spans="2:7">
      <c r="B266" t="s">
        <v>49</v>
      </c>
      <c r="C266" t="s">
        <v>16</v>
      </c>
      <c r="D266" t="s">
        <v>33</v>
      </c>
      <c r="E266" s="58">
        <v>819</v>
      </c>
      <c r="G266" s="59">
        <v>306</v>
      </c>
    </row>
    <row r="267" spans="2:7">
      <c r="B267" t="s">
        <v>48</v>
      </c>
      <c r="C267" t="s">
        <v>24</v>
      </c>
      <c r="D267" t="s">
        <v>55</v>
      </c>
      <c r="E267" s="58">
        <v>798</v>
      </c>
      <c r="G267" s="59">
        <v>519</v>
      </c>
    </row>
    <row r="268" spans="2:7">
      <c r="B268" t="s">
        <v>23</v>
      </c>
      <c r="C268" t="s">
        <v>11</v>
      </c>
      <c r="D268" t="s">
        <v>27</v>
      </c>
      <c r="E268" s="58">
        <v>714</v>
      </c>
      <c r="G268" s="59">
        <v>231</v>
      </c>
    </row>
    <row r="269" spans="2:7">
      <c r="B269" t="s">
        <v>20</v>
      </c>
      <c r="C269" t="s">
        <v>52</v>
      </c>
      <c r="D269" t="s">
        <v>35</v>
      </c>
      <c r="E269" s="58">
        <v>707</v>
      </c>
      <c r="G269" s="59">
        <v>174</v>
      </c>
    </row>
    <row r="270" spans="2:7">
      <c r="B270" t="s">
        <v>57</v>
      </c>
      <c r="C270" t="s">
        <v>52</v>
      </c>
      <c r="D270" t="s">
        <v>35</v>
      </c>
      <c r="E270" s="58">
        <v>700</v>
      </c>
      <c r="G270" s="59">
        <v>87</v>
      </c>
    </row>
    <row r="271" spans="2:7">
      <c r="B271" t="s">
        <v>48</v>
      </c>
      <c r="C271" t="s">
        <v>29</v>
      </c>
      <c r="D271" t="s">
        <v>50</v>
      </c>
      <c r="E271" s="58">
        <v>630</v>
      </c>
      <c r="G271" s="59">
        <v>36</v>
      </c>
    </row>
    <row r="272" spans="2:7">
      <c r="B272" t="s">
        <v>10</v>
      </c>
      <c r="C272" t="s">
        <v>36</v>
      </c>
      <c r="D272" t="s">
        <v>51</v>
      </c>
      <c r="E272" s="58">
        <v>623</v>
      </c>
      <c r="G272" s="59">
        <v>51</v>
      </c>
    </row>
    <row r="273" spans="2:7">
      <c r="B273" t="s">
        <v>23</v>
      </c>
      <c r="C273" t="s">
        <v>16</v>
      </c>
      <c r="D273" t="s">
        <v>41</v>
      </c>
      <c r="E273" s="58">
        <v>609</v>
      </c>
      <c r="G273" s="59">
        <v>99</v>
      </c>
    </row>
    <row r="274" spans="2:7">
      <c r="B274" t="s">
        <v>10</v>
      </c>
      <c r="C274" t="s">
        <v>36</v>
      </c>
      <c r="D274" t="s">
        <v>53</v>
      </c>
      <c r="E274" s="58">
        <v>609</v>
      </c>
      <c r="G274" s="59">
        <v>87</v>
      </c>
    </row>
    <row r="275" spans="2:7">
      <c r="B275" t="s">
        <v>57</v>
      </c>
      <c r="C275" t="s">
        <v>16</v>
      </c>
      <c r="D275" t="s">
        <v>47</v>
      </c>
      <c r="E275" s="58">
        <v>567</v>
      </c>
      <c r="G275" s="59">
        <v>228</v>
      </c>
    </row>
    <row r="276" spans="2:7">
      <c r="B276" t="s">
        <v>28</v>
      </c>
      <c r="C276" t="s">
        <v>11</v>
      </c>
      <c r="D276" t="s">
        <v>12</v>
      </c>
      <c r="E276" s="58">
        <v>560</v>
      </c>
      <c r="G276" s="59">
        <v>81</v>
      </c>
    </row>
    <row r="277" spans="2:7">
      <c r="B277" t="s">
        <v>48</v>
      </c>
      <c r="C277" t="s">
        <v>16</v>
      </c>
      <c r="D277" t="s">
        <v>41</v>
      </c>
      <c r="E277" s="58">
        <v>553</v>
      </c>
      <c r="G277" s="59">
        <v>15</v>
      </c>
    </row>
    <row r="278" spans="2:7">
      <c r="B278" t="s">
        <v>28</v>
      </c>
      <c r="C278" t="s">
        <v>52</v>
      </c>
      <c r="D278" t="s">
        <v>21</v>
      </c>
      <c r="E278" s="58">
        <v>525</v>
      </c>
      <c r="G278" s="59">
        <v>48</v>
      </c>
    </row>
    <row r="279" spans="2:7">
      <c r="B279" t="s">
        <v>45</v>
      </c>
      <c r="C279" t="s">
        <v>11</v>
      </c>
      <c r="D279" t="s">
        <v>39</v>
      </c>
      <c r="E279" s="58">
        <v>518</v>
      </c>
      <c r="G279" s="59">
        <v>75</v>
      </c>
    </row>
    <row r="280" spans="2:7">
      <c r="B280" t="s">
        <v>28</v>
      </c>
      <c r="C280" t="s">
        <v>24</v>
      </c>
      <c r="D280" t="s">
        <v>47</v>
      </c>
      <c r="E280" s="58">
        <v>497</v>
      </c>
      <c r="G280" s="59">
        <v>63</v>
      </c>
    </row>
    <row r="281" spans="2:7">
      <c r="B281" t="s">
        <v>45</v>
      </c>
      <c r="C281" t="s">
        <v>16</v>
      </c>
      <c r="D281" t="s">
        <v>39</v>
      </c>
      <c r="E281" s="58">
        <v>490</v>
      </c>
      <c r="G281" s="59">
        <v>84</v>
      </c>
    </row>
    <row r="282" spans="2:7">
      <c r="B282" t="s">
        <v>28</v>
      </c>
      <c r="C282" t="s">
        <v>36</v>
      </c>
      <c r="D282" t="s">
        <v>30</v>
      </c>
      <c r="E282" s="58">
        <v>469</v>
      </c>
      <c r="G282" s="59">
        <v>75</v>
      </c>
    </row>
    <row r="283" spans="2:7">
      <c r="B283" t="s">
        <v>15</v>
      </c>
      <c r="C283" t="s">
        <v>11</v>
      </c>
      <c r="D283" t="s">
        <v>47</v>
      </c>
      <c r="E283" s="58">
        <v>434</v>
      </c>
      <c r="G283" s="59">
        <v>87</v>
      </c>
    </row>
    <row r="284" spans="2:7">
      <c r="B284" t="s">
        <v>45</v>
      </c>
      <c r="C284" t="s">
        <v>29</v>
      </c>
      <c r="D284" t="s">
        <v>25</v>
      </c>
      <c r="E284" s="58">
        <v>385</v>
      </c>
      <c r="G284" s="59">
        <v>249</v>
      </c>
    </row>
    <row r="285" spans="2:7">
      <c r="B285" t="s">
        <v>15</v>
      </c>
      <c r="C285" t="s">
        <v>16</v>
      </c>
      <c r="D285" t="s">
        <v>33</v>
      </c>
      <c r="E285" s="58">
        <v>357</v>
      </c>
      <c r="G285" s="59">
        <v>126</v>
      </c>
    </row>
    <row r="286" spans="2:7">
      <c r="B286" t="s">
        <v>23</v>
      </c>
      <c r="C286" t="s">
        <v>52</v>
      </c>
      <c r="D286" t="s">
        <v>39</v>
      </c>
      <c r="E286" s="58">
        <v>336</v>
      </c>
      <c r="G286" s="59">
        <v>144</v>
      </c>
    </row>
    <row r="287" spans="2:7">
      <c r="B287" t="s">
        <v>42</v>
      </c>
      <c r="C287" t="s">
        <v>24</v>
      </c>
      <c r="D287" t="s">
        <v>17</v>
      </c>
      <c r="E287" s="58">
        <v>280</v>
      </c>
      <c r="G287" s="59">
        <v>87</v>
      </c>
    </row>
    <row r="288" spans="2:7">
      <c r="B288" t="s">
        <v>20</v>
      </c>
      <c r="C288" t="s">
        <v>11</v>
      </c>
      <c r="D288" t="s">
        <v>21</v>
      </c>
      <c r="E288" s="58">
        <v>259</v>
      </c>
      <c r="G288" s="59">
        <v>207</v>
      </c>
    </row>
    <row r="289" spans="2:7">
      <c r="B289" t="s">
        <v>48</v>
      </c>
      <c r="C289" t="s">
        <v>52</v>
      </c>
      <c r="D289" t="s">
        <v>14</v>
      </c>
      <c r="E289" s="58">
        <v>252</v>
      </c>
      <c r="G289" s="59">
        <v>54</v>
      </c>
    </row>
    <row r="290" spans="2:7">
      <c r="B290" t="s">
        <v>57</v>
      </c>
      <c r="C290" t="s">
        <v>11</v>
      </c>
      <c r="D290" t="s">
        <v>47</v>
      </c>
      <c r="E290" s="58">
        <v>245</v>
      </c>
      <c r="G290" s="59">
        <v>288</v>
      </c>
    </row>
    <row r="291" spans="2:7">
      <c r="B291" t="s">
        <v>48</v>
      </c>
      <c r="C291" t="s">
        <v>11</v>
      </c>
      <c r="D291" t="s">
        <v>41</v>
      </c>
      <c r="E291" s="58">
        <v>238</v>
      </c>
      <c r="G291" s="59">
        <v>18</v>
      </c>
    </row>
    <row r="292" spans="2:7">
      <c r="B292" t="s">
        <v>10</v>
      </c>
      <c r="C292" t="s">
        <v>24</v>
      </c>
      <c r="D292" t="s">
        <v>21</v>
      </c>
      <c r="E292" s="58">
        <v>217</v>
      </c>
      <c r="G292" s="59">
        <v>36</v>
      </c>
    </row>
    <row r="293" spans="2:7">
      <c r="B293" t="s">
        <v>48</v>
      </c>
      <c r="C293" t="s">
        <v>24</v>
      </c>
      <c r="D293" t="s">
        <v>35</v>
      </c>
      <c r="E293" s="58">
        <v>189</v>
      </c>
      <c r="G293" s="59">
        <v>48</v>
      </c>
    </row>
    <row r="294" spans="2:7">
      <c r="B294" t="s">
        <v>45</v>
      </c>
      <c r="C294" t="s">
        <v>11</v>
      </c>
      <c r="D294" t="s">
        <v>37</v>
      </c>
      <c r="E294" s="58">
        <v>182</v>
      </c>
      <c r="G294" s="59">
        <v>48</v>
      </c>
    </row>
    <row r="295" spans="2:7">
      <c r="B295" t="s">
        <v>15</v>
      </c>
      <c r="C295" t="s">
        <v>36</v>
      </c>
      <c r="D295" t="s">
        <v>39</v>
      </c>
      <c r="E295" s="58">
        <v>168</v>
      </c>
      <c r="G295" s="59">
        <v>84</v>
      </c>
    </row>
    <row r="296" spans="2:7">
      <c r="B296" t="s">
        <v>23</v>
      </c>
      <c r="C296" t="s">
        <v>36</v>
      </c>
      <c r="D296" t="s">
        <v>30</v>
      </c>
      <c r="E296" s="58">
        <v>154</v>
      </c>
      <c r="G296" s="59">
        <v>21</v>
      </c>
    </row>
    <row r="297" spans="2:7">
      <c r="B297" t="s">
        <v>23</v>
      </c>
      <c r="C297" t="s">
        <v>24</v>
      </c>
      <c r="D297" t="s">
        <v>53</v>
      </c>
      <c r="E297" s="58">
        <v>98</v>
      </c>
      <c r="G297" s="59">
        <v>204</v>
      </c>
    </row>
    <row r="298" spans="2:7">
      <c r="B298" t="s">
        <v>20</v>
      </c>
      <c r="C298" t="s">
        <v>16</v>
      </c>
      <c r="D298" t="s">
        <v>53</v>
      </c>
      <c r="E298" s="58">
        <v>98</v>
      </c>
      <c r="G298" s="59">
        <v>159</v>
      </c>
    </row>
    <row r="299" spans="2:7">
      <c r="B299" t="s">
        <v>57</v>
      </c>
      <c r="C299" t="s">
        <v>36</v>
      </c>
      <c r="D299" t="s">
        <v>14</v>
      </c>
      <c r="E299" s="58">
        <v>63</v>
      </c>
      <c r="G299" s="59">
        <v>123</v>
      </c>
    </row>
    <row r="300" spans="2:7">
      <c r="B300" t="s">
        <v>48</v>
      </c>
      <c r="C300" t="s">
        <v>36</v>
      </c>
      <c r="D300" t="s">
        <v>14</v>
      </c>
      <c r="E300" s="58">
        <v>56</v>
      </c>
      <c r="G300" s="59">
        <v>51</v>
      </c>
    </row>
    <row r="301" spans="2:7">
      <c r="B301" t="s">
        <v>15</v>
      </c>
      <c r="C301" t="s">
        <v>11</v>
      </c>
      <c r="D301" t="s">
        <v>12</v>
      </c>
      <c r="E301" s="58">
        <v>42</v>
      </c>
      <c r="G301" s="59">
        <v>150</v>
      </c>
    </row>
    <row r="302" spans="2:7">
      <c r="B302" t="s">
        <v>49</v>
      </c>
      <c r="C302" t="s">
        <v>29</v>
      </c>
      <c r="D302" t="s">
        <v>32</v>
      </c>
      <c r="E302" s="58">
        <v>21</v>
      </c>
      <c r="G302" s="59">
        <v>168</v>
      </c>
    </row>
    <row r="303" spans="2:7">
      <c r="B303" t="s">
        <v>10</v>
      </c>
      <c r="C303" t="s">
        <v>29</v>
      </c>
      <c r="D303" t="s">
        <v>54</v>
      </c>
      <c r="E303" s="58">
        <v>0</v>
      </c>
      <c r="G303" s="59">
        <v>135</v>
      </c>
    </row>
  </sheetData>
  <conditionalFormatting sqref="F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{ca3d0162-2486-4916-be1c-aa100b5592a0}</x14:id>
        </ext>
      </extLst>
    </cfRule>
  </conditionalFormatting>
  <conditionalFormatting sqref="E4:E303">
    <cfRule type="top10" dxfId="548" priority="3" rank="10"/>
  </conditionalFormatting>
  <conditionalFormatting sqref="F4:F30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{fcde2076-51bd-4e80-a1f7-536cb9a2bd2c}</x14:id>
        </ext>
      </extLst>
    </cfRule>
  </conditionalFormatting>
  <conditionalFormatting sqref="G4:G303">
    <cfRule type="duplicateValues" dxfId="549" priority="4"/>
  </conditionalFormatting>
  <pageMargins left="0.75" right="0.75" top="1" bottom="1" header="0.5" footer="0.5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3d0162-2486-4916-be1c-aa100b5592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</xm:sqref>
        </x14:conditionalFormatting>
        <x14:conditionalFormatting xmlns:xm="http://schemas.microsoft.com/office/excel/2006/main">
          <x14:cfRule type="dataBar" id="{fcde2076-51bd-4e80-a1f7-536cb9a2bd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F4:F303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showGridLines="0" workbookViewId="0">
      <selection activeCell="C17" sqref="C17"/>
    </sheetView>
  </sheetViews>
  <sheetFormatPr defaultColWidth="8.88888888888889" defaultRowHeight="14.4"/>
  <cols>
    <col min="3" max="3" width="12.5555555555556" customWidth="1"/>
    <col min="4" max="4" width="13.4444444444444" customWidth="1"/>
  </cols>
  <sheetData>
    <row r="1" ht="30" spans="1:22">
      <c r="A1" s="1"/>
      <c r="B1" s="67" t="s">
        <v>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77"/>
    </row>
    <row r="4" ht="16.2" spans="3:5">
      <c r="C4" s="68" t="s">
        <v>75</v>
      </c>
      <c r="D4" s="69" t="s">
        <v>59</v>
      </c>
      <c r="E4" s="70" t="s">
        <v>5</v>
      </c>
    </row>
    <row r="5" ht="15.6" spans="3:5">
      <c r="C5" s="71" t="s">
        <v>52</v>
      </c>
      <c r="D5" s="72">
        <f>SUMIFS(data[Amount],data[Geography],C5)</f>
        <v>252469</v>
      </c>
      <c r="E5" s="73">
        <f>SUMIFS(data[Units],data[Geography],C5)</f>
        <v>8760</v>
      </c>
    </row>
    <row r="6" ht="15.6" spans="3:5">
      <c r="C6" s="71" t="s">
        <v>24</v>
      </c>
      <c r="D6" s="72">
        <f>SUMIFS(data[Amount],data[Geography],C6)</f>
        <v>237944</v>
      </c>
      <c r="E6" s="73">
        <f>SUMIFS(data[Units],data[Geography],C6)</f>
        <v>7302</v>
      </c>
    </row>
    <row r="7" ht="15.6" spans="3:5">
      <c r="C7" s="71" t="s">
        <v>11</v>
      </c>
      <c r="D7" s="72">
        <f>SUMIFS(data[Amount],data[Geography],C7)</f>
        <v>218813</v>
      </c>
      <c r="E7" s="73">
        <f>SUMIFS(data[Units],data[Geography],C7)</f>
        <v>7431</v>
      </c>
    </row>
    <row r="8" ht="15.6" spans="3:5">
      <c r="C8" s="71" t="s">
        <v>16</v>
      </c>
      <c r="D8" s="72">
        <f>SUMIFS(data[Amount],data[Geography],C8)</f>
        <v>189434</v>
      </c>
      <c r="E8" s="73">
        <f>SUMIFS(data[Units],data[Geography],C8)</f>
        <v>10158</v>
      </c>
    </row>
    <row r="9" ht="15.6" spans="3:5">
      <c r="C9" s="71" t="s">
        <v>29</v>
      </c>
      <c r="D9" s="72">
        <f>SUMIFS(data[Amount],data[Geography],C9)</f>
        <v>173530</v>
      </c>
      <c r="E9" s="73">
        <f>SUMIFS(data[Units],data[Geography],C9)</f>
        <v>5745</v>
      </c>
    </row>
    <row r="10" ht="16.35" spans="3:5">
      <c r="C10" s="74" t="s">
        <v>36</v>
      </c>
      <c r="D10" s="75">
        <f>SUMIFS(data[Amount],data[Geography],C10)</f>
        <v>168679</v>
      </c>
      <c r="E10" s="76">
        <f>SUMIFS(data[Units],data[Geography],C10)</f>
        <v>6264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showGridLines="0" workbookViewId="0">
      <selection activeCell="F19" sqref="F19"/>
    </sheetView>
  </sheetViews>
  <sheetFormatPr defaultColWidth="8.88888888888889" defaultRowHeight="14.4"/>
  <cols>
    <col min="2" max="2" width="14.3333333333333"/>
    <col min="3" max="3" width="9"/>
    <col min="4" max="4" width="7.44444444444444"/>
  </cols>
  <sheetData>
    <row r="1" ht="39" spans="1:24">
      <c r="A1" s="1"/>
      <c r="B1" s="60" t="s">
        <v>76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4" ht="15.6" spans="2:4">
      <c r="B4" s="63" t="s">
        <v>2</v>
      </c>
      <c r="C4" s="29" t="s">
        <v>77</v>
      </c>
      <c r="D4" s="29" t="s">
        <v>78</v>
      </c>
    </row>
    <row r="5" ht="15.6" spans="2:4">
      <c r="B5" s="64" t="s">
        <v>52</v>
      </c>
      <c r="C5" s="21">
        <v>41559</v>
      </c>
      <c r="D5" s="65">
        <v>1188</v>
      </c>
    </row>
    <row r="6" ht="15.6" spans="2:4">
      <c r="B6" s="64" t="s">
        <v>24</v>
      </c>
      <c r="C6" s="21">
        <v>39620</v>
      </c>
      <c r="D6" s="65">
        <v>573</v>
      </c>
    </row>
    <row r="7" ht="15.6" spans="2:4">
      <c r="B7" s="64" t="s">
        <v>16</v>
      </c>
      <c r="C7" s="21">
        <v>28273</v>
      </c>
      <c r="D7" s="65">
        <v>912</v>
      </c>
    </row>
    <row r="8" ht="15.6" spans="2:4">
      <c r="B8" s="64" t="s">
        <v>36</v>
      </c>
      <c r="C8" s="21">
        <v>25221</v>
      </c>
      <c r="D8" s="65">
        <v>288</v>
      </c>
    </row>
    <row r="9" ht="15.6" spans="2:4">
      <c r="B9" s="64" t="s">
        <v>29</v>
      </c>
      <c r="C9" s="21">
        <v>16548</v>
      </c>
      <c r="D9" s="65">
        <v>552</v>
      </c>
    </row>
    <row r="10" ht="15.6" spans="2:4">
      <c r="B10" s="64" t="s">
        <v>11</v>
      </c>
      <c r="C10" s="21">
        <v>14504</v>
      </c>
      <c r="D10" s="65">
        <v>156</v>
      </c>
    </row>
    <row r="17" spans="4:4">
      <c r="D17" s="66"/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showGridLines="0" workbookViewId="0">
      <selection activeCell="D17" sqref="D17"/>
    </sheetView>
  </sheetViews>
  <sheetFormatPr defaultColWidth="8.88888888888889" defaultRowHeight="14.4"/>
  <cols>
    <col min="3" max="3" width="21.7777777777778"/>
    <col min="4" max="4" width="14"/>
    <col min="5" max="5" width="19.4444444444444"/>
    <col min="6" max="6" width="18.6666666666667" customWidth="1"/>
  </cols>
  <sheetData>
    <row r="1" ht="39" spans="1:23">
      <c r="A1" s="1"/>
      <c r="B1" s="60" t="s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4" ht="16.2" spans="3:4">
      <c r="C4" s="61" t="s">
        <v>3</v>
      </c>
      <c r="D4" s="5" t="s">
        <v>79</v>
      </c>
    </row>
    <row r="5" ht="15.6" spans="3:4">
      <c r="C5" s="30" t="s">
        <v>27</v>
      </c>
      <c r="D5" s="62">
        <v>44.9908675799087</v>
      </c>
    </row>
    <row r="6" ht="15.6" spans="3:4">
      <c r="C6" s="30" t="s">
        <v>33</v>
      </c>
      <c r="D6" s="62">
        <v>37.3031283710895</v>
      </c>
    </row>
    <row r="7" ht="15.6" spans="3:4">
      <c r="C7" s="30" t="s">
        <v>51</v>
      </c>
      <c r="D7" s="62">
        <v>33.8869731800766</v>
      </c>
    </row>
    <row r="8" ht="15.6" spans="3:4">
      <c r="C8" s="30" t="s">
        <v>53</v>
      </c>
      <c r="D8" s="62">
        <v>32.8071895424837</v>
      </c>
    </row>
    <row r="9" ht="15.6" spans="3:4">
      <c r="C9" s="30" t="s">
        <v>39</v>
      </c>
      <c r="D9" s="62">
        <v>32.301656920078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6"/>
  <sheetViews>
    <sheetView showGridLines="0" workbookViewId="0">
      <selection activeCell="M9" sqref="M9"/>
    </sheetView>
  </sheetViews>
  <sheetFormatPr defaultColWidth="8.88888888888889" defaultRowHeight="14.4"/>
  <sheetData>
    <row r="1" ht="28.8" spans="1:24">
      <c r="A1" s="1"/>
      <c r="B1" s="55" t="s">
        <v>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6" spans="17:21">
      <c r="Q6" s="56" t="s">
        <v>1</v>
      </c>
      <c r="R6" s="56" t="s">
        <v>2</v>
      </c>
      <c r="S6" s="56" t="s">
        <v>3</v>
      </c>
      <c r="T6" s="57" t="s">
        <v>4</v>
      </c>
      <c r="U6" s="57" t="s">
        <v>5</v>
      </c>
    </row>
    <row r="7" spans="17:21">
      <c r="Q7" t="s">
        <v>10</v>
      </c>
      <c r="R7" t="s">
        <v>11</v>
      </c>
      <c r="S7" t="s">
        <v>12</v>
      </c>
      <c r="T7" s="58">
        <v>1624</v>
      </c>
      <c r="U7" s="59">
        <v>114</v>
      </c>
    </row>
    <row r="8" spans="17:21">
      <c r="Q8" t="s">
        <v>15</v>
      </c>
      <c r="R8" t="s">
        <v>16</v>
      </c>
      <c r="S8" t="s">
        <v>17</v>
      </c>
      <c r="T8" s="58">
        <v>6706</v>
      </c>
      <c r="U8" s="59">
        <v>459</v>
      </c>
    </row>
    <row r="9" spans="17:21">
      <c r="Q9" t="s">
        <v>20</v>
      </c>
      <c r="R9" t="s">
        <v>16</v>
      </c>
      <c r="S9" t="s">
        <v>21</v>
      </c>
      <c r="T9" s="58">
        <v>959</v>
      </c>
      <c r="U9" s="59">
        <v>147</v>
      </c>
    </row>
    <row r="10" spans="17:21">
      <c r="Q10" t="s">
        <v>23</v>
      </c>
      <c r="R10" t="s">
        <v>24</v>
      </c>
      <c r="S10" t="s">
        <v>25</v>
      </c>
      <c r="T10" s="58">
        <v>9632</v>
      </c>
      <c r="U10" s="59">
        <v>288</v>
      </c>
    </row>
    <row r="11" spans="17:21">
      <c r="Q11" t="s">
        <v>28</v>
      </c>
      <c r="R11" t="s">
        <v>29</v>
      </c>
      <c r="S11" t="s">
        <v>30</v>
      </c>
      <c r="T11" s="58">
        <v>2100</v>
      </c>
      <c r="U11" s="59">
        <v>414</v>
      </c>
    </row>
    <row r="12" spans="17:21">
      <c r="Q12" t="s">
        <v>10</v>
      </c>
      <c r="R12" t="s">
        <v>16</v>
      </c>
      <c r="S12" t="s">
        <v>33</v>
      </c>
      <c r="T12" s="58">
        <v>8869</v>
      </c>
      <c r="U12" s="59">
        <v>432</v>
      </c>
    </row>
    <row r="13" spans="17:21">
      <c r="Q13" t="s">
        <v>28</v>
      </c>
      <c r="R13" t="s">
        <v>36</v>
      </c>
      <c r="S13" t="s">
        <v>37</v>
      </c>
      <c r="T13" s="58">
        <v>2681</v>
      </c>
      <c r="U13" s="59">
        <v>54</v>
      </c>
    </row>
    <row r="14" spans="17:21">
      <c r="Q14" t="s">
        <v>15</v>
      </c>
      <c r="R14" t="s">
        <v>16</v>
      </c>
      <c r="S14" t="s">
        <v>39</v>
      </c>
      <c r="T14" s="58">
        <v>5012</v>
      </c>
      <c r="U14" s="59">
        <v>210</v>
      </c>
    </row>
    <row r="15" spans="17:21">
      <c r="Q15" t="s">
        <v>42</v>
      </c>
      <c r="R15" t="s">
        <v>36</v>
      </c>
      <c r="S15" t="s">
        <v>19</v>
      </c>
      <c r="T15" s="58">
        <v>1281</v>
      </c>
      <c r="U15" s="59">
        <v>75</v>
      </c>
    </row>
    <row r="16" spans="17:21">
      <c r="Q16" t="s">
        <v>45</v>
      </c>
      <c r="R16" t="s">
        <v>11</v>
      </c>
      <c r="S16" t="s">
        <v>19</v>
      </c>
      <c r="T16" s="58">
        <v>4991</v>
      </c>
      <c r="U16" s="59">
        <v>12</v>
      </c>
    </row>
    <row r="17" spans="17:21">
      <c r="Q17" t="s">
        <v>48</v>
      </c>
      <c r="R17" t="s">
        <v>29</v>
      </c>
      <c r="S17" t="s">
        <v>30</v>
      </c>
      <c r="T17" s="58">
        <v>1785</v>
      </c>
      <c r="U17" s="59">
        <v>462</v>
      </c>
    </row>
    <row r="18" spans="17:21">
      <c r="Q18" t="s">
        <v>49</v>
      </c>
      <c r="R18" t="s">
        <v>11</v>
      </c>
      <c r="S18" t="s">
        <v>35</v>
      </c>
      <c r="T18" s="58">
        <v>3983</v>
      </c>
      <c r="U18" s="59">
        <v>144</v>
      </c>
    </row>
    <row r="19" spans="17:21">
      <c r="Q19" t="s">
        <v>20</v>
      </c>
      <c r="R19" t="s">
        <v>36</v>
      </c>
      <c r="S19" t="s">
        <v>32</v>
      </c>
      <c r="T19" s="58">
        <v>2646</v>
      </c>
      <c r="U19" s="59">
        <v>120</v>
      </c>
    </row>
    <row r="20" spans="17:21">
      <c r="Q20" t="s">
        <v>48</v>
      </c>
      <c r="R20" t="s">
        <v>52</v>
      </c>
      <c r="S20" t="s">
        <v>14</v>
      </c>
      <c r="T20" s="58">
        <v>252</v>
      </c>
      <c r="U20" s="59">
        <v>54</v>
      </c>
    </row>
    <row r="21" spans="17:21">
      <c r="Q21" t="s">
        <v>49</v>
      </c>
      <c r="R21" t="s">
        <v>16</v>
      </c>
      <c r="S21" t="s">
        <v>30</v>
      </c>
      <c r="T21" s="58">
        <v>2464</v>
      </c>
      <c r="U21" s="59">
        <v>234</v>
      </c>
    </row>
    <row r="22" spans="17:21">
      <c r="Q22" t="s">
        <v>49</v>
      </c>
      <c r="R22" t="s">
        <v>16</v>
      </c>
      <c r="S22" t="s">
        <v>54</v>
      </c>
      <c r="T22" s="58">
        <v>2114</v>
      </c>
      <c r="U22" s="59">
        <v>66</v>
      </c>
    </row>
    <row r="23" spans="17:21">
      <c r="Q23" t="s">
        <v>28</v>
      </c>
      <c r="R23" t="s">
        <v>11</v>
      </c>
      <c r="S23" t="s">
        <v>37</v>
      </c>
      <c r="T23" s="58">
        <v>7693</v>
      </c>
      <c r="U23" s="59">
        <v>87</v>
      </c>
    </row>
    <row r="24" spans="17:21">
      <c r="Q24" t="s">
        <v>45</v>
      </c>
      <c r="R24" t="s">
        <v>52</v>
      </c>
      <c r="S24" t="s">
        <v>44</v>
      </c>
      <c r="T24" s="58">
        <v>15610</v>
      </c>
      <c r="U24" s="59">
        <v>339</v>
      </c>
    </row>
    <row r="25" spans="17:21">
      <c r="Q25" t="s">
        <v>23</v>
      </c>
      <c r="R25" t="s">
        <v>52</v>
      </c>
      <c r="S25" t="s">
        <v>39</v>
      </c>
      <c r="T25" s="58">
        <v>336</v>
      </c>
      <c r="U25" s="59">
        <v>144</v>
      </c>
    </row>
    <row r="26" spans="17:21">
      <c r="Q26" t="s">
        <v>48</v>
      </c>
      <c r="R26" t="s">
        <v>29</v>
      </c>
      <c r="S26" t="s">
        <v>44</v>
      </c>
      <c r="T26" s="58">
        <v>9443</v>
      </c>
      <c r="U26" s="59">
        <v>162</v>
      </c>
    </row>
    <row r="27" spans="17:21">
      <c r="Q27" t="s">
        <v>20</v>
      </c>
      <c r="R27" t="s">
        <v>52</v>
      </c>
      <c r="S27" t="s">
        <v>50</v>
      </c>
      <c r="T27" s="58">
        <v>8155</v>
      </c>
      <c r="U27" s="59">
        <v>90</v>
      </c>
    </row>
    <row r="28" spans="17:21">
      <c r="Q28" t="s">
        <v>15</v>
      </c>
      <c r="R28" t="s">
        <v>36</v>
      </c>
      <c r="S28" t="s">
        <v>50</v>
      </c>
      <c r="T28" s="58">
        <v>1701</v>
      </c>
      <c r="U28" s="59">
        <v>234</v>
      </c>
    </row>
    <row r="29" spans="17:21">
      <c r="Q29" t="s">
        <v>57</v>
      </c>
      <c r="R29" t="s">
        <v>36</v>
      </c>
      <c r="S29" t="s">
        <v>39</v>
      </c>
      <c r="T29" s="58">
        <v>2205</v>
      </c>
      <c r="U29" s="59">
        <v>141</v>
      </c>
    </row>
    <row r="30" spans="17:21">
      <c r="Q30" t="s">
        <v>15</v>
      </c>
      <c r="R30" t="s">
        <v>11</v>
      </c>
      <c r="S30" t="s">
        <v>41</v>
      </c>
      <c r="T30" s="58">
        <v>1771</v>
      </c>
      <c r="U30" s="59">
        <v>204</v>
      </c>
    </row>
    <row r="31" spans="17:21">
      <c r="Q31" t="s">
        <v>23</v>
      </c>
      <c r="R31" t="s">
        <v>16</v>
      </c>
      <c r="S31" t="s">
        <v>27</v>
      </c>
      <c r="T31" s="58">
        <v>2114</v>
      </c>
      <c r="U31" s="59">
        <v>186</v>
      </c>
    </row>
    <row r="32" spans="17:21">
      <c r="Q32" t="s">
        <v>23</v>
      </c>
      <c r="R32" t="s">
        <v>24</v>
      </c>
      <c r="S32" t="s">
        <v>14</v>
      </c>
      <c r="T32" s="58">
        <v>10311</v>
      </c>
      <c r="U32" s="59">
        <v>231</v>
      </c>
    </row>
    <row r="33" spans="17:21">
      <c r="Q33" t="s">
        <v>49</v>
      </c>
      <c r="R33" t="s">
        <v>29</v>
      </c>
      <c r="S33" t="s">
        <v>32</v>
      </c>
      <c r="T33" s="58">
        <v>21</v>
      </c>
      <c r="U33" s="59">
        <v>168</v>
      </c>
    </row>
    <row r="34" spans="17:21">
      <c r="Q34" t="s">
        <v>57</v>
      </c>
      <c r="R34" t="s">
        <v>16</v>
      </c>
      <c r="S34" t="s">
        <v>44</v>
      </c>
      <c r="T34" s="58">
        <v>1974</v>
      </c>
      <c r="U34" s="59">
        <v>195</v>
      </c>
    </row>
    <row r="35" spans="17:21">
      <c r="Q35" t="s">
        <v>45</v>
      </c>
      <c r="R35" t="s">
        <v>24</v>
      </c>
      <c r="S35" t="s">
        <v>50</v>
      </c>
      <c r="T35" s="58">
        <v>6314</v>
      </c>
      <c r="U35" s="59">
        <v>15</v>
      </c>
    </row>
    <row r="36" spans="17:21">
      <c r="Q36" t="s">
        <v>57</v>
      </c>
      <c r="R36" t="s">
        <v>11</v>
      </c>
      <c r="S36" t="s">
        <v>50</v>
      </c>
      <c r="T36" s="58">
        <v>4683</v>
      </c>
      <c r="U36" s="59">
        <v>30</v>
      </c>
    </row>
    <row r="37" spans="17:21">
      <c r="Q37" t="s">
        <v>23</v>
      </c>
      <c r="R37" t="s">
        <v>11</v>
      </c>
      <c r="S37" t="s">
        <v>51</v>
      </c>
      <c r="T37" s="58">
        <v>6398</v>
      </c>
      <c r="U37" s="59">
        <v>102</v>
      </c>
    </row>
    <row r="38" spans="17:21">
      <c r="Q38" t="s">
        <v>48</v>
      </c>
      <c r="R38" t="s">
        <v>16</v>
      </c>
      <c r="S38" t="s">
        <v>41</v>
      </c>
      <c r="T38" s="58">
        <v>553</v>
      </c>
      <c r="U38" s="59">
        <v>15</v>
      </c>
    </row>
    <row r="39" spans="17:21">
      <c r="Q39" t="s">
        <v>15</v>
      </c>
      <c r="R39" t="s">
        <v>29</v>
      </c>
      <c r="S39" t="s">
        <v>12</v>
      </c>
      <c r="T39" s="58">
        <v>7021</v>
      </c>
      <c r="U39" s="59">
        <v>183</v>
      </c>
    </row>
    <row r="40" spans="17:21">
      <c r="Q40" t="s">
        <v>10</v>
      </c>
      <c r="R40" t="s">
        <v>29</v>
      </c>
      <c r="S40" t="s">
        <v>39</v>
      </c>
      <c r="T40" s="58">
        <v>5817</v>
      </c>
      <c r="U40" s="59">
        <v>12</v>
      </c>
    </row>
    <row r="41" spans="17:21">
      <c r="Q41" t="s">
        <v>23</v>
      </c>
      <c r="R41" t="s">
        <v>29</v>
      </c>
      <c r="S41" t="s">
        <v>19</v>
      </c>
      <c r="T41" s="58">
        <v>3976</v>
      </c>
      <c r="U41" s="59">
        <v>72</v>
      </c>
    </row>
    <row r="42" spans="17:21">
      <c r="Q42" t="s">
        <v>28</v>
      </c>
      <c r="R42" t="s">
        <v>36</v>
      </c>
      <c r="S42" t="s">
        <v>55</v>
      </c>
      <c r="T42" s="58">
        <v>1134</v>
      </c>
      <c r="U42" s="59">
        <v>282</v>
      </c>
    </row>
    <row r="43" spans="17:21">
      <c r="Q43" t="s">
        <v>48</v>
      </c>
      <c r="R43" t="s">
        <v>29</v>
      </c>
      <c r="S43" t="s">
        <v>56</v>
      </c>
      <c r="T43" s="58">
        <v>6027</v>
      </c>
      <c r="U43" s="59">
        <v>144</v>
      </c>
    </row>
    <row r="44" spans="17:21">
      <c r="Q44" t="s">
        <v>28</v>
      </c>
      <c r="R44" t="s">
        <v>11</v>
      </c>
      <c r="S44" t="s">
        <v>32</v>
      </c>
      <c r="T44" s="58">
        <v>1904</v>
      </c>
      <c r="U44" s="59">
        <v>405</v>
      </c>
    </row>
    <row r="45" spans="17:21">
      <c r="Q45" t="s">
        <v>42</v>
      </c>
      <c r="R45" t="s">
        <v>52</v>
      </c>
      <c r="S45" t="s">
        <v>17</v>
      </c>
      <c r="T45" s="58">
        <v>3262</v>
      </c>
      <c r="U45" s="59">
        <v>75</v>
      </c>
    </row>
    <row r="46" spans="17:21">
      <c r="Q46" t="s">
        <v>10</v>
      </c>
      <c r="R46" t="s">
        <v>52</v>
      </c>
      <c r="S46" t="s">
        <v>55</v>
      </c>
      <c r="T46" s="58">
        <v>2289</v>
      </c>
      <c r="U46" s="59">
        <v>135</v>
      </c>
    </row>
    <row r="47" spans="17:21">
      <c r="Q47" t="s">
        <v>45</v>
      </c>
      <c r="R47" t="s">
        <v>52</v>
      </c>
      <c r="S47" t="s">
        <v>55</v>
      </c>
      <c r="T47" s="58">
        <v>6986</v>
      </c>
      <c r="U47" s="59">
        <v>21</v>
      </c>
    </row>
    <row r="48" spans="17:21">
      <c r="Q48" t="s">
        <v>48</v>
      </c>
      <c r="R48" t="s">
        <v>36</v>
      </c>
      <c r="S48" t="s">
        <v>50</v>
      </c>
      <c r="T48" s="58">
        <v>4417</v>
      </c>
      <c r="U48" s="59">
        <v>153</v>
      </c>
    </row>
    <row r="49" spans="17:21">
      <c r="Q49" t="s">
        <v>28</v>
      </c>
      <c r="R49" t="s">
        <v>52</v>
      </c>
      <c r="S49" t="s">
        <v>27</v>
      </c>
      <c r="T49" s="58">
        <v>1442</v>
      </c>
      <c r="U49" s="59">
        <v>15</v>
      </c>
    </row>
    <row r="50" spans="17:21">
      <c r="Q50" t="s">
        <v>49</v>
      </c>
      <c r="R50" t="s">
        <v>16</v>
      </c>
      <c r="S50" t="s">
        <v>19</v>
      </c>
      <c r="T50" s="58">
        <v>2415</v>
      </c>
      <c r="U50" s="59">
        <v>255</v>
      </c>
    </row>
    <row r="51" spans="17:21">
      <c r="Q51" t="s">
        <v>48</v>
      </c>
      <c r="R51" t="s">
        <v>11</v>
      </c>
      <c r="S51" t="s">
        <v>41</v>
      </c>
      <c r="T51" s="58">
        <v>238</v>
      </c>
      <c r="U51" s="59">
        <v>18</v>
      </c>
    </row>
    <row r="52" spans="17:21">
      <c r="Q52" t="s">
        <v>28</v>
      </c>
      <c r="R52" t="s">
        <v>11</v>
      </c>
      <c r="S52" t="s">
        <v>50</v>
      </c>
      <c r="T52" s="58">
        <v>4949</v>
      </c>
      <c r="U52" s="59">
        <v>189</v>
      </c>
    </row>
    <row r="53" spans="17:21">
      <c r="Q53" t="s">
        <v>45</v>
      </c>
      <c r="R53" t="s">
        <v>36</v>
      </c>
      <c r="S53" t="s">
        <v>17</v>
      </c>
      <c r="T53" s="58">
        <v>5075</v>
      </c>
      <c r="U53" s="59">
        <v>21</v>
      </c>
    </row>
    <row r="54" spans="17:21">
      <c r="Q54" t="s">
        <v>49</v>
      </c>
      <c r="R54" t="s">
        <v>24</v>
      </c>
      <c r="S54" t="s">
        <v>32</v>
      </c>
      <c r="T54" s="58">
        <v>9198</v>
      </c>
      <c r="U54" s="59">
        <v>36</v>
      </c>
    </row>
    <row r="55" spans="17:21">
      <c r="Q55" t="s">
        <v>28</v>
      </c>
      <c r="R55" t="s">
        <v>52</v>
      </c>
      <c r="S55" t="s">
        <v>54</v>
      </c>
      <c r="T55" s="58">
        <v>3339</v>
      </c>
      <c r="U55" s="59">
        <v>75</v>
      </c>
    </row>
    <row r="56" spans="17:21">
      <c r="Q56" t="s">
        <v>10</v>
      </c>
      <c r="R56" t="s">
        <v>52</v>
      </c>
      <c r="S56" t="s">
        <v>35</v>
      </c>
      <c r="T56" s="58">
        <v>5019</v>
      </c>
      <c r="U56" s="59">
        <v>156</v>
      </c>
    </row>
    <row r="57" spans="17:21">
      <c r="Q57" t="s">
        <v>45</v>
      </c>
      <c r="R57" t="s">
        <v>24</v>
      </c>
      <c r="S57" t="s">
        <v>32</v>
      </c>
      <c r="T57" s="58">
        <v>16184</v>
      </c>
      <c r="U57" s="59">
        <v>39</v>
      </c>
    </row>
    <row r="58" spans="17:21">
      <c r="Q58" t="s">
        <v>28</v>
      </c>
      <c r="R58" t="s">
        <v>24</v>
      </c>
      <c r="S58" t="s">
        <v>47</v>
      </c>
      <c r="T58" s="58">
        <v>497</v>
      </c>
      <c r="U58" s="59">
        <v>63</v>
      </c>
    </row>
    <row r="59" spans="17:21">
      <c r="Q59" t="s">
        <v>48</v>
      </c>
      <c r="R59" t="s">
        <v>24</v>
      </c>
      <c r="S59" t="s">
        <v>54</v>
      </c>
      <c r="T59" s="58">
        <v>8211</v>
      </c>
      <c r="U59" s="59">
        <v>75</v>
      </c>
    </row>
    <row r="60" spans="17:21">
      <c r="Q60" t="s">
        <v>48</v>
      </c>
      <c r="R60" t="s">
        <v>36</v>
      </c>
      <c r="S60" t="s">
        <v>56</v>
      </c>
      <c r="T60" s="58">
        <v>6580</v>
      </c>
      <c r="U60" s="59">
        <v>183</v>
      </c>
    </row>
    <row r="61" spans="17:21">
      <c r="Q61" t="s">
        <v>23</v>
      </c>
      <c r="R61" t="s">
        <v>16</v>
      </c>
      <c r="S61" t="s">
        <v>14</v>
      </c>
      <c r="T61" s="58">
        <v>4760</v>
      </c>
      <c r="U61" s="59">
        <v>69</v>
      </c>
    </row>
    <row r="62" spans="17:21">
      <c r="Q62" t="s">
        <v>10</v>
      </c>
      <c r="R62" t="s">
        <v>24</v>
      </c>
      <c r="S62" t="s">
        <v>30</v>
      </c>
      <c r="T62" s="58">
        <v>5439</v>
      </c>
      <c r="U62" s="59">
        <v>30</v>
      </c>
    </row>
    <row r="63" spans="17:21">
      <c r="Q63" t="s">
        <v>23</v>
      </c>
      <c r="R63" t="s">
        <v>52</v>
      </c>
      <c r="S63" t="s">
        <v>35</v>
      </c>
      <c r="T63" s="58">
        <v>1463</v>
      </c>
      <c r="U63" s="59">
        <v>39</v>
      </c>
    </row>
    <row r="64" spans="17:21">
      <c r="Q64" t="s">
        <v>49</v>
      </c>
      <c r="R64" t="s">
        <v>52</v>
      </c>
      <c r="S64" t="s">
        <v>17</v>
      </c>
      <c r="T64" s="58">
        <v>7777</v>
      </c>
      <c r="U64" s="59">
        <v>504</v>
      </c>
    </row>
    <row r="65" spans="17:21">
      <c r="Q65" t="s">
        <v>20</v>
      </c>
      <c r="R65" t="s">
        <v>11</v>
      </c>
      <c r="S65" t="s">
        <v>54</v>
      </c>
      <c r="T65" s="58">
        <v>1085</v>
      </c>
      <c r="U65" s="59">
        <v>273</v>
      </c>
    </row>
    <row r="66" spans="17:21">
      <c r="Q66" t="s">
        <v>45</v>
      </c>
      <c r="R66" t="s">
        <v>11</v>
      </c>
      <c r="S66" t="s">
        <v>37</v>
      </c>
      <c r="T66" s="58">
        <v>182</v>
      </c>
      <c r="U66" s="59">
        <v>48</v>
      </c>
    </row>
    <row r="67" spans="17:21">
      <c r="Q67" t="s">
        <v>28</v>
      </c>
      <c r="R67" t="s">
        <v>52</v>
      </c>
      <c r="S67" t="s">
        <v>55</v>
      </c>
      <c r="T67" s="58">
        <v>4242</v>
      </c>
      <c r="U67" s="59">
        <v>207</v>
      </c>
    </row>
    <row r="68" spans="17:21">
      <c r="Q68" t="s">
        <v>28</v>
      </c>
      <c r="R68" t="s">
        <v>24</v>
      </c>
      <c r="S68" t="s">
        <v>17</v>
      </c>
      <c r="T68" s="58">
        <v>6118</v>
      </c>
      <c r="U68" s="59">
        <v>9</v>
      </c>
    </row>
    <row r="69" spans="17:21">
      <c r="Q69" t="s">
        <v>57</v>
      </c>
      <c r="R69" t="s">
        <v>24</v>
      </c>
      <c r="S69" t="s">
        <v>50</v>
      </c>
      <c r="T69" s="58">
        <v>2317</v>
      </c>
      <c r="U69" s="59">
        <v>261</v>
      </c>
    </row>
    <row r="70" spans="17:21">
      <c r="Q70" t="s">
        <v>28</v>
      </c>
      <c r="R70" t="s">
        <v>36</v>
      </c>
      <c r="S70" t="s">
        <v>32</v>
      </c>
      <c r="T70" s="58">
        <v>938</v>
      </c>
      <c r="U70" s="59">
        <v>6</v>
      </c>
    </row>
    <row r="71" spans="17:21">
      <c r="Q71" t="s">
        <v>15</v>
      </c>
      <c r="R71" t="s">
        <v>11</v>
      </c>
      <c r="S71" t="s">
        <v>27</v>
      </c>
      <c r="T71" s="58">
        <v>9709</v>
      </c>
      <c r="U71" s="59">
        <v>30</v>
      </c>
    </row>
    <row r="72" spans="17:21">
      <c r="Q72" t="s">
        <v>42</v>
      </c>
      <c r="R72" t="s">
        <v>52</v>
      </c>
      <c r="S72" t="s">
        <v>44</v>
      </c>
      <c r="T72" s="58">
        <v>2205</v>
      </c>
      <c r="U72" s="59">
        <v>138</v>
      </c>
    </row>
    <row r="73" spans="17:21">
      <c r="Q73" t="s">
        <v>42</v>
      </c>
      <c r="R73" t="s">
        <v>11</v>
      </c>
      <c r="S73" t="s">
        <v>35</v>
      </c>
      <c r="T73" s="58">
        <v>4487</v>
      </c>
      <c r="U73" s="59">
        <v>111</v>
      </c>
    </row>
    <row r="74" spans="17:21">
      <c r="Q74" t="s">
        <v>45</v>
      </c>
      <c r="R74" t="s">
        <v>16</v>
      </c>
      <c r="S74" t="s">
        <v>25</v>
      </c>
      <c r="T74" s="58">
        <v>2415</v>
      </c>
      <c r="U74" s="59">
        <v>15</v>
      </c>
    </row>
    <row r="75" spans="17:21">
      <c r="Q75" t="s">
        <v>10</v>
      </c>
      <c r="R75" t="s">
        <v>52</v>
      </c>
      <c r="S75" t="s">
        <v>41</v>
      </c>
      <c r="T75" s="58">
        <v>4018</v>
      </c>
      <c r="U75" s="59">
        <v>162</v>
      </c>
    </row>
    <row r="76" spans="17:21">
      <c r="Q76" t="s">
        <v>45</v>
      </c>
      <c r="R76" t="s">
        <v>52</v>
      </c>
      <c r="S76" t="s">
        <v>41</v>
      </c>
      <c r="T76" s="58">
        <v>861</v>
      </c>
      <c r="U76" s="59">
        <v>195</v>
      </c>
    </row>
    <row r="77" spans="17:21">
      <c r="Q77" t="s">
        <v>57</v>
      </c>
      <c r="R77" t="s">
        <v>36</v>
      </c>
      <c r="S77" t="s">
        <v>19</v>
      </c>
      <c r="T77" s="58">
        <v>5586</v>
      </c>
      <c r="U77" s="59">
        <v>525</v>
      </c>
    </row>
    <row r="78" spans="17:21">
      <c r="Q78" t="s">
        <v>42</v>
      </c>
      <c r="R78" t="s">
        <v>52</v>
      </c>
      <c r="S78" t="s">
        <v>33</v>
      </c>
      <c r="T78" s="58">
        <v>2226</v>
      </c>
      <c r="U78" s="59">
        <v>48</v>
      </c>
    </row>
    <row r="79" spans="17:21">
      <c r="Q79" t="s">
        <v>20</v>
      </c>
      <c r="R79" t="s">
        <v>52</v>
      </c>
      <c r="S79" t="s">
        <v>56</v>
      </c>
      <c r="T79" s="58">
        <v>14329</v>
      </c>
      <c r="U79" s="59">
        <v>150</v>
      </c>
    </row>
    <row r="80" spans="17:21">
      <c r="Q80" t="s">
        <v>20</v>
      </c>
      <c r="R80" t="s">
        <v>52</v>
      </c>
      <c r="S80" t="s">
        <v>44</v>
      </c>
      <c r="T80" s="58">
        <v>8463</v>
      </c>
      <c r="U80" s="59">
        <v>492</v>
      </c>
    </row>
    <row r="81" spans="17:21">
      <c r="Q81" t="s">
        <v>45</v>
      </c>
      <c r="R81" t="s">
        <v>52</v>
      </c>
      <c r="S81" t="s">
        <v>54</v>
      </c>
      <c r="T81" s="58">
        <v>2891</v>
      </c>
      <c r="U81" s="59">
        <v>102</v>
      </c>
    </row>
    <row r="82" spans="17:21">
      <c r="Q82" t="s">
        <v>49</v>
      </c>
      <c r="R82" t="s">
        <v>24</v>
      </c>
      <c r="S82" t="s">
        <v>50</v>
      </c>
      <c r="T82" s="58">
        <v>3773</v>
      </c>
      <c r="U82" s="59">
        <v>165</v>
      </c>
    </row>
    <row r="83" spans="17:21">
      <c r="Q83" t="s">
        <v>23</v>
      </c>
      <c r="R83" t="s">
        <v>24</v>
      </c>
      <c r="S83" t="s">
        <v>56</v>
      </c>
      <c r="T83" s="58">
        <v>854</v>
      </c>
      <c r="U83" s="59">
        <v>309</v>
      </c>
    </row>
    <row r="84" spans="17:21">
      <c r="Q84" t="s">
        <v>28</v>
      </c>
      <c r="R84" t="s">
        <v>24</v>
      </c>
      <c r="S84" t="s">
        <v>35</v>
      </c>
      <c r="T84" s="58">
        <v>4970</v>
      </c>
      <c r="U84" s="59">
        <v>156</v>
      </c>
    </row>
    <row r="85" spans="17:21">
      <c r="Q85" t="s">
        <v>20</v>
      </c>
      <c r="R85" t="s">
        <v>16</v>
      </c>
      <c r="S85" t="s">
        <v>53</v>
      </c>
      <c r="T85" s="58">
        <v>98</v>
      </c>
      <c r="U85" s="59">
        <v>159</v>
      </c>
    </row>
    <row r="86" spans="17:21">
      <c r="Q86" t="s">
        <v>45</v>
      </c>
      <c r="R86" t="s">
        <v>16</v>
      </c>
      <c r="S86" t="s">
        <v>27</v>
      </c>
      <c r="T86" s="58">
        <v>13391</v>
      </c>
      <c r="U86" s="59">
        <v>201</v>
      </c>
    </row>
    <row r="87" spans="17:21">
      <c r="Q87" t="s">
        <v>15</v>
      </c>
      <c r="R87" t="s">
        <v>29</v>
      </c>
      <c r="S87" t="s">
        <v>37</v>
      </c>
      <c r="T87" s="58">
        <v>8890</v>
      </c>
      <c r="U87" s="59">
        <v>210</v>
      </c>
    </row>
    <row r="88" spans="17:21">
      <c r="Q88" t="s">
        <v>48</v>
      </c>
      <c r="R88" t="s">
        <v>36</v>
      </c>
      <c r="S88" t="s">
        <v>14</v>
      </c>
      <c r="T88" s="58">
        <v>56</v>
      </c>
      <c r="U88" s="59">
        <v>51</v>
      </c>
    </row>
    <row r="89" spans="17:21">
      <c r="Q89" t="s">
        <v>49</v>
      </c>
      <c r="R89" t="s">
        <v>24</v>
      </c>
      <c r="S89" t="s">
        <v>30</v>
      </c>
      <c r="T89" s="58">
        <v>3339</v>
      </c>
      <c r="U89" s="59">
        <v>39</v>
      </c>
    </row>
    <row r="90" spans="17:21">
      <c r="Q90" t="s">
        <v>57</v>
      </c>
      <c r="R90" t="s">
        <v>16</v>
      </c>
      <c r="S90" t="s">
        <v>25</v>
      </c>
      <c r="T90" s="58">
        <v>3808</v>
      </c>
      <c r="U90" s="59">
        <v>279</v>
      </c>
    </row>
    <row r="91" spans="17:21">
      <c r="Q91" t="s">
        <v>57</v>
      </c>
      <c r="R91" t="s">
        <v>36</v>
      </c>
      <c r="S91" t="s">
        <v>14</v>
      </c>
      <c r="T91" s="58">
        <v>63</v>
      </c>
      <c r="U91" s="59">
        <v>123</v>
      </c>
    </row>
    <row r="92" spans="17:21">
      <c r="Q92" t="s">
        <v>48</v>
      </c>
      <c r="R92" t="s">
        <v>29</v>
      </c>
      <c r="S92" t="s">
        <v>55</v>
      </c>
      <c r="T92" s="58">
        <v>7812</v>
      </c>
      <c r="U92" s="59">
        <v>81</v>
      </c>
    </row>
    <row r="93" spans="17:21">
      <c r="Q93" t="s">
        <v>10</v>
      </c>
      <c r="R93" t="s">
        <v>11</v>
      </c>
      <c r="S93" t="s">
        <v>41</v>
      </c>
      <c r="T93" s="58">
        <v>7693</v>
      </c>
      <c r="U93" s="59">
        <v>21</v>
      </c>
    </row>
    <row r="94" spans="17:21">
      <c r="Q94" t="s">
        <v>49</v>
      </c>
      <c r="R94" t="s">
        <v>24</v>
      </c>
      <c r="S94" t="s">
        <v>56</v>
      </c>
      <c r="T94" s="58">
        <v>973</v>
      </c>
      <c r="U94" s="59">
        <v>162</v>
      </c>
    </row>
    <row r="95" spans="17:21">
      <c r="Q95" t="s">
        <v>57</v>
      </c>
      <c r="R95" t="s">
        <v>16</v>
      </c>
      <c r="S95" t="s">
        <v>47</v>
      </c>
      <c r="T95" s="58">
        <v>567</v>
      </c>
      <c r="U95" s="59">
        <v>228</v>
      </c>
    </row>
    <row r="96" spans="17:21">
      <c r="Q96" t="s">
        <v>57</v>
      </c>
      <c r="R96" t="s">
        <v>24</v>
      </c>
      <c r="S96" t="s">
        <v>54</v>
      </c>
      <c r="T96" s="58">
        <v>2471</v>
      </c>
      <c r="U96" s="59">
        <v>342</v>
      </c>
    </row>
    <row r="97" spans="17:21">
      <c r="Q97" t="s">
        <v>45</v>
      </c>
      <c r="R97" t="s">
        <v>36</v>
      </c>
      <c r="S97" t="s">
        <v>14</v>
      </c>
      <c r="T97" s="58">
        <v>7189</v>
      </c>
      <c r="U97" s="59">
        <v>54</v>
      </c>
    </row>
    <row r="98" spans="17:21">
      <c r="Q98" t="s">
        <v>23</v>
      </c>
      <c r="R98" t="s">
        <v>16</v>
      </c>
      <c r="S98" t="s">
        <v>56</v>
      </c>
      <c r="T98" s="58">
        <v>7455</v>
      </c>
      <c r="U98" s="59">
        <v>216</v>
      </c>
    </row>
    <row r="99" spans="17:21">
      <c r="Q99" t="s">
        <v>49</v>
      </c>
      <c r="R99" t="s">
        <v>52</v>
      </c>
      <c r="S99" t="s">
        <v>53</v>
      </c>
      <c r="T99" s="58">
        <v>3108</v>
      </c>
      <c r="U99" s="59">
        <v>54</v>
      </c>
    </row>
    <row r="100" spans="17:21">
      <c r="Q100" t="s">
        <v>28</v>
      </c>
      <c r="R100" t="s">
        <v>36</v>
      </c>
      <c r="S100" t="s">
        <v>30</v>
      </c>
      <c r="T100" s="58">
        <v>469</v>
      </c>
      <c r="U100" s="59">
        <v>75</v>
      </c>
    </row>
    <row r="101" spans="17:21">
      <c r="Q101" t="s">
        <v>20</v>
      </c>
      <c r="R101" t="s">
        <v>11</v>
      </c>
      <c r="S101" t="s">
        <v>50</v>
      </c>
      <c r="T101" s="58">
        <v>2737</v>
      </c>
      <c r="U101" s="59">
        <v>93</v>
      </c>
    </row>
    <row r="102" spans="17:21">
      <c r="Q102" t="s">
        <v>20</v>
      </c>
      <c r="R102" t="s">
        <v>11</v>
      </c>
      <c r="S102" t="s">
        <v>30</v>
      </c>
      <c r="T102" s="58">
        <v>4305</v>
      </c>
      <c r="U102" s="59">
        <v>156</v>
      </c>
    </row>
    <row r="103" spans="17:21">
      <c r="Q103" t="s">
        <v>20</v>
      </c>
      <c r="R103" t="s">
        <v>36</v>
      </c>
      <c r="S103" t="s">
        <v>35</v>
      </c>
      <c r="T103" s="58">
        <v>2408</v>
      </c>
      <c r="U103" s="59">
        <v>9</v>
      </c>
    </row>
    <row r="104" spans="17:21">
      <c r="Q104" t="s">
        <v>49</v>
      </c>
      <c r="R104" t="s">
        <v>24</v>
      </c>
      <c r="S104" t="s">
        <v>41</v>
      </c>
      <c r="T104" s="58">
        <v>1281</v>
      </c>
      <c r="U104" s="59">
        <v>18</v>
      </c>
    </row>
    <row r="105" spans="17:21">
      <c r="Q105" t="s">
        <v>10</v>
      </c>
      <c r="R105" t="s">
        <v>16</v>
      </c>
      <c r="S105" t="s">
        <v>17</v>
      </c>
      <c r="T105" s="58">
        <v>12348</v>
      </c>
      <c r="U105" s="59">
        <v>234</v>
      </c>
    </row>
    <row r="106" spans="17:21">
      <c r="Q106" t="s">
        <v>49</v>
      </c>
      <c r="R106" t="s">
        <v>52</v>
      </c>
      <c r="S106" t="s">
        <v>56</v>
      </c>
      <c r="T106" s="58">
        <v>3689</v>
      </c>
      <c r="U106" s="59">
        <v>312</v>
      </c>
    </row>
    <row r="107" spans="17:21">
      <c r="Q107" t="s">
        <v>42</v>
      </c>
      <c r="R107" t="s">
        <v>24</v>
      </c>
      <c r="S107" t="s">
        <v>41</v>
      </c>
      <c r="T107" s="58">
        <v>2870</v>
      </c>
      <c r="U107" s="59">
        <v>300</v>
      </c>
    </row>
    <row r="108" spans="17:21">
      <c r="Q108" t="s">
        <v>48</v>
      </c>
      <c r="R108" t="s">
        <v>24</v>
      </c>
      <c r="S108" t="s">
        <v>55</v>
      </c>
      <c r="T108" s="58">
        <v>798</v>
      </c>
      <c r="U108" s="59">
        <v>519</v>
      </c>
    </row>
    <row r="109" spans="17:21">
      <c r="Q109" t="s">
        <v>23</v>
      </c>
      <c r="R109" t="s">
        <v>11</v>
      </c>
      <c r="S109" t="s">
        <v>47</v>
      </c>
      <c r="T109" s="58">
        <v>2933</v>
      </c>
      <c r="U109" s="59">
        <v>9</v>
      </c>
    </row>
    <row r="110" spans="17:21">
      <c r="Q110" t="s">
        <v>45</v>
      </c>
      <c r="R110" t="s">
        <v>16</v>
      </c>
      <c r="S110" t="s">
        <v>21</v>
      </c>
      <c r="T110" s="58">
        <v>2744</v>
      </c>
      <c r="U110" s="59">
        <v>9</v>
      </c>
    </row>
    <row r="111" spans="17:21">
      <c r="Q111" t="s">
        <v>10</v>
      </c>
      <c r="R111" t="s">
        <v>24</v>
      </c>
      <c r="S111" t="s">
        <v>33</v>
      </c>
      <c r="T111" s="58">
        <v>9772</v>
      </c>
      <c r="U111" s="59">
        <v>90</v>
      </c>
    </row>
    <row r="112" spans="17:21">
      <c r="Q112" t="s">
        <v>42</v>
      </c>
      <c r="R112" t="s">
        <v>52</v>
      </c>
      <c r="S112" t="s">
        <v>30</v>
      </c>
      <c r="T112" s="58">
        <v>1568</v>
      </c>
      <c r="U112" s="59">
        <v>96</v>
      </c>
    </row>
    <row r="113" spans="17:21">
      <c r="Q113" t="s">
        <v>48</v>
      </c>
      <c r="R113" t="s">
        <v>24</v>
      </c>
      <c r="S113" t="s">
        <v>32</v>
      </c>
      <c r="T113" s="58">
        <v>11417</v>
      </c>
      <c r="U113" s="59">
        <v>21</v>
      </c>
    </row>
    <row r="114" spans="17:21">
      <c r="Q114" t="s">
        <v>10</v>
      </c>
      <c r="R114" t="s">
        <v>52</v>
      </c>
      <c r="S114" t="s">
        <v>53</v>
      </c>
      <c r="T114" s="58">
        <v>6748</v>
      </c>
      <c r="U114" s="59">
        <v>48</v>
      </c>
    </row>
    <row r="115" spans="17:21">
      <c r="Q115" t="s">
        <v>57</v>
      </c>
      <c r="R115" t="s">
        <v>24</v>
      </c>
      <c r="S115" t="s">
        <v>55</v>
      </c>
      <c r="T115" s="58">
        <v>1407</v>
      </c>
      <c r="U115" s="59">
        <v>72</v>
      </c>
    </row>
    <row r="116" spans="17:21">
      <c r="Q116" t="s">
        <v>15</v>
      </c>
      <c r="R116" t="s">
        <v>16</v>
      </c>
      <c r="S116" t="s">
        <v>54</v>
      </c>
      <c r="T116" s="58">
        <v>2023</v>
      </c>
      <c r="U116" s="59">
        <v>168</v>
      </c>
    </row>
    <row r="117" spans="17:21">
      <c r="Q117" t="s">
        <v>45</v>
      </c>
      <c r="R117" t="s">
        <v>29</v>
      </c>
      <c r="S117" t="s">
        <v>53</v>
      </c>
      <c r="T117" s="58">
        <v>5236</v>
      </c>
      <c r="U117" s="59">
        <v>51</v>
      </c>
    </row>
    <row r="118" spans="17:21">
      <c r="Q118" t="s">
        <v>23</v>
      </c>
      <c r="R118" t="s">
        <v>24</v>
      </c>
      <c r="S118" t="s">
        <v>41</v>
      </c>
      <c r="T118" s="58">
        <v>1925</v>
      </c>
      <c r="U118" s="59">
        <v>192</v>
      </c>
    </row>
    <row r="119" spans="17:21">
      <c r="Q119" t="s">
        <v>42</v>
      </c>
      <c r="R119" t="s">
        <v>11</v>
      </c>
      <c r="S119" t="s">
        <v>19</v>
      </c>
      <c r="T119" s="58">
        <v>6608</v>
      </c>
      <c r="U119" s="59">
        <v>225</v>
      </c>
    </row>
    <row r="120" spans="17:21">
      <c r="Q120" t="s">
        <v>28</v>
      </c>
      <c r="R120" t="s">
        <v>52</v>
      </c>
      <c r="S120" t="s">
        <v>53</v>
      </c>
      <c r="T120" s="58">
        <v>8008</v>
      </c>
      <c r="U120" s="59">
        <v>456</v>
      </c>
    </row>
    <row r="121" spans="17:21">
      <c r="Q121" t="s">
        <v>57</v>
      </c>
      <c r="R121" t="s">
        <v>52</v>
      </c>
      <c r="S121" t="s">
        <v>30</v>
      </c>
      <c r="T121" s="58">
        <v>1428</v>
      </c>
      <c r="U121" s="59">
        <v>93</v>
      </c>
    </row>
    <row r="122" spans="17:21">
      <c r="Q122" t="s">
        <v>28</v>
      </c>
      <c r="R122" t="s">
        <v>52</v>
      </c>
      <c r="S122" t="s">
        <v>21</v>
      </c>
      <c r="T122" s="58">
        <v>525</v>
      </c>
      <c r="U122" s="59">
        <v>48</v>
      </c>
    </row>
    <row r="123" spans="17:21">
      <c r="Q123" t="s">
        <v>28</v>
      </c>
      <c r="R123" t="s">
        <v>11</v>
      </c>
      <c r="S123" t="s">
        <v>25</v>
      </c>
      <c r="T123" s="58">
        <v>1505</v>
      </c>
      <c r="U123" s="59">
        <v>102</v>
      </c>
    </row>
    <row r="124" spans="17:21">
      <c r="Q124" t="s">
        <v>42</v>
      </c>
      <c r="R124" t="s">
        <v>16</v>
      </c>
      <c r="S124" t="s">
        <v>12</v>
      </c>
      <c r="T124" s="58">
        <v>6755</v>
      </c>
      <c r="U124" s="59">
        <v>252</v>
      </c>
    </row>
    <row r="125" spans="17:21">
      <c r="Q125" t="s">
        <v>48</v>
      </c>
      <c r="R125" t="s">
        <v>11</v>
      </c>
      <c r="S125" t="s">
        <v>25</v>
      </c>
      <c r="T125" s="58">
        <v>11571</v>
      </c>
      <c r="U125" s="59">
        <v>138</v>
      </c>
    </row>
    <row r="126" spans="17:21">
      <c r="Q126" t="s">
        <v>10</v>
      </c>
      <c r="R126" t="s">
        <v>36</v>
      </c>
      <c r="S126" t="s">
        <v>30</v>
      </c>
      <c r="T126" s="58">
        <v>2541</v>
      </c>
      <c r="U126" s="59">
        <v>90</v>
      </c>
    </row>
    <row r="127" spans="17:21">
      <c r="Q127" t="s">
        <v>23</v>
      </c>
      <c r="R127" t="s">
        <v>11</v>
      </c>
      <c r="S127" t="s">
        <v>12</v>
      </c>
      <c r="T127" s="58">
        <v>1526</v>
      </c>
      <c r="U127" s="59">
        <v>240</v>
      </c>
    </row>
    <row r="128" spans="17:21">
      <c r="Q128" t="s">
        <v>10</v>
      </c>
      <c r="R128" t="s">
        <v>36</v>
      </c>
      <c r="S128" t="s">
        <v>21</v>
      </c>
      <c r="T128" s="58">
        <v>6125</v>
      </c>
      <c r="U128" s="59">
        <v>102</v>
      </c>
    </row>
    <row r="129" spans="17:21">
      <c r="Q129" t="s">
        <v>23</v>
      </c>
      <c r="R129" t="s">
        <v>16</v>
      </c>
      <c r="S129" t="s">
        <v>55</v>
      </c>
      <c r="T129" s="58">
        <v>847</v>
      </c>
      <c r="U129" s="59">
        <v>129</v>
      </c>
    </row>
    <row r="130" spans="17:21">
      <c r="Q130" t="s">
        <v>15</v>
      </c>
      <c r="R130" t="s">
        <v>16</v>
      </c>
      <c r="S130" t="s">
        <v>55</v>
      </c>
      <c r="T130" s="58">
        <v>4753</v>
      </c>
      <c r="U130" s="59">
        <v>300</v>
      </c>
    </row>
    <row r="131" spans="17:21">
      <c r="Q131" t="s">
        <v>28</v>
      </c>
      <c r="R131" t="s">
        <v>36</v>
      </c>
      <c r="S131" t="s">
        <v>33</v>
      </c>
      <c r="T131" s="58">
        <v>959</v>
      </c>
      <c r="U131" s="59">
        <v>135</v>
      </c>
    </row>
    <row r="132" spans="17:21">
      <c r="Q132" t="s">
        <v>42</v>
      </c>
      <c r="R132" t="s">
        <v>16</v>
      </c>
      <c r="S132" t="s">
        <v>51</v>
      </c>
      <c r="T132" s="58">
        <v>2793</v>
      </c>
      <c r="U132" s="59">
        <v>114</v>
      </c>
    </row>
    <row r="133" spans="17:21">
      <c r="Q133" t="s">
        <v>42</v>
      </c>
      <c r="R133" t="s">
        <v>16</v>
      </c>
      <c r="S133" t="s">
        <v>19</v>
      </c>
      <c r="T133" s="58">
        <v>4606</v>
      </c>
      <c r="U133" s="59">
        <v>63</v>
      </c>
    </row>
    <row r="134" spans="17:21">
      <c r="Q134" t="s">
        <v>42</v>
      </c>
      <c r="R134" t="s">
        <v>24</v>
      </c>
      <c r="S134" t="s">
        <v>54</v>
      </c>
      <c r="T134" s="58">
        <v>5551</v>
      </c>
      <c r="U134" s="59">
        <v>252</v>
      </c>
    </row>
    <row r="135" spans="17:21">
      <c r="Q135" t="s">
        <v>57</v>
      </c>
      <c r="R135" t="s">
        <v>24</v>
      </c>
      <c r="S135" t="s">
        <v>17</v>
      </c>
      <c r="T135" s="58">
        <v>6657</v>
      </c>
      <c r="U135" s="59">
        <v>303</v>
      </c>
    </row>
    <row r="136" spans="17:21">
      <c r="Q136" t="s">
        <v>42</v>
      </c>
      <c r="R136" t="s">
        <v>29</v>
      </c>
      <c r="S136" t="s">
        <v>35</v>
      </c>
      <c r="T136" s="58">
        <v>4438</v>
      </c>
      <c r="U136" s="59">
        <v>246</v>
      </c>
    </row>
    <row r="137" spans="17:21">
      <c r="Q137" t="s">
        <v>15</v>
      </c>
      <c r="R137" t="s">
        <v>36</v>
      </c>
      <c r="S137" t="s">
        <v>39</v>
      </c>
      <c r="T137" s="58">
        <v>168</v>
      </c>
      <c r="U137" s="59">
        <v>84</v>
      </c>
    </row>
    <row r="138" spans="17:21">
      <c r="Q138" t="s">
        <v>42</v>
      </c>
      <c r="R138" t="s">
        <v>52</v>
      </c>
      <c r="S138" t="s">
        <v>35</v>
      </c>
      <c r="T138" s="58">
        <v>7777</v>
      </c>
      <c r="U138" s="59">
        <v>39</v>
      </c>
    </row>
    <row r="139" spans="17:21">
      <c r="Q139" t="s">
        <v>45</v>
      </c>
      <c r="R139" t="s">
        <v>24</v>
      </c>
      <c r="S139" t="s">
        <v>35</v>
      </c>
      <c r="T139" s="58">
        <v>3339</v>
      </c>
      <c r="U139" s="59">
        <v>348</v>
      </c>
    </row>
    <row r="140" spans="17:21">
      <c r="Q140" t="s">
        <v>42</v>
      </c>
      <c r="R140" t="s">
        <v>11</v>
      </c>
      <c r="S140" t="s">
        <v>33</v>
      </c>
      <c r="T140" s="58">
        <v>6391</v>
      </c>
      <c r="U140" s="59">
        <v>48</v>
      </c>
    </row>
    <row r="141" spans="17:21">
      <c r="Q141" t="s">
        <v>45</v>
      </c>
      <c r="R141" t="s">
        <v>11</v>
      </c>
      <c r="S141" t="s">
        <v>39</v>
      </c>
      <c r="T141" s="58">
        <v>518</v>
      </c>
      <c r="U141" s="59">
        <v>75</v>
      </c>
    </row>
    <row r="142" spans="17:21">
      <c r="Q142" t="s">
        <v>42</v>
      </c>
      <c r="R142" t="s">
        <v>36</v>
      </c>
      <c r="S142" t="s">
        <v>56</v>
      </c>
      <c r="T142" s="58">
        <v>5677</v>
      </c>
      <c r="U142" s="59">
        <v>258</v>
      </c>
    </row>
    <row r="143" spans="17:21">
      <c r="Q143" t="s">
        <v>28</v>
      </c>
      <c r="R143" t="s">
        <v>29</v>
      </c>
      <c r="S143" t="s">
        <v>35</v>
      </c>
      <c r="T143" s="58">
        <v>6048</v>
      </c>
      <c r="U143" s="59">
        <v>27</v>
      </c>
    </row>
    <row r="144" spans="17:21">
      <c r="Q144" t="s">
        <v>15</v>
      </c>
      <c r="R144" t="s">
        <v>36</v>
      </c>
      <c r="S144" t="s">
        <v>17</v>
      </c>
      <c r="T144" s="58">
        <v>3752</v>
      </c>
      <c r="U144" s="59">
        <v>213</v>
      </c>
    </row>
    <row r="145" spans="17:21">
      <c r="Q145" t="s">
        <v>45</v>
      </c>
      <c r="R145" t="s">
        <v>16</v>
      </c>
      <c r="S145" t="s">
        <v>54</v>
      </c>
      <c r="T145" s="58">
        <v>4480</v>
      </c>
      <c r="U145" s="59">
        <v>357</v>
      </c>
    </row>
    <row r="146" spans="17:21">
      <c r="Q146" t="s">
        <v>20</v>
      </c>
      <c r="R146" t="s">
        <v>11</v>
      </c>
      <c r="S146" t="s">
        <v>21</v>
      </c>
      <c r="T146" s="58">
        <v>259</v>
      </c>
      <c r="U146" s="59">
        <v>207</v>
      </c>
    </row>
    <row r="147" spans="17:21">
      <c r="Q147" t="s">
        <v>15</v>
      </c>
      <c r="R147" t="s">
        <v>11</v>
      </c>
      <c r="S147" t="s">
        <v>12</v>
      </c>
      <c r="T147" s="58">
        <v>42</v>
      </c>
      <c r="U147" s="59">
        <v>150</v>
      </c>
    </row>
    <row r="148" spans="17:21">
      <c r="Q148" t="s">
        <v>23</v>
      </c>
      <c r="R148" t="s">
        <v>24</v>
      </c>
      <c r="S148" t="s">
        <v>53</v>
      </c>
      <c r="T148" s="58">
        <v>98</v>
      </c>
      <c r="U148" s="59">
        <v>204</v>
      </c>
    </row>
    <row r="149" spans="17:21">
      <c r="Q149" t="s">
        <v>42</v>
      </c>
      <c r="R149" t="s">
        <v>16</v>
      </c>
      <c r="S149" t="s">
        <v>55</v>
      </c>
      <c r="T149" s="58">
        <v>2478</v>
      </c>
      <c r="U149" s="59">
        <v>21</v>
      </c>
    </row>
    <row r="150" spans="17:21">
      <c r="Q150" t="s">
        <v>23</v>
      </c>
      <c r="R150" t="s">
        <v>52</v>
      </c>
      <c r="S150" t="s">
        <v>33</v>
      </c>
      <c r="T150" s="58">
        <v>7847</v>
      </c>
      <c r="U150" s="59">
        <v>174</v>
      </c>
    </row>
    <row r="151" spans="17:21">
      <c r="Q151" t="s">
        <v>48</v>
      </c>
      <c r="R151" t="s">
        <v>11</v>
      </c>
      <c r="S151" t="s">
        <v>35</v>
      </c>
      <c r="T151" s="58">
        <v>9926</v>
      </c>
      <c r="U151" s="59">
        <v>201</v>
      </c>
    </row>
    <row r="152" spans="17:21">
      <c r="Q152" t="s">
        <v>15</v>
      </c>
      <c r="R152" t="s">
        <v>36</v>
      </c>
      <c r="S152" t="s">
        <v>14</v>
      </c>
      <c r="T152" s="58">
        <v>819</v>
      </c>
      <c r="U152" s="59">
        <v>510</v>
      </c>
    </row>
    <row r="153" spans="17:21">
      <c r="Q153" t="s">
        <v>28</v>
      </c>
      <c r="R153" t="s">
        <v>29</v>
      </c>
      <c r="S153" t="s">
        <v>54</v>
      </c>
      <c r="T153" s="58">
        <v>3052</v>
      </c>
      <c r="U153" s="59">
        <v>378</v>
      </c>
    </row>
    <row r="154" spans="17:21">
      <c r="Q154" t="s">
        <v>20</v>
      </c>
      <c r="R154" t="s">
        <v>52</v>
      </c>
      <c r="S154" t="s">
        <v>47</v>
      </c>
      <c r="T154" s="58">
        <v>6832</v>
      </c>
      <c r="U154" s="59">
        <v>27</v>
      </c>
    </row>
    <row r="155" spans="17:21">
      <c r="Q155" t="s">
        <v>48</v>
      </c>
      <c r="R155" t="s">
        <v>29</v>
      </c>
      <c r="S155" t="s">
        <v>32</v>
      </c>
      <c r="T155" s="58">
        <v>2016</v>
      </c>
      <c r="U155" s="59">
        <v>117</v>
      </c>
    </row>
    <row r="156" spans="17:21">
      <c r="Q156" t="s">
        <v>28</v>
      </c>
      <c r="R156" t="s">
        <v>36</v>
      </c>
      <c r="S156" t="s">
        <v>47</v>
      </c>
      <c r="T156" s="58">
        <v>7322</v>
      </c>
      <c r="U156" s="59">
        <v>36</v>
      </c>
    </row>
    <row r="157" spans="17:21">
      <c r="Q157" t="s">
        <v>15</v>
      </c>
      <c r="R157" t="s">
        <v>16</v>
      </c>
      <c r="S157" t="s">
        <v>33</v>
      </c>
      <c r="T157" s="58">
        <v>357</v>
      </c>
      <c r="U157" s="59">
        <v>126</v>
      </c>
    </row>
    <row r="158" spans="17:21">
      <c r="Q158" t="s">
        <v>20</v>
      </c>
      <c r="R158" t="s">
        <v>29</v>
      </c>
      <c r="S158" t="s">
        <v>30</v>
      </c>
      <c r="T158" s="58">
        <v>3192</v>
      </c>
      <c r="U158" s="59">
        <v>72</v>
      </c>
    </row>
    <row r="159" spans="17:21">
      <c r="Q159" t="s">
        <v>42</v>
      </c>
      <c r="R159" t="s">
        <v>24</v>
      </c>
      <c r="S159" t="s">
        <v>39</v>
      </c>
      <c r="T159" s="58">
        <v>8435</v>
      </c>
      <c r="U159" s="59">
        <v>42</v>
      </c>
    </row>
    <row r="160" spans="17:21">
      <c r="Q160" t="s">
        <v>10</v>
      </c>
      <c r="R160" t="s">
        <v>29</v>
      </c>
      <c r="S160" t="s">
        <v>54</v>
      </c>
      <c r="T160" s="58">
        <v>0</v>
      </c>
      <c r="U160" s="59">
        <v>135</v>
      </c>
    </row>
    <row r="161" spans="17:21">
      <c r="Q161" t="s">
        <v>42</v>
      </c>
      <c r="R161" t="s">
        <v>52</v>
      </c>
      <c r="S161" t="s">
        <v>51</v>
      </c>
      <c r="T161" s="58">
        <v>8862</v>
      </c>
      <c r="U161" s="59">
        <v>189</v>
      </c>
    </row>
    <row r="162" spans="17:21">
      <c r="Q162" t="s">
        <v>28</v>
      </c>
      <c r="R162" t="s">
        <v>11</v>
      </c>
      <c r="S162" t="s">
        <v>56</v>
      </c>
      <c r="T162" s="58">
        <v>3556</v>
      </c>
      <c r="U162" s="59">
        <v>459</v>
      </c>
    </row>
    <row r="163" spans="17:21">
      <c r="Q163" t="s">
        <v>45</v>
      </c>
      <c r="R163" t="s">
        <v>52</v>
      </c>
      <c r="S163" t="s">
        <v>27</v>
      </c>
      <c r="T163" s="58">
        <v>7280</v>
      </c>
      <c r="U163" s="59">
        <v>201</v>
      </c>
    </row>
    <row r="164" spans="17:21">
      <c r="Q164" t="s">
        <v>28</v>
      </c>
      <c r="R164" t="s">
        <v>52</v>
      </c>
      <c r="S164" t="s">
        <v>12</v>
      </c>
      <c r="T164" s="58">
        <v>3402</v>
      </c>
      <c r="U164" s="59">
        <v>366</v>
      </c>
    </row>
    <row r="165" spans="17:21">
      <c r="Q165" t="s">
        <v>49</v>
      </c>
      <c r="R165" t="s">
        <v>11</v>
      </c>
      <c r="S165" t="s">
        <v>54</v>
      </c>
      <c r="T165" s="58">
        <v>4592</v>
      </c>
      <c r="U165" s="59">
        <v>324</v>
      </c>
    </row>
    <row r="166" spans="17:21">
      <c r="Q166" t="s">
        <v>20</v>
      </c>
      <c r="R166" t="s">
        <v>16</v>
      </c>
      <c r="S166" t="s">
        <v>27</v>
      </c>
      <c r="T166" s="58">
        <v>7833</v>
      </c>
      <c r="U166" s="59">
        <v>243</v>
      </c>
    </row>
    <row r="167" spans="17:21">
      <c r="Q167" t="s">
        <v>48</v>
      </c>
      <c r="R167" t="s">
        <v>29</v>
      </c>
      <c r="S167" t="s">
        <v>47</v>
      </c>
      <c r="T167" s="58">
        <v>7651</v>
      </c>
      <c r="U167" s="59">
        <v>213</v>
      </c>
    </row>
    <row r="168" spans="17:21">
      <c r="Q168" t="s">
        <v>10</v>
      </c>
      <c r="R168" t="s">
        <v>16</v>
      </c>
      <c r="S168" t="s">
        <v>12</v>
      </c>
      <c r="T168" s="58">
        <v>2275</v>
      </c>
      <c r="U168" s="59">
        <v>447</v>
      </c>
    </row>
    <row r="169" spans="17:21">
      <c r="Q169" t="s">
        <v>10</v>
      </c>
      <c r="R169" t="s">
        <v>36</v>
      </c>
      <c r="S169" t="s">
        <v>14</v>
      </c>
      <c r="T169" s="58">
        <v>5670</v>
      </c>
      <c r="U169" s="59">
        <v>297</v>
      </c>
    </row>
    <row r="170" spans="17:21">
      <c r="Q170" t="s">
        <v>42</v>
      </c>
      <c r="R170" t="s">
        <v>16</v>
      </c>
      <c r="S170" t="s">
        <v>32</v>
      </c>
      <c r="T170" s="58">
        <v>2135</v>
      </c>
      <c r="U170" s="59">
        <v>27</v>
      </c>
    </row>
    <row r="171" spans="17:21">
      <c r="Q171" t="s">
        <v>10</v>
      </c>
      <c r="R171" t="s">
        <v>52</v>
      </c>
      <c r="S171" t="s">
        <v>50</v>
      </c>
      <c r="T171" s="58">
        <v>2779</v>
      </c>
      <c r="U171" s="59">
        <v>75</v>
      </c>
    </row>
    <row r="172" spans="17:21">
      <c r="Q172" t="s">
        <v>57</v>
      </c>
      <c r="R172" t="s">
        <v>29</v>
      </c>
      <c r="S172" t="s">
        <v>33</v>
      </c>
      <c r="T172" s="58">
        <v>12950</v>
      </c>
      <c r="U172" s="59">
        <v>30</v>
      </c>
    </row>
    <row r="173" spans="17:21">
      <c r="Q173" t="s">
        <v>42</v>
      </c>
      <c r="R173" t="s">
        <v>24</v>
      </c>
      <c r="S173" t="s">
        <v>25</v>
      </c>
      <c r="T173" s="58">
        <v>2646</v>
      </c>
      <c r="U173" s="59">
        <v>177</v>
      </c>
    </row>
    <row r="174" spans="17:21">
      <c r="Q174" t="s">
        <v>10</v>
      </c>
      <c r="R174" t="s">
        <v>52</v>
      </c>
      <c r="S174" t="s">
        <v>33</v>
      </c>
      <c r="T174" s="58">
        <v>3794</v>
      </c>
      <c r="U174" s="59">
        <v>159</v>
      </c>
    </row>
    <row r="175" spans="17:21">
      <c r="Q175" t="s">
        <v>49</v>
      </c>
      <c r="R175" t="s">
        <v>16</v>
      </c>
      <c r="S175" t="s">
        <v>33</v>
      </c>
      <c r="T175" s="58">
        <v>819</v>
      </c>
      <c r="U175" s="59">
        <v>306</v>
      </c>
    </row>
    <row r="176" spans="17:21">
      <c r="Q176" t="s">
        <v>49</v>
      </c>
      <c r="R176" t="s">
        <v>52</v>
      </c>
      <c r="S176" t="s">
        <v>44</v>
      </c>
      <c r="T176" s="58">
        <v>2583</v>
      </c>
      <c r="U176" s="59">
        <v>18</v>
      </c>
    </row>
    <row r="177" spans="17:21">
      <c r="Q177" t="s">
        <v>42</v>
      </c>
      <c r="R177" t="s">
        <v>16</v>
      </c>
      <c r="S177" t="s">
        <v>41</v>
      </c>
      <c r="T177" s="58">
        <v>4585</v>
      </c>
      <c r="U177" s="59">
        <v>240</v>
      </c>
    </row>
    <row r="178" spans="17:21">
      <c r="Q178" t="s">
        <v>45</v>
      </c>
      <c r="R178" t="s">
        <v>52</v>
      </c>
      <c r="S178" t="s">
        <v>33</v>
      </c>
      <c r="T178" s="58">
        <v>1652</v>
      </c>
      <c r="U178" s="59">
        <v>93</v>
      </c>
    </row>
    <row r="179" spans="17:21">
      <c r="Q179" t="s">
        <v>57</v>
      </c>
      <c r="R179" t="s">
        <v>52</v>
      </c>
      <c r="S179" t="s">
        <v>53</v>
      </c>
      <c r="T179" s="58">
        <v>4991</v>
      </c>
      <c r="U179" s="59">
        <v>9</v>
      </c>
    </row>
    <row r="180" spans="17:21">
      <c r="Q180" t="s">
        <v>15</v>
      </c>
      <c r="R180" t="s">
        <v>52</v>
      </c>
      <c r="S180" t="s">
        <v>32</v>
      </c>
      <c r="T180" s="58">
        <v>2009</v>
      </c>
      <c r="U180" s="59">
        <v>219</v>
      </c>
    </row>
    <row r="181" spans="17:21">
      <c r="Q181" t="s">
        <v>48</v>
      </c>
      <c r="R181" t="s">
        <v>29</v>
      </c>
      <c r="S181" t="s">
        <v>39</v>
      </c>
      <c r="T181" s="58">
        <v>1568</v>
      </c>
      <c r="U181" s="59">
        <v>141</v>
      </c>
    </row>
    <row r="182" spans="17:21">
      <c r="Q182" t="s">
        <v>23</v>
      </c>
      <c r="R182" t="s">
        <v>11</v>
      </c>
      <c r="S182" t="s">
        <v>44</v>
      </c>
      <c r="T182" s="58">
        <v>3388</v>
      </c>
      <c r="U182" s="59">
        <v>123</v>
      </c>
    </row>
    <row r="183" spans="17:21">
      <c r="Q183" t="s">
        <v>10</v>
      </c>
      <c r="R183" t="s">
        <v>36</v>
      </c>
      <c r="S183" t="s">
        <v>51</v>
      </c>
      <c r="T183" s="58">
        <v>623</v>
      </c>
      <c r="U183" s="59">
        <v>51</v>
      </c>
    </row>
    <row r="184" spans="17:21">
      <c r="Q184" t="s">
        <v>28</v>
      </c>
      <c r="R184" t="s">
        <v>24</v>
      </c>
      <c r="S184" t="s">
        <v>21</v>
      </c>
      <c r="T184" s="58">
        <v>10073</v>
      </c>
      <c r="U184" s="59">
        <v>120</v>
      </c>
    </row>
    <row r="185" spans="17:21">
      <c r="Q185" t="s">
        <v>15</v>
      </c>
      <c r="R185" t="s">
        <v>29</v>
      </c>
      <c r="S185" t="s">
        <v>53</v>
      </c>
      <c r="T185" s="58">
        <v>1561</v>
      </c>
      <c r="U185" s="59">
        <v>27</v>
      </c>
    </row>
    <row r="186" spans="17:21">
      <c r="Q186" t="s">
        <v>20</v>
      </c>
      <c r="R186" t="s">
        <v>24</v>
      </c>
      <c r="S186" t="s">
        <v>55</v>
      </c>
      <c r="T186" s="58">
        <v>11522</v>
      </c>
      <c r="U186" s="59">
        <v>204</v>
      </c>
    </row>
    <row r="187" spans="17:21">
      <c r="Q187" t="s">
        <v>28</v>
      </c>
      <c r="R187" t="s">
        <v>36</v>
      </c>
      <c r="S187" t="s">
        <v>14</v>
      </c>
      <c r="T187" s="58">
        <v>2317</v>
      </c>
      <c r="U187" s="59">
        <v>123</v>
      </c>
    </row>
    <row r="188" spans="17:21">
      <c r="Q188" t="s">
        <v>57</v>
      </c>
      <c r="R188" t="s">
        <v>11</v>
      </c>
      <c r="S188" t="s">
        <v>56</v>
      </c>
      <c r="T188" s="58">
        <v>3059</v>
      </c>
      <c r="U188" s="59">
        <v>27</v>
      </c>
    </row>
    <row r="189" spans="17:21">
      <c r="Q189" t="s">
        <v>23</v>
      </c>
      <c r="R189" t="s">
        <v>11</v>
      </c>
      <c r="S189" t="s">
        <v>53</v>
      </c>
      <c r="T189" s="58">
        <v>2324</v>
      </c>
      <c r="U189" s="59">
        <v>177</v>
      </c>
    </row>
    <row r="190" spans="17:21">
      <c r="Q190" t="s">
        <v>49</v>
      </c>
      <c r="R190" t="s">
        <v>29</v>
      </c>
      <c r="S190" t="s">
        <v>53</v>
      </c>
      <c r="T190" s="58">
        <v>4956</v>
      </c>
      <c r="U190" s="59">
        <v>171</v>
      </c>
    </row>
    <row r="191" spans="17:21">
      <c r="Q191" t="s">
        <v>57</v>
      </c>
      <c r="R191" t="s">
        <v>52</v>
      </c>
      <c r="S191" t="s">
        <v>41</v>
      </c>
      <c r="T191" s="58">
        <v>5355</v>
      </c>
      <c r="U191" s="59">
        <v>204</v>
      </c>
    </row>
    <row r="192" spans="17:21">
      <c r="Q192" t="s">
        <v>49</v>
      </c>
      <c r="R192" t="s">
        <v>52</v>
      </c>
      <c r="S192" t="s">
        <v>19</v>
      </c>
      <c r="T192" s="58">
        <v>7259</v>
      </c>
      <c r="U192" s="59">
        <v>276</v>
      </c>
    </row>
    <row r="193" spans="17:21">
      <c r="Q193" t="s">
        <v>15</v>
      </c>
      <c r="R193" t="s">
        <v>11</v>
      </c>
      <c r="S193" t="s">
        <v>53</v>
      </c>
      <c r="T193" s="58">
        <v>6279</v>
      </c>
      <c r="U193" s="59">
        <v>45</v>
      </c>
    </row>
    <row r="194" spans="17:21">
      <c r="Q194" t="s">
        <v>10</v>
      </c>
      <c r="R194" t="s">
        <v>36</v>
      </c>
      <c r="S194" t="s">
        <v>54</v>
      </c>
      <c r="T194" s="58">
        <v>2541</v>
      </c>
      <c r="U194" s="59">
        <v>45</v>
      </c>
    </row>
    <row r="195" spans="17:21">
      <c r="Q195" t="s">
        <v>28</v>
      </c>
      <c r="R195" t="s">
        <v>16</v>
      </c>
      <c r="S195" t="s">
        <v>55</v>
      </c>
      <c r="T195" s="58">
        <v>3864</v>
      </c>
      <c r="U195" s="59">
        <v>177</v>
      </c>
    </row>
    <row r="196" spans="17:21">
      <c r="Q196" t="s">
        <v>45</v>
      </c>
      <c r="R196" t="s">
        <v>24</v>
      </c>
      <c r="S196" t="s">
        <v>14</v>
      </c>
      <c r="T196" s="58">
        <v>6146</v>
      </c>
      <c r="U196" s="59">
        <v>63</v>
      </c>
    </row>
    <row r="197" spans="17:21">
      <c r="Q197" t="s">
        <v>20</v>
      </c>
      <c r="R197" t="s">
        <v>29</v>
      </c>
      <c r="S197" t="s">
        <v>25</v>
      </c>
      <c r="T197" s="58">
        <v>2639</v>
      </c>
      <c r="U197" s="59">
        <v>204</v>
      </c>
    </row>
    <row r="198" spans="17:21">
      <c r="Q198" t="s">
        <v>15</v>
      </c>
      <c r="R198" t="s">
        <v>11</v>
      </c>
      <c r="S198" t="s">
        <v>39</v>
      </c>
      <c r="T198" s="58">
        <v>1890</v>
      </c>
      <c r="U198" s="59">
        <v>195</v>
      </c>
    </row>
    <row r="199" spans="17:21">
      <c r="Q199" t="s">
        <v>42</v>
      </c>
      <c r="R199" t="s">
        <v>52</v>
      </c>
      <c r="S199" t="s">
        <v>19</v>
      </c>
      <c r="T199" s="58">
        <v>1932</v>
      </c>
      <c r="U199" s="59">
        <v>369</v>
      </c>
    </row>
    <row r="200" spans="17:21">
      <c r="Q200" t="s">
        <v>49</v>
      </c>
      <c r="R200" t="s">
        <v>52</v>
      </c>
      <c r="S200" t="s">
        <v>30</v>
      </c>
      <c r="T200" s="58">
        <v>6300</v>
      </c>
      <c r="U200" s="59">
        <v>42</v>
      </c>
    </row>
    <row r="201" spans="17:21">
      <c r="Q201" t="s">
        <v>28</v>
      </c>
      <c r="R201" t="s">
        <v>11</v>
      </c>
      <c r="S201" t="s">
        <v>12</v>
      </c>
      <c r="T201" s="58">
        <v>560</v>
      </c>
      <c r="U201" s="59">
        <v>81</v>
      </c>
    </row>
    <row r="202" spans="17:21">
      <c r="Q202" t="s">
        <v>20</v>
      </c>
      <c r="R202" t="s">
        <v>11</v>
      </c>
      <c r="S202" t="s">
        <v>53</v>
      </c>
      <c r="T202" s="58">
        <v>2856</v>
      </c>
      <c r="U202" s="59">
        <v>246</v>
      </c>
    </row>
    <row r="203" spans="17:21">
      <c r="Q203" t="s">
        <v>20</v>
      </c>
      <c r="R203" t="s">
        <v>52</v>
      </c>
      <c r="S203" t="s">
        <v>35</v>
      </c>
      <c r="T203" s="58">
        <v>707</v>
      </c>
      <c r="U203" s="59">
        <v>174</v>
      </c>
    </row>
    <row r="204" spans="17:21">
      <c r="Q204" t="s">
        <v>15</v>
      </c>
      <c r="R204" t="s">
        <v>16</v>
      </c>
      <c r="S204" t="s">
        <v>12</v>
      </c>
      <c r="T204" s="58">
        <v>3598</v>
      </c>
      <c r="U204" s="59">
        <v>81</v>
      </c>
    </row>
    <row r="205" spans="17:21">
      <c r="Q205" t="s">
        <v>10</v>
      </c>
      <c r="R205" t="s">
        <v>16</v>
      </c>
      <c r="S205" t="s">
        <v>39</v>
      </c>
      <c r="T205" s="58">
        <v>6853</v>
      </c>
      <c r="U205" s="59">
        <v>372</v>
      </c>
    </row>
    <row r="206" spans="17:21">
      <c r="Q206" t="s">
        <v>10</v>
      </c>
      <c r="R206" t="s">
        <v>16</v>
      </c>
      <c r="S206" t="s">
        <v>32</v>
      </c>
      <c r="T206" s="58">
        <v>4725</v>
      </c>
      <c r="U206" s="59">
        <v>174</v>
      </c>
    </row>
    <row r="207" spans="17:21">
      <c r="Q207" t="s">
        <v>23</v>
      </c>
      <c r="R207" t="s">
        <v>24</v>
      </c>
      <c r="S207" t="s">
        <v>17</v>
      </c>
      <c r="T207" s="58">
        <v>10304</v>
      </c>
      <c r="U207" s="59">
        <v>84</v>
      </c>
    </row>
    <row r="208" spans="17:21">
      <c r="Q208" t="s">
        <v>23</v>
      </c>
      <c r="R208" t="s">
        <v>52</v>
      </c>
      <c r="S208" t="s">
        <v>32</v>
      </c>
      <c r="T208" s="58">
        <v>1274</v>
      </c>
      <c r="U208" s="59">
        <v>225</v>
      </c>
    </row>
    <row r="209" spans="17:21">
      <c r="Q209" t="s">
        <v>45</v>
      </c>
      <c r="R209" t="s">
        <v>24</v>
      </c>
      <c r="S209" t="s">
        <v>12</v>
      </c>
      <c r="T209" s="58">
        <v>1526</v>
      </c>
      <c r="U209" s="59">
        <v>105</v>
      </c>
    </row>
    <row r="210" spans="17:21">
      <c r="Q210" t="s">
        <v>10</v>
      </c>
      <c r="R210" t="s">
        <v>29</v>
      </c>
      <c r="S210" t="s">
        <v>56</v>
      </c>
      <c r="T210" s="58">
        <v>3101</v>
      </c>
      <c r="U210" s="59">
        <v>225</v>
      </c>
    </row>
    <row r="211" spans="17:21">
      <c r="Q211" t="s">
        <v>48</v>
      </c>
      <c r="R211" t="s">
        <v>11</v>
      </c>
      <c r="S211" t="s">
        <v>19</v>
      </c>
      <c r="T211" s="58">
        <v>1057</v>
      </c>
      <c r="U211" s="59">
        <v>54</v>
      </c>
    </row>
    <row r="212" spans="17:21">
      <c r="Q212" t="s">
        <v>42</v>
      </c>
      <c r="R212" t="s">
        <v>11</v>
      </c>
      <c r="S212" t="s">
        <v>53</v>
      </c>
      <c r="T212" s="58">
        <v>5306</v>
      </c>
      <c r="U212" s="59">
        <v>0</v>
      </c>
    </row>
    <row r="213" spans="17:21">
      <c r="Q213" t="s">
        <v>45</v>
      </c>
      <c r="R213" t="s">
        <v>29</v>
      </c>
      <c r="S213" t="s">
        <v>51</v>
      </c>
      <c r="T213" s="58">
        <v>4018</v>
      </c>
      <c r="U213" s="59">
        <v>171</v>
      </c>
    </row>
    <row r="214" spans="17:21">
      <c r="Q214" t="s">
        <v>20</v>
      </c>
      <c r="R214" t="s">
        <v>52</v>
      </c>
      <c r="S214" t="s">
        <v>32</v>
      </c>
      <c r="T214" s="58">
        <v>938</v>
      </c>
      <c r="U214" s="59">
        <v>189</v>
      </c>
    </row>
    <row r="215" spans="17:21">
      <c r="Q215" t="s">
        <v>42</v>
      </c>
      <c r="R215" t="s">
        <v>36</v>
      </c>
      <c r="S215" t="s">
        <v>25</v>
      </c>
      <c r="T215" s="58">
        <v>1778</v>
      </c>
      <c r="U215" s="59">
        <v>270</v>
      </c>
    </row>
    <row r="216" spans="17:21">
      <c r="Q216" t="s">
        <v>28</v>
      </c>
      <c r="R216" t="s">
        <v>29</v>
      </c>
      <c r="S216" t="s">
        <v>12</v>
      </c>
      <c r="T216" s="58">
        <v>1638</v>
      </c>
      <c r="U216" s="59">
        <v>63</v>
      </c>
    </row>
    <row r="217" spans="17:21">
      <c r="Q217" t="s">
        <v>23</v>
      </c>
      <c r="R217" t="s">
        <v>36</v>
      </c>
      <c r="S217" t="s">
        <v>30</v>
      </c>
      <c r="T217" s="58">
        <v>154</v>
      </c>
      <c r="U217" s="59">
        <v>21</v>
      </c>
    </row>
    <row r="218" spans="17:21">
      <c r="Q218" t="s">
        <v>42</v>
      </c>
      <c r="R218" t="s">
        <v>11</v>
      </c>
      <c r="S218" t="s">
        <v>39</v>
      </c>
      <c r="T218" s="58">
        <v>9835</v>
      </c>
      <c r="U218" s="59">
        <v>207</v>
      </c>
    </row>
    <row r="219" spans="17:21">
      <c r="Q219" t="s">
        <v>20</v>
      </c>
      <c r="R219" t="s">
        <v>11</v>
      </c>
      <c r="S219" t="s">
        <v>44</v>
      </c>
      <c r="T219" s="58">
        <v>7273</v>
      </c>
      <c r="U219" s="59">
        <v>96</v>
      </c>
    </row>
    <row r="220" spans="17:21">
      <c r="Q220" t="s">
        <v>45</v>
      </c>
      <c r="R220" t="s">
        <v>29</v>
      </c>
      <c r="S220" t="s">
        <v>39</v>
      </c>
      <c r="T220" s="58">
        <v>6909</v>
      </c>
      <c r="U220" s="59">
        <v>81</v>
      </c>
    </row>
    <row r="221" spans="17:21">
      <c r="Q221" t="s">
        <v>20</v>
      </c>
      <c r="R221" t="s">
        <v>29</v>
      </c>
      <c r="S221" t="s">
        <v>51</v>
      </c>
      <c r="T221" s="58">
        <v>3920</v>
      </c>
      <c r="U221" s="59">
        <v>306</v>
      </c>
    </row>
    <row r="222" spans="17:21">
      <c r="Q222" t="s">
        <v>57</v>
      </c>
      <c r="R222" t="s">
        <v>29</v>
      </c>
      <c r="S222" t="s">
        <v>47</v>
      </c>
      <c r="T222" s="58">
        <v>4858</v>
      </c>
      <c r="U222" s="59">
        <v>279</v>
      </c>
    </row>
    <row r="223" spans="17:21">
      <c r="Q223" t="s">
        <v>48</v>
      </c>
      <c r="R223" t="s">
        <v>36</v>
      </c>
      <c r="S223" t="s">
        <v>21</v>
      </c>
      <c r="T223" s="58">
        <v>3549</v>
      </c>
      <c r="U223" s="59">
        <v>3</v>
      </c>
    </row>
    <row r="224" spans="17:21">
      <c r="Q224" t="s">
        <v>42</v>
      </c>
      <c r="R224" t="s">
        <v>29</v>
      </c>
      <c r="S224" t="s">
        <v>55</v>
      </c>
      <c r="T224" s="58">
        <v>966</v>
      </c>
      <c r="U224" s="59">
        <v>198</v>
      </c>
    </row>
    <row r="225" spans="17:21">
      <c r="Q225" t="s">
        <v>45</v>
      </c>
      <c r="R225" t="s">
        <v>29</v>
      </c>
      <c r="S225" t="s">
        <v>25</v>
      </c>
      <c r="T225" s="58">
        <v>385</v>
      </c>
      <c r="U225" s="59">
        <v>249</v>
      </c>
    </row>
    <row r="226" spans="17:21">
      <c r="Q226" t="s">
        <v>28</v>
      </c>
      <c r="R226" t="s">
        <v>52</v>
      </c>
      <c r="S226" t="s">
        <v>32</v>
      </c>
      <c r="T226" s="58">
        <v>2219</v>
      </c>
      <c r="U226" s="59">
        <v>75</v>
      </c>
    </row>
    <row r="227" spans="17:21">
      <c r="Q227" t="s">
        <v>20</v>
      </c>
      <c r="R227" t="s">
        <v>24</v>
      </c>
      <c r="S227" t="s">
        <v>17</v>
      </c>
      <c r="T227" s="58">
        <v>2954</v>
      </c>
      <c r="U227" s="59">
        <v>189</v>
      </c>
    </row>
    <row r="228" spans="17:21">
      <c r="Q228" t="s">
        <v>42</v>
      </c>
      <c r="R228" t="s">
        <v>24</v>
      </c>
      <c r="S228" t="s">
        <v>17</v>
      </c>
      <c r="T228" s="58">
        <v>280</v>
      </c>
      <c r="U228" s="59">
        <v>87</v>
      </c>
    </row>
    <row r="229" spans="17:21">
      <c r="Q229" t="s">
        <v>23</v>
      </c>
      <c r="R229" t="s">
        <v>24</v>
      </c>
      <c r="S229" t="s">
        <v>12</v>
      </c>
      <c r="T229" s="58">
        <v>6118</v>
      </c>
      <c r="U229" s="59">
        <v>174</v>
      </c>
    </row>
    <row r="230" spans="17:21">
      <c r="Q230" t="s">
        <v>48</v>
      </c>
      <c r="R230" t="s">
        <v>29</v>
      </c>
      <c r="S230" t="s">
        <v>27</v>
      </c>
      <c r="T230" s="58">
        <v>4802</v>
      </c>
      <c r="U230" s="59">
        <v>36</v>
      </c>
    </row>
    <row r="231" spans="17:21">
      <c r="Q231" t="s">
        <v>20</v>
      </c>
      <c r="R231" t="s">
        <v>36</v>
      </c>
      <c r="S231" t="s">
        <v>51</v>
      </c>
      <c r="T231" s="58">
        <v>4137</v>
      </c>
      <c r="U231" s="59">
        <v>60</v>
      </c>
    </row>
    <row r="232" spans="17:21">
      <c r="Q232" t="s">
        <v>49</v>
      </c>
      <c r="R232" t="s">
        <v>16</v>
      </c>
      <c r="S232" t="s">
        <v>50</v>
      </c>
      <c r="T232" s="58">
        <v>2023</v>
      </c>
      <c r="U232" s="59">
        <v>78</v>
      </c>
    </row>
    <row r="233" spans="17:21">
      <c r="Q233" t="s">
        <v>20</v>
      </c>
      <c r="R233" t="s">
        <v>24</v>
      </c>
      <c r="S233" t="s">
        <v>12</v>
      </c>
      <c r="T233" s="58">
        <v>9051</v>
      </c>
      <c r="U233" s="59">
        <v>57</v>
      </c>
    </row>
    <row r="234" spans="17:21">
      <c r="Q234" t="s">
        <v>20</v>
      </c>
      <c r="R234" t="s">
        <v>11</v>
      </c>
      <c r="S234" t="s">
        <v>56</v>
      </c>
      <c r="T234" s="58">
        <v>2919</v>
      </c>
      <c r="U234" s="59">
        <v>45</v>
      </c>
    </row>
    <row r="235" spans="17:21">
      <c r="Q235" t="s">
        <v>23</v>
      </c>
      <c r="R235" t="s">
        <v>36</v>
      </c>
      <c r="S235" t="s">
        <v>39</v>
      </c>
      <c r="T235" s="58">
        <v>5915</v>
      </c>
      <c r="U235" s="59">
        <v>3</v>
      </c>
    </row>
    <row r="236" spans="17:21">
      <c r="Q236" t="s">
        <v>57</v>
      </c>
      <c r="R236" t="s">
        <v>16</v>
      </c>
      <c r="S236" t="s">
        <v>27</v>
      </c>
      <c r="T236" s="58">
        <v>2562</v>
      </c>
      <c r="U236" s="59">
        <v>6</v>
      </c>
    </row>
    <row r="237" spans="17:21">
      <c r="Q237" t="s">
        <v>45</v>
      </c>
      <c r="R237" t="s">
        <v>11</v>
      </c>
      <c r="S237" t="s">
        <v>30</v>
      </c>
      <c r="T237" s="58">
        <v>8813</v>
      </c>
      <c r="U237" s="59">
        <v>21</v>
      </c>
    </row>
    <row r="238" spans="17:21">
      <c r="Q238" t="s">
        <v>45</v>
      </c>
      <c r="R238" t="s">
        <v>24</v>
      </c>
      <c r="S238" t="s">
        <v>25</v>
      </c>
      <c r="T238" s="58">
        <v>6111</v>
      </c>
      <c r="U238" s="59">
        <v>3</v>
      </c>
    </row>
    <row r="239" spans="17:21">
      <c r="Q239" t="s">
        <v>15</v>
      </c>
      <c r="R239" t="s">
        <v>52</v>
      </c>
      <c r="S239" t="s">
        <v>37</v>
      </c>
      <c r="T239" s="58">
        <v>3507</v>
      </c>
      <c r="U239" s="59">
        <v>288</v>
      </c>
    </row>
    <row r="240" spans="17:21">
      <c r="Q240" t="s">
        <v>28</v>
      </c>
      <c r="R240" t="s">
        <v>24</v>
      </c>
      <c r="S240" t="s">
        <v>14</v>
      </c>
      <c r="T240" s="58">
        <v>4319</v>
      </c>
      <c r="U240" s="59">
        <v>30</v>
      </c>
    </row>
    <row r="241" spans="17:21">
      <c r="Q241" t="s">
        <v>10</v>
      </c>
      <c r="R241" t="s">
        <v>36</v>
      </c>
      <c r="S241" t="s">
        <v>53</v>
      </c>
      <c r="T241" s="58">
        <v>609</v>
      </c>
      <c r="U241" s="59">
        <v>87</v>
      </c>
    </row>
    <row r="242" spans="17:21">
      <c r="Q242" t="s">
        <v>10</v>
      </c>
      <c r="R242" t="s">
        <v>29</v>
      </c>
      <c r="S242" t="s">
        <v>55</v>
      </c>
      <c r="T242" s="58">
        <v>6370</v>
      </c>
      <c r="U242" s="59">
        <v>30</v>
      </c>
    </row>
    <row r="243" spans="17:21">
      <c r="Q243" t="s">
        <v>45</v>
      </c>
      <c r="R243" t="s">
        <v>36</v>
      </c>
      <c r="S243" t="s">
        <v>41</v>
      </c>
      <c r="T243" s="58">
        <v>5474</v>
      </c>
      <c r="U243" s="59">
        <v>168</v>
      </c>
    </row>
    <row r="244" spans="17:21">
      <c r="Q244" t="s">
        <v>10</v>
      </c>
      <c r="R244" t="s">
        <v>24</v>
      </c>
      <c r="S244" t="s">
        <v>55</v>
      </c>
      <c r="T244" s="58">
        <v>3164</v>
      </c>
      <c r="U244" s="59">
        <v>306</v>
      </c>
    </row>
    <row r="245" spans="17:21">
      <c r="Q245" t="s">
        <v>28</v>
      </c>
      <c r="R245" t="s">
        <v>16</v>
      </c>
      <c r="S245" t="s">
        <v>21</v>
      </c>
      <c r="T245" s="58">
        <v>1302</v>
      </c>
      <c r="U245" s="59">
        <v>402</v>
      </c>
    </row>
    <row r="246" spans="17:21">
      <c r="Q246" t="s">
        <v>49</v>
      </c>
      <c r="R246" t="s">
        <v>11</v>
      </c>
      <c r="S246" t="s">
        <v>56</v>
      </c>
      <c r="T246" s="58">
        <v>7308</v>
      </c>
      <c r="U246" s="59">
        <v>327</v>
      </c>
    </row>
    <row r="247" spans="17:21">
      <c r="Q247" t="s">
        <v>10</v>
      </c>
      <c r="R247" t="s">
        <v>11</v>
      </c>
      <c r="S247" t="s">
        <v>55</v>
      </c>
      <c r="T247" s="58">
        <v>6132</v>
      </c>
      <c r="U247" s="59">
        <v>93</v>
      </c>
    </row>
    <row r="248" spans="17:21">
      <c r="Q248" t="s">
        <v>57</v>
      </c>
      <c r="R248" t="s">
        <v>16</v>
      </c>
      <c r="S248" t="s">
        <v>19</v>
      </c>
      <c r="T248" s="58">
        <v>3472</v>
      </c>
      <c r="U248" s="59">
        <v>96</v>
      </c>
    </row>
    <row r="249" spans="17:21">
      <c r="Q249" t="s">
        <v>15</v>
      </c>
      <c r="R249" t="s">
        <v>29</v>
      </c>
      <c r="S249" t="s">
        <v>25</v>
      </c>
      <c r="T249" s="58">
        <v>9660</v>
      </c>
      <c r="U249" s="59">
        <v>27</v>
      </c>
    </row>
    <row r="250" spans="17:21">
      <c r="Q250" t="s">
        <v>20</v>
      </c>
      <c r="R250" t="s">
        <v>36</v>
      </c>
      <c r="S250" t="s">
        <v>53</v>
      </c>
      <c r="T250" s="58">
        <v>2436</v>
      </c>
      <c r="U250" s="59">
        <v>99</v>
      </c>
    </row>
    <row r="251" spans="17:21">
      <c r="Q251" t="s">
        <v>20</v>
      </c>
      <c r="R251" t="s">
        <v>36</v>
      </c>
      <c r="S251" t="s">
        <v>33</v>
      </c>
      <c r="T251" s="58">
        <v>9506</v>
      </c>
      <c r="U251" s="59">
        <v>87</v>
      </c>
    </row>
    <row r="252" spans="17:21">
      <c r="Q252" t="s">
        <v>57</v>
      </c>
      <c r="R252" t="s">
        <v>11</v>
      </c>
      <c r="S252" t="s">
        <v>47</v>
      </c>
      <c r="T252" s="58">
        <v>245</v>
      </c>
      <c r="U252" s="59">
        <v>288</v>
      </c>
    </row>
    <row r="253" spans="17:21">
      <c r="Q253" t="s">
        <v>15</v>
      </c>
      <c r="R253" t="s">
        <v>16</v>
      </c>
      <c r="S253" t="s">
        <v>44</v>
      </c>
      <c r="T253" s="58">
        <v>2702</v>
      </c>
      <c r="U253" s="59">
        <v>363</v>
      </c>
    </row>
    <row r="254" spans="17:21">
      <c r="Q254" t="s">
        <v>57</v>
      </c>
      <c r="R254" t="s">
        <v>52</v>
      </c>
      <c r="S254" t="s">
        <v>35</v>
      </c>
      <c r="T254" s="58">
        <v>700</v>
      </c>
      <c r="U254" s="59">
        <v>87</v>
      </c>
    </row>
    <row r="255" spans="17:21">
      <c r="Q255" t="s">
        <v>28</v>
      </c>
      <c r="R255" t="s">
        <v>52</v>
      </c>
      <c r="S255" t="s">
        <v>35</v>
      </c>
      <c r="T255" s="58">
        <v>3759</v>
      </c>
      <c r="U255" s="59">
        <v>150</v>
      </c>
    </row>
    <row r="256" spans="17:21">
      <c r="Q256" t="s">
        <v>48</v>
      </c>
      <c r="R256" t="s">
        <v>16</v>
      </c>
      <c r="S256" t="s">
        <v>35</v>
      </c>
      <c r="T256" s="58">
        <v>1589</v>
      </c>
      <c r="U256" s="59">
        <v>303</v>
      </c>
    </row>
    <row r="257" spans="17:21">
      <c r="Q257" t="s">
        <v>42</v>
      </c>
      <c r="R257" t="s">
        <v>16</v>
      </c>
      <c r="S257" t="s">
        <v>56</v>
      </c>
      <c r="T257" s="58">
        <v>5194</v>
      </c>
      <c r="U257" s="59">
        <v>288</v>
      </c>
    </row>
    <row r="258" spans="17:21">
      <c r="Q258" t="s">
        <v>57</v>
      </c>
      <c r="R258" t="s">
        <v>24</v>
      </c>
      <c r="S258" t="s">
        <v>14</v>
      </c>
      <c r="T258" s="58">
        <v>945</v>
      </c>
      <c r="U258" s="59">
        <v>75</v>
      </c>
    </row>
    <row r="259" spans="17:21">
      <c r="Q259" t="s">
        <v>10</v>
      </c>
      <c r="R259" t="s">
        <v>36</v>
      </c>
      <c r="S259" t="s">
        <v>37</v>
      </c>
      <c r="T259" s="58">
        <v>1988</v>
      </c>
      <c r="U259" s="59">
        <v>39</v>
      </c>
    </row>
    <row r="260" spans="17:21">
      <c r="Q260" t="s">
        <v>28</v>
      </c>
      <c r="R260" t="s">
        <v>52</v>
      </c>
      <c r="S260" t="s">
        <v>17</v>
      </c>
      <c r="T260" s="58">
        <v>6734</v>
      </c>
      <c r="U260" s="59">
        <v>123</v>
      </c>
    </row>
    <row r="261" spans="17:21">
      <c r="Q261" t="s">
        <v>10</v>
      </c>
      <c r="R261" t="s">
        <v>24</v>
      </c>
      <c r="S261" t="s">
        <v>21</v>
      </c>
      <c r="T261" s="58">
        <v>217</v>
      </c>
      <c r="U261" s="59">
        <v>36</v>
      </c>
    </row>
    <row r="262" spans="17:21">
      <c r="Q262" t="s">
        <v>45</v>
      </c>
      <c r="R262" t="s">
        <v>52</v>
      </c>
      <c r="S262" t="s">
        <v>39</v>
      </c>
      <c r="T262" s="58">
        <v>6279</v>
      </c>
      <c r="U262" s="59">
        <v>237</v>
      </c>
    </row>
    <row r="263" spans="17:21">
      <c r="Q263" t="s">
        <v>10</v>
      </c>
      <c r="R263" t="s">
        <v>24</v>
      </c>
      <c r="S263" t="s">
        <v>14</v>
      </c>
      <c r="T263" s="58">
        <v>4424</v>
      </c>
      <c r="U263" s="59">
        <v>201</v>
      </c>
    </row>
    <row r="264" spans="17:21">
      <c r="Q264" t="s">
        <v>48</v>
      </c>
      <c r="R264" t="s">
        <v>24</v>
      </c>
      <c r="S264" t="s">
        <v>35</v>
      </c>
      <c r="T264" s="58">
        <v>189</v>
      </c>
      <c r="U264" s="59">
        <v>48</v>
      </c>
    </row>
    <row r="265" spans="17:21">
      <c r="Q265" t="s">
        <v>45</v>
      </c>
      <c r="R265" t="s">
        <v>16</v>
      </c>
      <c r="S265" t="s">
        <v>39</v>
      </c>
      <c r="T265" s="58">
        <v>490</v>
      </c>
      <c r="U265" s="59">
        <v>84</v>
      </c>
    </row>
    <row r="266" spans="17:21">
      <c r="Q266" t="s">
        <v>15</v>
      </c>
      <c r="R266" t="s">
        <v>11</v>
      </c>
      <c r="S266" t="s">
        <v>47</v>
      </c>
      <c r="T266" s="58">
        <v>434</v>
      </c>
      <c r="U266" s="59">
        <v>87</v>
      </c>
    </row>
    <row r="267" spans="17:21">
      <c r="Q267" t="s">
        <v>42</v>
      </c>
      <c r="R267" t="s">
        <v>36</v>
      </c>
      <c r="S267" t="s">
        <v>12</v>
      </c>
      <c r="T267" s="58">
        <v>10129</v>
      </c>
      <c r="U267" s="59">
        <v>312</v>
      </c>
    </row>
    <row r="268" spans="17:21">
      <c r="Q268" t="s">
        <v>49</v>
      </c>
      <c r="R268" t="s">
        <v>29</v>
      </c>
      <c r="S268" t="s">
        <v>56</v>
      </c>
      <c r="T268" s="58">
        <v>1652</v>
      </c>
      <c r="U268" s="59">
        <v>102</v>
      </c>
    </row>
    <row r="269" spans="17:21">
      <c r="Q269" t="s">
        <v>15</v>
      </c>
      <c r="R269" t="s">
        <v>36</v>
      </c>
      <c r="S269" t="s">
        <v>47</v>
      </c>
      <c r="T269" s="58">
        <v>6433</v>
      </c>
      <c r="U269" s="59">
        <v>78</v>
      </c>
    </row>
    <row r="270" spans="17:21">
      <c r="Q270" t="s">
        <v>49</v>
      </c>
      <c r="R270" t="s">
        <v>52</v>
      </c>
      <c r="S270" t="s">
        <v>50</v>
      </c>
      <c r="T270" s="58">
        <v>2212</v>
      </c>
      <c r="U270" s="59">
        <v>117</v>
      </c>
    </row>
    <row r="271" spans="17:21">
      <c r="Q271" t="s">
        <v>23</v>
      </c>
      <c r="R271" t="s">
        <v>16</v>
      </c>
      <c r="S271" t="s">
        <v>41</v>
      </c>
      <c r="T271" s="58">
        <v>609</v>
      </c>
      <c r="U271" s="59">
        <v>99</v>
      </c>
    </row>
    <row r="272" spans="17:21">
      <c r="Q272" t="s">
        <v>10</v>
      </c>
      <c r="R272" t="s">
        <v>16</v>
      </c>
      <c r="S272" t="s">
        <v>51</v>
      </c>
      <c r="T272" s="58">
        <v>1638</v>
      </c>
      <c r="U272" s="59">
        <v>48</v>
      </c>
    </row>
    <row r="273" spans="17:21">
      <c r="Q273" t="s">
        <v>42</v>
      </c>
      <c r="R273" t="s">
        <v>52</v>
      </c>
      <c r="S273" t="s">
        <v>27</v>
      </c>
      <c r="T273" s="58">
        <v>3829</v>
      </c>
      <c r="U273" s="59">
        <v>24</v>
      </c>
    </row>
    <row r="274" spans="17:21">
      <c r="Q274" t="s">
        <v>10</v>
      </c>
      <c r="R274" t="s">
        <v>29</v>
      </c>
      <c r="S274" t="s">
        <v>27</v>
      </c>
      <c r="T274" s="58">
        <v>5775</v>
      </c>
      <c r="U274" s="59">
        <v>42</v>
      </c>
    </row>
    <row r="275" spans="17:21">
      <c r="Q275" t="s">
        <v>28</v>
      </c>
      <c r="R275" t="s">
        <v>16</v>
      </c>
      <c r="S275" t="s">
        <v>44</v>
      </c>
      <c r="T275" s="58">
        <v>1071</v>
      </c>
      <c r="U275" s="59">
        <v>270</v>
      </c>
    </row>
    <row r="276" spans="17:21">
      <c r="Q276" t="s">
        <v>15</v>
      </c>
      <c r="R276" t="s">
        <v>24</v>
      </c>
      <c r="S276" t="s">
        <v>50</v>
      </c>
      <c r="T276" s="58">
        <v>5019</v>
      </c>
      <c r="U276" s="59">
        <v>150</v>
      </c>
    </row>
    <row r="277" spans="17:21">
      <c r="Q277" t="s">
        <v>48</v>
      </c>
      <c r="R277" t="s">
        <v>11</v>
      </c>
      <c r="S277" t="s">
        <v>27</v>
      </c>
      <c r="T277" s="58">
        <v>2863</v>
      </c>
      <c r="U277" s="59">
        <v>42</v>
      </c>
    </row>
    <row r="278" spans="17:21">
      <c r="Q278" t="s">
        <v>10</v>
      </c>
      <c r="R278" t="s">
        <v>16</v>
      </c>
      <c r="S278" t="s">
        <v>54</v>
      </c>
      <c r="T278" s="58">
        <v>1617</v>
      </c>
      <c r="U278" s="59">
        <v>126</v>
      </c>
    </row>
    <row r="279" spans="17:21">
      <c r="Q279" t="s">
        <v>28</v>
      </c>
      <c r="R279" t="s">
        <v>11</v>
      </c>
      <c r="S279" t="s">
        <v>53</v>
      </c>
      <c r="T279" s="58">
        <v>6818</v>
      </c>
      <c r="U279" s="59">
        <v>6</v>
      </c>
    </row>
    <row r="280" spans="17:21">
      <c r="Q280" t="s">
        <v>49</v>
      </c>
      <c r="R280" t="s">
        <v>16</v>
      </c>
      <c r="S280" t="s">
        <v>27</v>
      </c>
      <c r="T280" s="58">
        <v>6657</v>
      </c>
      <c r="U280" s="59">
        <v>276</v>
      </c>
    </row>
    <row r="281" spans="17:21">
      <c r="Q281" t="s">
        <v>49</v>
      </c>
      <c r="R281" t="s">
        <v>52</v>
      </c>
      <c r="S281" t="s">
        <v>35</v>
      </c>
      <c r="T281" s="58">
        <v>2919</v>
      </c>
      <c r="U281" s="59">
        <v>93</v>
      </c>
    </row>
    <row r="282" spans="17:21">
      <c r="Q282" t="s">
        <v>48</v>
      </c>
      <c r="R282" t="s">
        <v>24</v>
      </c>
      <c r="S282" t="s">
        <v>37</v>
      </c>
      <c r="T282" s="58">
        <v>3094</v>
      </c>
      <c r="U282" s="59">
        <v>246</v>
      </c>
    </row>
    <row r="283" spans="17:21">
      <c r="Q283" t="s">
        <v>28</v>
      </c>
      <c r="R283" t="s">
        <v>29</v>
      </c>
      <c r="S283" t="s">
        <v>51</v>
      </c>
      <c r="T283" s="58">
        <v>2989</v>
      </c>
      <c r="U283" s="59">
        <v>3</v>
      </c>
    </row>
    <row r="284" spans="17:21">
      <c r="Q284" t="s">
        <v>15</v>
      </c>
      <c r="R284" t="s">
        <v>36</v>
      </c>
      <c r="S284" t="s">
        <v>55</v>
      </c>
      <c r="T284" s="58">
        <v>2268</v>
      </c>
      <c r="U284" s="59">
        <v>63</v>
      </c>
    </row>
    <row r="285" spans="17:21">
      <c r="Q285" t="s">
        <v>45</v>
      </c>
      <c r="R285" t="s">
        <v>16</v>
      </c>
      <c r="S285" t="s">
        <v>37</v>
      </c>
      <c r="T285" s="58">
        <v>4753</v>
      </c>
      <c r="U285" s="59">
        <v>246</v>
      </c>
    </row>
    <row r="286" spans="17:21">
      <c r="Q286" t="s">
        <v>48</v>
      </c>
      <c r="R286" t="s">
        <v>52</v>
      </c>
      <c r="S286" t="s">
        <v>41</v>
      </c>
      <c r="T286" s="58">
        <v>7511</v>
      </c>
      <c r="U286" s="59">
        <v>120</v>
      </c>
    </row>
    <row r="287" spans="17:21">
      <c r="Q287" t="s">
        <v>48</v>
      </c>
      <c r="R287" t="s">
        <v>36</v>
      </c>
      <c r="S287" t="s">
        <v>37</v>
      </c>
      <c r="T287" s="58">
        <v>4326</v>
      </c>
      <c r="U287" s="59">
        <v>348</v>
      </c>
    </row>
    <row r="288" spans="17:21">
      <c r="Q288" t="s">
        <v>23</v>
      </c>
      <c r="R288" t="s">
        <v>52</v>
      </c>
      <c r="S288" t="s">
        <v>50</v>
      </c>
      <c r="T288" s="58">
        <v>4935</v>
      </c>
      <c r="U288" s="59">
        <v>126</v>
      </c>
    </row>
    <row r="289" spans="17:21">
      <c r="Q289" t="s">
        <v>28</v>
      </c>
      <c r="R289" t="s">
        <v>16</v>
      </c>
      <c r="S289" t="s">
        <v>12</v>
      </c>
      <c r="T289" s="58">
        <v>4781</v>
      </c>
      <c r="U289" s="59">
        <v>123</v>
      </c>
    </row>
    <row r="290" spans="17:21">
      <c r="Q290" t="s">
        <v>45</v>
      </c>
      <c r="R290" t="s">
        <v>36</v>
      </c>
      <c r="S290" t="s">
        <v>30</v>
      </c>
      <c r="T290" s="58">
        <v>7483</v>
      </c>
      <c r="U290" s="59">
        <v>45</v>
      </c>
    </row>
    <row r="291" spans="17:21">
      <c r="Q291" t="s">
        <v>57</v>
      </c>
      <c r="R291" t="s">
        <v>36</v>
      </c>
      <c r="S291" t="s">
        <v>21</v>
      </c>
      <c r="T291" s="58">
        <v>6860</v>
      </c>
      <c r="U291" s="59">
        <v>126</v>
      </c>
    </row>
    <row r="292" spans="17:21">
      <c r="Q292" t="s">
        <v>10</v>
      </c>
      <c r="R292" t="s">
        <v>11</v>
      </c>
      <c r="S292" t="s">
        <v>54</v>
      </c>
      <c r="T292" s="58">
        <v>9002</v>
      </c>
      <c r="U292" s="59">
        <v>72</v>
      </c>
    </row>
    <row r="293" spans="17:21">
      <c r="Q293" t="s">
        <v>28</v>
      </c>
      <c r="R293" t="s">
        <v>24</v>
      </c>
      <c r="S293" t="s">
        <v>54</v>
      </c>
      <c r="T293" s="58">
        <v>1400</v>
      </c>
      <c r="U293" s="59">
        <v>135</v>
      </c>
    </row>
    <row r="294" spans="17:21">
      <c r="Q294" t="s">
        <v>57</v>
      </c>
      <c r="R294" t="s">
        <v>52</v>
      </c>
      <c r="S294" t="s">
        <v>39</v>
      </c>
      <c r="T294" s="58">
        <v>4053</v>
      </c>
      <c r="U294" s="59">
        <v>24</v>
      </c>
    </row>
    <row r="295" spans="17:21">
      <c r="Q295" t="s">
        <v>42</v>
      </c>
      <c r="R295" t="s">
        <v>24</v>
      </c>
      <c r="S295" t="s">
        <v>37</v>
      </c>
      <c r="T295" s="58">
        <v>2149</v>
      </c>
      <c r="U295" s="59">
        <v>117</v>
      </c>
    </row>
    <row r="296" spans="17:21">
      <c r="Q296" t="s">
        <v>49</v>
      </c>
      <c r="R296" t="s">
        <v>29</v>
      </c>
      <c r="S296" t="s">
        <v>54</v>
      </c>
      <c r="T296" s="58">
        <v>3640</v>
      </c>
      <c r="U296" s="59">
        <v>51</v>
      </c>
    </row>
    <row r="297" spans="17:21">
      <c r="Q297" t="s">
        <v>48</v>
      </c>
      <c r="R297" t="s">
        <v>29</v>
      </c>
      <c r="S297" t="s">
        <v>50</v>
      </c>
      <c r="T297" s="58">
        <v>630</v>
      </c>
      <c r="U297" s="59">
        <v>36</v>
      </c>
    </row>
    <row r="298" spans="17:21">
      <c r="Q298" t="s">
        <v>20</v>
      </c>
      <c r="R298" t="s">
        <v>16</v>
      </c>
      <c r="S298" t="s">
        <v>55</v>
      </c>
      <c r="T298" s="58">
        <v>2429</v>
      </c>
      <c r="U298" s="59">
        <v>144</v>
      </c>
    </row>
    <row r="299" spans="17:21">
      <c r="Q299" t="s">
        <v>20</v>
      </c>
      <c r="R299" t="s">
        <v>24</v>
      </c>
      <c r="S299" t="s">
        <v>30</v>
      </c>
      <c r="T299" s="58">
        <v>2142</v>
      </c>
      <c r="U299" s="59">
        <v>114</v>
      </c>
    </row>
    <row r="300" spans="17:21">
      <c r="Q300" t="s">
        <v>42</v>
      </c>
      <c r="R300" t="s">
        <v>11</v>
      </c>
      <c r="S300" t="s">
        <v>12</v>
      </c>
      <c r="T300" s="58">
        <v>6454</v>
      </c>
      <c r="U300" s="59">
        <v>54</v>
      </c>
    </row>
    <row r="301" spans="17:21">
      <c r="Q301" t="s">
        <v>42</v>
      </c>
      <c r="R301" t="s">
        <v>11</v>
      </c>
      <c r="S301" t="s">
        <v>32</v>
      </c>
      <c r="T301" s="58">
        <v>4487</v>
      </c>
      <c r="U301" s="59">
        <v>333</v>
      </c>
    </row>
    <row r="302" spans="17:21">
      <c r="Q302" t="s">
        <v>49</v>
      </c>
      <c r="R302" t="s">
        <v>11</v>
      </c>
      <c r="S302" t="s">
        <v>21</v>
      </c>
      <c r="T302" s="58">
        <v>938</v>
      </c>
      <c r="U302" s="59">
        <v>366</v>
      </c>
    </row>
    <row r="303" spans="17:21">
      <c r="Q303" t="s">
        <v>49</v>
      </c>
      <c r="R303" t="s">
        <v>36</v>
      </c>
      <c r="S303" t="s">
        <v>53</v>
      </c>
      <c r="T303" s="58">
        <v>8841</v>
      </c>
      <c r="U303" s="59">
        <v>303</v>
      </c>
    </row>
    <row r="304" spans="17:21">
      <c r="Q304" t="s">
        <v>48</v>
      </c>
      <c r="R304" t="s">
        <v>29</v>
      </c>
      <c r="S304" t="s">
        <v>33</v>
      </c>
      <c r="T304" s="58">
        <v>4018</v>
      </c>
      <c r="U304" s="59">
        <v>126</v>
      </c>
    </row>
    <row r="305" spans="17:21">
      <c r="Q305" t="s">
        <v>23</v>
      </c>
      <c r="R305" t="s">
        <v>11</v>
      </c>
      <c r="S305" t="s">
        <v>27</v>
      </c>
      <c r="T305" s="58">
        <v>714</v>
      </c>
      <c r="U305" s="59">
        <v>231</v>
      </c>
    </row>
    <row r="306" spans="17:21">
      <c r="Q306" t="s">
        <v>20</v>
      </c>
      <c r="R306" t="s">
        <v>36</v>
      </c>
      <c r="S306" t="s">
        <v>30</v>
      </c>
      <c r="T306" s="58">
        <v>3850</v>
      </c>
      <c r="U306" s="59">
        <v>102</v>
      </c>
    </row>
  </sheetData>
  <pageMargins left="0.75" right="0.75" top="1" bottom="1" header="0.5" footer="0.5"/>
  <headerFooter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showGridLines="0" workbookViewId="0">
      <selection activeCell="F6" sqref="F6"/>
    </sheetView>
  </sheetViews>
  <sheetFormatPr defaultColWidth="8.88888888888889" defaultRowHeight="14.4"/>
  <cols>
    <col min="3" max="3" width="16.5648148148148" customWidth="1"/>
    <col min="4" max="4" width="19.3333333333333"/>
    <col min="5" max="5" width="10.6666666666667"/>
  </cols>
  <sheetData>
    <row r="1" ht="34.2" spans="1:23">
      <c r="A1" s="1"/>
      <c r="B1" s="2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4" ht="16.2" spans="3:5">
      <c r="C4" s="32" t="s">
        <v>2</v>
      </c>
      <c r="D4" s="32" t="s">
        <v>1</v>
      </c>
      <c r="E4" t="s">
        <v>82</v>
      </c>
    </row>
    <row r="5" ht="15.6" spans="3:5">
      <c r="C5" s="33" t="s">
        <v>29</v>
      </c>
      <c r="D5" s="34"/>
      <c r="E5" s="35">
        <v>45752</v>
      </c>
    </row>
    <row r="6" ht="15.6" spans="4:5">
      <c r="D6" s="36" t="s">
        <v>48</v>
      </c>
      <c r="E6" s="35">
        <v>45752</v>
      </c>
    </row>
    <row r="7" ht="15.6" spans="3:5">
      <c r="C7" s="37" t="s">
        <v>11</v>
      </c>
      <c r="D7" s="34"/>
      <c r="E7" s="38">
        <v>43568</v>
      </c>
    </row>
    <row r="8" ht="15.6" spans="4:5">
      <c r="D8" s="39" t="s">
        <v>42</v>
      </c>
      <c r="E8" s="38">
        <v>43568</v>
      </c>
    </row>
    <row r="9" ht="15.6" spans="3:5">
      <c r="C9" s="40" t="s">
        <v>52</v>
      </c>
      <c r="D9" s="34"/>
      <c r="E9" s="41">
        <v>41559</v>
      </c>
    </row>
    <row r="10" ht="15.6" spans="4:5">
      <c r="D10" s="42" t="s">
        <v>45</v>
      </c>
      <c r="E10" s="43">
        <v>41559</v>
      </c>
    </row>
    <row r="11" ht="15.6" spans="3:5">
      <c r="C11" s="44" t="s">
        <v>24</v>
      </c>
      <c r="D11" s="34"/>
      <c r="E11" s="45">
        <v>39620</v>
      </c>
    </row>
    <row r="12" ht="15.6" spans="4:5">
      <c r="D12" s="46" t="s">
        <v>45</v>
      </c>
      <c r="E12" s="47">
        <v>39620</v>
      </c>
    </row>
    <row r="13" ht="15.6" spans="3:5">
      <c r="C13" s="48" t="s">
        <v>16</v>
      </c>
      <c r="D13" s="34"/>
      <c r="E13" s="49">
        <v>38325</v>
      </c>
    </row>
    <row r="14" ht="15.6" spans="4:5">
      <c r="D14" s="50" t="s">
        <v>10</v>
      </c>
      <c r="E14" s="49">
        <v>38325</v>
      </c>
    </row>
    <row r="15" ht="15.6" spans="3:5">
      <c r="C15" s="51" t="s">
        <v>36</v>
      </c>
      <c r="D15" s="34"/>
      <c r="E15" s="52">
        <v>25221</v>
      </c>
    </row>
    <row r="16" ht="15.6" spans="4:5">
      <c r="D16" s="53" t="s">
        <v>45</v>
      </c>
      <c r="E16" s="54">
        <v>25221</v>
      </c>
    </row>
  </sheetData>
  <pageMargins left="0.75" right="0.75" top="1" bottom="1" header="0.5" footer="0.5"/>
  <headerFooter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"/>
  <sheetViews>
    <sheetView showGridLines="0" workbookViewId="0">
      <selection activeCell="B5" sqref="B5:B9"/>
    </sheetView>
  </sheetViews>
  <sheetFormatPr defaultColWidth="8.88888888888889" defaultRowHeight="14.4"/>
  <cols>
    <col min="2" max="2" width="23.7777777777778"/>
    <col min="3" max="5" width="13.1111111111111"/>
  </cols>
  <sheetData>
    <row r="1" ht="34.2" spans="1:25">
      <c r="A1" s="1"/>
      <c r="B1" s="2" t="s">
        <v>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ht="15.6" spans="2:3">
      <c r="B4" s="29" t="s">
        <v>3</v>
      </c>
      <c r="C4" s="5" t="s">
        <v>84</v>
      </c>
    </row>
    <row r="5" ht="15.6" spans="2:3">
      <c r="B5" s="30" t="s">
        <v>53</v>
      </c>
      <c r="C5" s="31">
        <v>58277.8</v>
      </c>
    </row>
    <row r="6" ht="15.6" spans="2:3">
      <c r="B6" s="30" t="s">
        <v>35</v>
      </c>
      <c r="C6" s="31">
        <v>56471.59</v>
      </c>
    </row>
    <row r="7" ht="15.6" spans="2:3">
      <c r="B7" s="30" t="s">
        <v>17</v>
      </c>
      <c r="C7" s="31">
        <v>52063.35</v>
      </c>
    </row>
    <row r="8" ht="15.6" spans="2:3">
      <c r="B8" s="30" t="s">
        <v>27</v>
      </c>
      <c r="C8" s="31">
        <v>50988.91</v>
      </c>
    </row>
    <row r="9" ht="15.6" spans="2:3">
      <c r="B9" s="30" t="s">
        <v>39</v>
      </c>
      <c r="C9" s="31">
        <v>46234.96</v>
      </c>
    </row>
    <row r="11" ht="15.6"/>
    <row r="12" ht="15.6"/>
    <row r="13" ht="15.6"/>
    <row r="14" ht="15.6"/>
    <row r="15" ht="15.6"/>
    <row r="16" ht="15.6"/>
    <row r="17" ht="15.6"/>
    <row r="18" ht="15.6"/>
    <row r="19" ht="15.6"/>
    <row r="20" ht="15.6"/>
    <row r="21" ht="15.6"/>
    <row r="22" ht="15.6"/>
    <row r="24" ht="15.6"/>
    <row r="25" ht="15.6"/>
    <row r="26" ht="15.6"/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showGridLines="0" tabSelected="1" workbookViewId="0">
      <selection activeCell="E4" sqref="E4"/>
    </sheetView>
  </sheetViews>
  <sheetFormatPr defaultColWidth="8.88888888888889" defaultRowHeight="14.4"/>
  <cols>
    <col min="3" max="3" width="10.6666666666667" customWidth="1"/>
    <col min="4" max="4" width="12.1111111111111" customWidth="1"/>
    <col min="5" max="5" width="16.5555555555556" customWidth="1"/>
    <col min="7" max="7" width="16.4444444444444" customWidth="1"/>
    <col min="8" max="8" width="11.7777777777778"/>
    <col min="9" max="9" width="9.55555555555556"/>
    <col min="21" max="21" width="16.4444444444444" customWidth="1"/>
  </cols>
  <sheetData>
    <row r="1" ht="34.2" spans="1:24">
      <c r="A1" s="1"/>
      <c r="B1" s="2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4" ht="18.6" spans="3:21">
      <c r="C4" s="9" t="s">
        <v>86</v>
      </c>
      <c r="D4" s="10"/>
      <c r="E4" s="11" t="s">
        <v>24</v>
      </c>
      <c r="U4" t="s">
        <v>87</v>
      </c>
    </row>
    <row r="5" spans="21:21">
      <c r="U5" t="str" cm="1">
        <f t="array" ref="U5:U10">_xlfn.UNIQUE(data[Geography])</f>
        <v>New Zealand</v>
      </c>
    </row>
    <row r="6" spans="21:21">
      <c r="U6" t="str">
        <v>USA</v>
      </c>
    </row>
    <row r="7" ht="19.35" spans="2:21">
      <c r="B7" s="12" t="s">
        <v>88</v>
      </c>
      <c r="C7" s="13"/>
      <c r="D7" s="13"/>
      <c r="E7" s="13"/>
      <c r="F7" s="14"/>
      <c r="G7" s="15" t="s">
        <v>89</v>
      </c>
      <c r="H7" s="16"/>
      <c r="I7" s="16"/>
      <c r="J7" s="16"/>
      <c r="U7" t="str">
        <v>Canada</v>
      </c>
    </row>
    <row r="8" ht="15.15" spans="21:21">
      <c r="U8" t="str">
        <v>UK</v>
      </c>
    </row>
    <row r="9" ht="15.6" spans="3:21">
      <c r="C9" s="17" t="s">
        <v>90</v>
      </c>
      <c r="D9" s="17"/>
      <c r="E9" s="17">
        <f>COUNTIFS(data[Geography],E4)</f>
        <v>50</v>
      </c>
      <c r="G9" s="18"/>
      <c r="H9" s="19" t="s">
        <v>59</v>
      </c>
      <c r="I9" s="19" t="s">
        <v>5</v>
      </c>
      <c r="J9" s="25" t="s">
        <v>91</v>
      </c>
      <c r="U9" t="str">
        <v>Australia</v>
      </c>
    </row>
    <row r="10" ht="15.6" spans="7:21">
      <c r="G10" s="20" t="str" cm="1">
        <f t="array" ref="G10:G19">_xlfn.UNIQUE(data[Sales Person])</f>
        <v>Ram Mahesh</v>
      </c>
      <c r="H10" s="21">
        <f>SUMIFS(data[Amount],data[Sales Person],G10,data[Geography],E4)</f>
        <v>23016</v>
      </c>
      <c r="I10" s="26">
        <f>SUMIFS(data[Units],data[Sales Person],G10,data[Geography],E4)</f>
        <v>663</v>
      </c>
      <c r="J10" s="27">
        <f>IF(H10&gt;12000,1,-1)</f>
        <v>1</v>
      </c>
      <c r="U10" t="str">
        <v>India</v>
      </c>
    </row>
    <row r="11" ht="17.1" spans="3:12">
      <c r="C11" s="22"/>
      <c r="D11" s="23" t="s">
        <v>92</v>
      </c>
      <c r="E11" s="23" t="s">
        <v>63</v>
      </c>
      <c r="G11" s="20" t="str">
        <v>Brien Boise</v>
      </c>
      <c r="H11" s="21">
        <f>SUMIFS(data[Amount],data[Sales Person],G11,data[Geography],E4)</f>
        <v>5019</v>
      </c>
      <c r="I11" s="26">
        <f>SUMIFS(data[Units],data[Sales Person],G11,data[Geography],E4)</f>
        <v>150</v>
      </c>
      <c r="J11" s="27">
        <f t="shared" ref="J11:J19" si="0">IF(H11&gt;12000,1,-1)</f>
        <v>-1</v>
      </c>
      <c r="L11" s="28" t="s">
        <v>93</v>
      </c>
    </row>
    <row r="12" ht="17.1" spans="3:21">
      <c r="C12" s="20" t="s">
        <v>59</v>
      </c>
      <c r="D12" s="24">
        <f>SUMIFS(data[Amount],data[Geography],E4)</f>
        <v>237944</v>
      </c>
      <c r="E12" s="24">
        <f>AVERAGEIFS(data[Amount],data[Geography],E4)</f>
        <v>4758.88</v>
      </c>
      <c r="G12" s="20" t="str">
        <v>Husein Augar</v>
      </c>
      <c r="H12" s="21">
        <f>SUMIFS(data[Amount],data[Sales Person],G12,data[Geography],E4)</f>
        <v>25669</v>
      </c>
      <c r="I12" s="26">
        <f>SUMIFS(data[Units],data[Sales Person],G12,data[Geography],E4)</f>
        <v>564</v>
      </c>
      <c r="J12" s="27">
        <f t="shared" si="0"/>
        <v>1</v>
      </c>
      <c r="L12" s="28" t="s">
        <v>94</v>
      </c>
      <c r="U12" t="s">
        <v>95</v>
      </c>
    </row>
    <row r="13" ht="17.1" spans="3:21">
      <c r="C13" s="20" t="s">
        <v>7</v>
      </c>
      <c r="D13" s="24">
        <f>SUMIFS(data[Cost],data[Geography],E4)</f>
        <v>68259.84</v>
      </c>
      <c r="E13" s="24">
        <f>AVERAGEIFS(data[Cost],data[Geography],E4)</f>
        <v>1365.1968</v>
      </c>
      <c r="G13" s="20" t="str">
        <v>Carla Molina</v>
      </c>
      <c r="H13" s="21">
        <f>SUMIFS(data[Amount],data[Sales Person],G13,data[Geography],E4)</f>
        <v>39242</v>
      </c>
      <c r="I13" s="26">
        <f>SUMIFS(data[Units],data[Sales Person],G13,data[Geography],E4)</f>
        <v>1482</v>
      </c>
      <c r="J13" s="27">
        <f t="shared" si="0"/>
        <v>1</v>
      </c>
      <c r="U13" t="str" cm="1">
        <f t="array" ref="U13:U22">_xlfn.UNIQUE(data[Sales Person])</f>
        <v>Ram Mahesh</v>
      </c>
    </row>
    <row r="14" ht="17.1" spans="3:21">
      <c r="C14" s="20" t="s">
        <v>8</v>
      </c>
      <c r="D14" s="24">
        <f>D12-D13</f>
        <v>169684.16</v>
      </c>
      <c r="E14" s="24">
        <f>E12-E13</f>
        <v>3393.6832</v>
      </c>
      <c r="G14" s="20" t="str">
        <v>Curtice Advani</v>
      </c>
      <c r="H14" s="21">
        <f>SUMIFS(data[Amount],data[Sales Person],G14,data[Geography],E4)</f>
        <v>27377</v>
      </c>
      <c r="I14" s="26">
        <f>SUMIFS(data[Units],data[Sales Person],G14,data[Geography],E4)</f>
        <v>513</v>
      </c>
      <c r="J14" s="27">
        <f t="shared" si="0"/>
        <v>1</v>
      </c>
      <c r="U14" t="str">
        <v>Brien Boise</v>
      </c>
    </row>
    <row r="15" ht="17.1" spans="3:21">
      <c r="C15" s="20" t="s">
        <v>96</v>
      </c>
      <c r="D15" s="5">
        <f>SUMIFS(data[Units],data[Geography],E4)</f>
        <v>7302</v>
      </c>
      <c r="E15" s="7">
        <f>AVERAGEIFS(data[Units],data[Geography],E4)</f>
        <v>146.04</v>
      </c>
      <c r="G15" s="20" t="str">
        <v>Ches Bonnell</v>
      </c>
      <c r="H15" s="21">
        <f>SUMIFS(data[Amount],data[Sales Person],G15,data[Geography],E4)</f>
        <v>21931</v>
      </c>
      <c r="I15" s="26">
        <f>SUMIFS(data[Units],data[Sales Person],G15,data[Geography],E4)</f>
        <v>975</v>
      </c>
      <c r="J15" s="27">
        <f t="shared" si="0"/>
        <v>1</v>
      </c>
      <c r="U15" t="str">
        <v>Husein Augar</v>
      </c>
    </row>
    <row r="16" ht="15.6" spans="7:21">
      <c r="G16" s="20" t="str">
        <v>Gigi Bohling</v>
      </c>
      <c r="H16" s="21">
        <f>SUMIFS(data[Amount],data[Sales Person],G16,data[Geography],E4)</f>
        <v>39620</v>
      </c>
      <c r="I16" s="26">
        <f>SUMIFS(data[Units],data[Sales Person],G16,data[Geography],E4)</f>
        <v>573</v>
      </c>
      <c r="J16" s="27">
        <f t="shared" si="0"/>
        <v>1</v>
      </c>
      <c r="U16" t="str">
        <v>Carla Molina</v>
      </c>
    </row>
    <row r="17" ht="15.6" spans="7:21">
      <c r="G17" s="20" t="str">
        <v>Barr Faughny</v>
      </c>
      <c r="H17" s="21">
        <f>SUMIFS(data[Amount],data[Sales Person],G17,data[Geography],E4)</f>
        <v>23709</v>
      </c>
      <c r="I17" s="26">
        <f>SUMIFS(data[Units],data[Sales Person],G17,data[Geography],E4)</f>
        <v>909</v>
      </c>
      <c r="J17" s="27">
        <f t="shared" si="0"/>
        <v>1</v>
      </c>
      <c r="U17" t="str">
        <v>Curtice Advani</v>
      </c>
    </row>
    <row r="18" ht="15.6" spans="7:21">
      <c r="G18" s="20" t="str">
        <v>Gunar Cockshoot</v>
      </c>
      <c r="H18" s="21">
        <f>SUMIFS(data[Amount],data[Sales Person],G18,data[Geography],E4)</f>
        <v>18564</v>
      </c>
      <c r="I18" s="26">
        <f>SUMIFS(data[Units],data[Sales Person],G18,data[Geography],E4)</f>
        <v>420</v>
      </c>
      <c r="J18" s="27">
        <f t="shared" si="0"/>
        <v>1</v>
      </c>
      <c r="U18" t="str">
        <v>Ches Bonnell</v>
      </c>
    </row>
    <row r="19" ht="15.6" spans="7:21">
      <c r="G19" s="20" t="str">
        <v>Oby Sorrel</v>
      </c>
      <c r="H19" s="21">
        <f>SUMIFS(data[Amount],data[Sales Person],G19,data[Geography],E4)</f>
        <v>13797</v>
      </c>
      <c r="I19" s="26">
        <f>SUMIFS(data[Units],data[Sales Person],G19,data[Geography],E4)</f>
        <v>1053</v>
      </c>
      <c r="J19" s="27">
        <f t="shared" si="0"/>
        <v>1</v>
      </c>
      <c r="U19" t="str">
        <v>Gigi Bohling</v>
      </c>
    </row>
    <row r="20" spans="21:21">
      <c r="U20" t="str">
        <v>Barr Faughny</v>
      </c>
    </row>
    <row r="21" spans="21:21">
      <c r="U21" t="str">
        <v>Gunar Cockshoot</v>
      </c>
    </row>
    <row r="22" spans="21:21">
      <c r="U22" t="str">
        <v>Oby Sorrel</v>
      </c>
    </row>
  </sheetData>
  <conditionalFormatting sqref="L11">
    <cfRule type="iconSet" priority="1">
      <iconSet iconSet="3Symbols2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E4">
      <formula1>$U$5:$U$10</formula1>
    </dataValidation>
  </dataValidations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8534aa9-4b76-4081-9a63-c8c323b05e78}">
            <x14:iconSet iconSet="3Symbols2" custom="1" showValue="0">
              <x14:cfvo type="percent">
                <xm:f>0</xm:f>
              </x14:cfvo>
              <x14:cfvo type="percent" gte="0">
                <xm:f>0</xm:f>
              </x14:cfvo>
              <x14:cfvo type="percent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J10:J19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"/>
  <sheetViews>
    <sheetView showGridLines="0" workbookViewId="0">
      <selection activeCell="C5" sqref="C5"/>
    </sheetView>
  </sheetViews>
  <sheetFormatPr defaultColWidth="8.88888888888889" defaultRowHeight="14.4"/>
  <cols>
    <col min="2" max="2" width="23.7777777777778"/>
    <col min="3" max="3" width="14.7777777777778"/>
    <col min="4" max="4" width="13.4444444444444"/>
    <col min="5" max="5" width="14.2222222222222"/>
  </cols>
  <sheetData>
    <row r="1" ht="34.2" spans="1:25">
      <c r="A1" s="1"/>
      <c r="B1" s="2" t="s">
        <v>97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" customHeight="1" spans="2:2">
      <c r="B2" s="3"/>
    </row>
    <row r="4" ht="15.6" spans="2:3">
      <c r="B4" s="4" t="s">
        <v>3</v>
      </c>
      <c r="C4" s="5" t="s">
        <v>98</v>
      </c>
    </row>
    <row r="5" ht="15.6" spans="2:3">
      <c r="B5" s="6" t="s">
        <v>55</v>
      </c>
      <c r="C5" s="7">
        <v>-0.410587593232672</v>
      </c>
    </row>
    <row r="6" ht="15.6" spans="2:3">
      <c r="B6" s="6" t="s">
        <v>19</v>
      </c>
      <c r="C6" s="7">
        <v>-0.0217948717948718</v>
      </c>
    </row>
    <row r="7" ht="15.6" spans="2:3">
      <c r="B7" s="6" t="s">
        <v>25</v>
      </c>
      <c r="C7" s="7">
        <v>0.0178029652527334</v>
      </c>
    </row>
    <row r="8" ht="15.6" spans="2:3">
      <c r="B8" s="8" t="s">
        <v>14</v>
      </c>
      <c r="C8" s="7">
        <v>0.491465308668714</v>
      </c>
    </row>
    <row r="9" ht="15.6" spans="2:3">
      <c r="B9" s="6" t="s">
        <v>12</v>
      </c>
      <c r="C9" s="7">
        <v>1.24049300136257</v>
      </c>
    </row>
    <row r="10" ht="15.6" spans="2:3">
      <c r="B10" s="6" t="s">
        <v>50</v>
      </c>
      <c r="C10" s="7">
        <v>1.43586834048009</v>
      </c>
    </row>
    <row r="11" ht="15.6" spans="2:3">
      <c r="B11" s="6" t="s">
        <v>56</v>
      </c>
      <c r="C11" s="7">
        <v>1.67761568339603</v>
      </c>
    </row>
    <row r="12" ht="15.6" spans="2:3">
      <c r="B12" s="6" t="s">
        <v>32</v>
      </c>
      <c r="C12" s="7">
        <v>2.23600050562508</v>
      </c>
    </row>
    <row r="13" ht="15.6" spans="2:3">
      <c r="B13" s="6" t="s">
        <v>30</v>
      </c>
      <c r="C13" s="7">
        <v>2.31061099121936</v>
      </c>
    </row>
    <row r="14" ht="15.6" spans="2:3">
      <c r="B14" s="6" t="s">
        <v>37</v>
      </c>
      <c r="C14" s="7">
        <v>2.52276777147244</v>
      </c>
    </row>
    <row r="15" ht="15.6" spans="2:3">
      <c r="B15" s="6" t="s">
        <v>39</v>
      </c>
      <c r="C15" s="7">
        <v>2.72066296755194</v>
      </c>
    </row>
    <row r="16" ht="15.6" spans="2:3">
      <c r="B16" s="6" t="s">
        <v>33</v>
      </c>
      <c r="C16" s="7">
        <v>2.81080352786093</v>
      </c>
    </row>
    <row r="17" ht="15.6" spans="2:3">
      <c r="B17" s="8" t="s">
        <v>41</v>
      </c>
      <c r="C17" s="7">
        <v>3.26483420593368</v>
      </c>
    </row>
    <row r="18" ht="15.6" spans="2:3">
      <c r="B18" s="6" t="s">
        <v>53</v>
      </c>
      <c r="C18" s="7">
        <v>3.34049079754601</v>
      </c>
    </row>
    <row r="19" ht="15.6" spans="2:3">
      <c r="B19" s="8" t="s">
        <v>17</v>
      </c>
      <c r="C19" s="7">
        <v>3.36095054592164</v>
      </c>
    </row>
    <row r="20" ht="15.6" spans="2:3">
      <c r="B20" s="8" t="s">
        <v>21</v>
      </c>
      <c r="C20" s="7">
        <v>5.02489541883481</v>
      </c>
    </row>
    <row r="21" ht="15.6" spans="2:3">
      <c r="B21" s="6" t="s">
        <v>54</v>
      </c>
      <c r="C21" s="7">
        <v>6.88640595903166</v>
      </c>
    </row>
    <row r="22" ht="15.6" spans="2:3">
      <c r="B22" s="6" t="s">
        <v>51</v>
      </c>
      <c r="C22" s="7">
        <v>7.62834665651567</v>
      </c>
    </row>
    <row r="23" ht="15.6" spans="2:3">
      <c r="B23" s="6" t="s">
        <v>47</v>
      </c>
      <c r="C23" s="7">
        <v>12.406432748538</v>
      </c>
    </row>
    <row r="24" ht="15.6" spans="2:3">
      <c r="B24" s="6" t="s">
        <v>35</v>
      </c>
      <c r="C24" s="7">
        <v>85.0307252590211</v>
      </c>
    </row>
    <row r="26" ht="15.6"/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70" zoomScaleNormal="70" topLeftCell="A5" workbookViewId="0">
      <selection activeCell="U9" sqref="U9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Data</vt:lpstr>
      <vt:lpstr>Quick statistics</vt:lpstr>
      <vt:lpstr>EDA with CF</vt:lpstr>
      <vt:lpstr>sales by country</vt:lpstr>
      <vt:lpstr>sales by country (with pivots)</vt:lpstr>
      <vt:lpstr>top 5 products by $per unit</vt:lpstr>
      <vt:lpstr>anamoly detection</vt:lpstr>
      <vt:lpstr>best salesperson by country</vt:lpstr>
      <vt:lpstr>Profits by product(using produ)</vt:lpstr>
      <vt:lpstr>Dynamic country level sales rep</vt:lpstr>
      <vt:lpstr>Sheet11</vt:lpstr>
      <vt:lpstr>Sheet12</vt:lpstr>
      <vt:lpstr>Sheet13</vt:lpstr>
      <vt:lpstr>Sheet14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singh</cp:lastModifiedBy>
  <dcterms:created xsi:type="dcterms:W3CDTF">2021-03-14T20:21:00Z</dcterms:created>
  <dcterms:modified xsi:type="dcterms:W3CDTF">2024-06-22T14:37:16Z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170065DFDF3C425F893CC8FE45CE8CAA_13</vt:lpwstr>
  </property>
</Properties>
</file>