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94A4C7DC-AD9B-44A7-B186-F7E0CA87F5B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JSW Steel" sheetId="9" r:id="rId1"/>
    <sheet name="TATA Steel" sheetId="8" r:id="rId2"/>
  </sheets>
  <definedNames>
    <definedName name="UPDATE" localSheetId="0">'JSW Steel'!#REF!</definedName>
    <definedName name="UPDATE" localSheetId="1">'TATA Steel'!#REF!</definedName>
    <definedName name="UPDATE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9" l="1"/>
  <c r="B36" i="9"/>
  <c r="B31" i="9"/>
  <c r="C17" i="9"/>
  <c r="B18" i="9"/>
  <c r="B15" i="9"/>
  <c r="F12" i="8"/>
  <c r="B5" i="9"/>
  <c r="C5" i="9"/>
  <c r="C15" i="9" s="1"/>
  <c r="G4" i="9"/>
  <c r="G5" i="9"/>
  <c r="B8" i="9"/>
  <c r="C8" i="9"/>
  <c r="B9" i="9"/>
  <c r="C9" i="9"/>
  <c r="B11" i="9"/>
  <c r="C11" i="9"/>
  <c r="F12" i="9"/>
  <c r="G12" i="9"/>
  <c r="F25" i="9"/>
  <c r="G25" i="9"/>
  <c r="F26" i="9"/>
  <c r="F10" i="9" s="1"/>
  <c r="G26" i="9"/>
  <c r="G10" i="9" s="1"/>
  <c r="B26" i="9"/>
  <c r="C26" i="9"/>
  <c r="F30" i="9"/>
  <c r="G30" i="9"/>
  <c r="C31" i="9"/>
  <c r="C36" i="9"/>
  <c r="G29" i="9" l="1"/>
  <c r="F29" i="9"/>
  <c r="F4" i="9" s="1"/>
  <c r="F5" i="9"/>
  <c r="C16" i="9"/>
  <c r="G13" i="9" s="1"/>
  <c r="G27" i="9"/>
  <c r="G11" i="9" s="1"/>
  <c r="G14" i="9" s="1"/>
  <c r="B16" i="9"/>
  <c r="F13" i="9" s="1"/>
  <c r="F27" i="9"/>
  <c r="F11" i="9" l="1"/>
  <c r="F14" i="9" s="1"/>
  <c r="G3" i="9"/>
  <c r="G6" i="9" s="1"/>
  <c r="G18" i="9" s="1"/>
  <c r="C18" i="9"/>
  <c r="G28" i="9" s="1"/>
  <c r="G17" i="9" s="1"/>
  <c r="G19" i="9" s="1"/>
  <c r="B17" i="9"/>
  <c r="F3" i="9" l="1"/>
  <c r="F6" i="9" s="1"/>
  <c r="F28" i="9"/>
  <c r="F17" i="9" s="1"/>
  <c r="F19" i="9" s="1"/>
  <c r="C36" i="8" l="1"/>
  <c r="B36" i="8"/>
  <c r="C31" i="8"/>
  <c r="B31" i="8"/>
  <c r="C5" i="8"/>
  <c r="C11" i="8"/>
  <c r="B11" i="8"/>
  <c r="C9" i="8"/>
  <c r="B9" i="8"/>
  <c r="C8" i="8"/>
  <c r="B8" i="8"/>
  <c r="B5" i="8"/>
  <c r="G12" i="8"/>
  <c r="F25" i="8"/>
  <c r="G25" i="8"/>
  <c r="F26" i="8"/>
  <c r="G26" i="8"/>
  <c r="G30" i="8" s="1"/>
  <c r="B26" i="8"/>
  <c r="C26" i="8"/>
  <c r="F30" i="8" l="1"/>
  <c r="F10" i="8"/>
  <c r="G29" i="8"/>
  <c r="F29" i="8"/>
  <c r="F5" i="8" s="1"/>
  <c r="G10" i="8"/>
  <c r="B15" i="8"/>
  <c r="B16" i="8" s="1"/>
  <c r="F13" i="8" s="1"/>
  <c r="C15" i="8"/>
  <c r="G4" i="8"/>
  <c r="G5" i="8"/>
  <c r="G27" i="8" l="1"/>
  <c r="C16" i="8"/>
  <c r="G13" i="8" s="1"/>
  <c r="G11" i="8"/>
  <c r="F4" i="8"/>
  <c r="F27" i="8"/>
  <c r="B17" i="8"/>
  <c r="G14" i="8" l="1"/>
  <c r="F3" i="8"/>
  <c r="F6" i="8" s="1"/>
  <c r="F18" i="8" s="1"/>
  <c r="B18" i="8"/>
  <c r="F14" i="8"/>
  <c r="F11" i="8"/>
  <c r="C17" i="8"/>
  <c r="F28" i="8"/>
  <c r="F17" i="8" s="1"/>
  <c r="G3" i="8" l="1"/>
  <c r="G6" i="8" s="1"/>
  <c r="G18" i="8" s="1"/>
  <c r="C18" i="8"/>
  <c r="G28" i="8" s="1"/>
  <c r="G17" i="8" s="1"/>
  <c r="G19" i="8" s="1"/>
  <c r="F19" i="8"/>
</calcChain>
</file>

<file path=xl/sharedStrings.xml><?xml version="1.0" encoding="utf-8"?>
<sst xmlns="http://schemas.openxmlformats.org/spreadsheetml/2006/main" count="120" uniqueCount="59">
  <si>
    <t>COMPANY NAME</t>
  </si>
  <si>
    <t>Sales</t>
  </si>
  <si>
    <t>Other Income</t>
  </si>
  <si>
    <t>Depreciation</t>
  </si>
  <si>
    <t>Interest</t>
  </si>
  <si>
    <t>Profit before tax</t>
  </si>
  <si>
    <t>Tax</t>
  </si>
  <si>
    <t>Net profit</t>
  </si>
  <si>
    <t>Equity Share Capital</t>
  </si>
  <si>
    <t>Reserves</t>
  </si>
  <si>
    <t>Total</t>
  </si>
  <si>
    <t>Net Block</t>
  </si>
  <si>
    <t>Capital Work in Progress</t>
  </si>
  <si>
    <t>Investments</t>
  </si>
  <si>
    <t>PROFIT &amp; LOSS</t>
  </si>
  <si>
    <t>Report Date</t>
  </si>
  <si>
    <t>BALANCE SHEET</t>
  </si>
  <si>
    <t>Inventory</t>
  </si>
  <si>
    <t>Dividend Amount</t>
  </si>
  <si>
    <t>Borrowings</t>
  </si>
  <si>
    <t>Other Liabilities</t>
  </si>
  <si>
    <t>Other Assets</t>
  </si>
  <si>
    <t>No. of Equity Shares</t>
  </si>
  <si>
    <t>New Bonus Shares</t>
  </si>
  <si>
    <t>Receivables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</si>
  <si>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</si>
  <si>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</si>
  <si>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</si>
  <si>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</si>
  <si>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</si>
  <si>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</si>
  <si>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</si>
  <si>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</si>
  <si>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</si>
  <si>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Profit Margin (Net Income / Sales)</t>
  </si>
  <si>
    <t>Asset Turnover (Sales / Average Assets)</t>
  </si>
  <si>
    <t>Asset Leverage (Average Assets / Average Equity)</t>
  </si>
  <si>
    <t>Dupont ROE</t>
  </si>
  <si>
    <t xml:space="preserve">ROE DUPONT </t>
  </si>
  <si>
    <t>BCG ANALYSIS</t>
  </si>
  <si>
    <t>D/E(Debt/equity)</t>
  </si>
  <si>
    <t xml:space="preserve">debt </t>
  </si>
  <si>
    <t>i(int/debt)</t>
  </si>
  <si>
    <t>tax</t>
  </si>
  <si>
    <t xml:space="preserve">ebit </t>
  </si>
  <si>
    <t>BCG ROE(d/e*(R-i)+R*(1-t)</t>
  </si>
  <si>
    <t xml:space="preserve">SGR </t>
  </si>
  <si>
    <t xml:space="preserve">Retention ratio </t>
  </si>
  <si>
    <t>ROE</t>
  </si>
  <si>
    <t xml:space="preserve">dividend pay out </t>
  </si>
  <si>
    <t>SGR(retention ratio * return on equity)</t>
  </si>
  <si>
    <t>working notes</t>
  </si>
  <si>
    <t xml:space="preserve">total assets - current liability </t>
  </si>
  <si>
    <t xml:space="preserve">current liability </t>
  </si>
  <si>
    <t>R(ebit/total assets)</t>
  </si>
  <si>
    <t>equity + reserves</t>
  </si>
  <si>
    <t>Loans n Advances</t>
  </si>
  <si>
    <t>TATA Steel</t>
  </si>
  <si>
    <t>JSW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</si>
</sst>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2222F"/>
      <name val="Arial"/>
      <family val="2"/>
    </font>
    <font>
      <sz val="11"/>
      <color rgb="FF444444"/>
      <name val="Roboto"/>
    </font>
    <font>
      <b/>
      <sz val="11"/>
      <color rgb="FF22222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0">
    <xf numFmtId="0" fontId="0" fillId="0" borderId="0" xfId="0"/>
    <xf numFmtId="43" fontId="1" fillId="0" borderId="0" xfId="1" applyFont="1" applyBorder="1"/>
    <xf numFmtId="43" fontId="0" fillId="0" borderId="0" xfId="1" applyFont="1" applyBorder="1"/>
    <xf numFmtId="43" fontId="2" fillId="0" borderId="0" xfId="1" applyFont="1" applyBorder="1"/>
    <xf numFmtId="165" fontId="3" fillId="0" borderId="0" xfId="1" applyNumberFormat="1" applyFont="1" applyFill="1" applyBorder="1"/>
    <xf numFmtId="164" fontId="0" fillId="0" borderId="0" xfId="1" applyNumberFormat="1" applyFont="1" applyBorder="1"/>
    <xf numFmtId="43" fontId="4" fillId="2" borderId="0" xfId="1" applyFont="1" applyFill="1" applyBorder="1"/>
    <xf numFmtId="9" fontId="0" fillId="0" borderId="0" xfId="2" applyFont="1" applyBorder="1"/>
    <xf numFmtId="9" fontId="0" fillId="0" borderId="0" xfId="1" applyNumberFormat="1" applyFont="1" applyBorder="1"/>
    <xf numFmtId="43" fontId="2" fillId="0" borderId="1" xfId="1" applyFont="1" applyBorder="1"/>
    <xf numFmtId="2" fontId="2" fillId="0" borderId="1" xfId="1" applyNumberFormat="1" applyFont="1" applyBorder="1"/>
    <xf numFmtId="0" fontId="2" fillId="0" borderId="1" xfId="1" applyNumberFormat="1" applyFont="1" applyBorder="1"/>
    <xf numFmtId="0" fontId="6" fillId="0" borderId="1" xfId="0" applyFont="1" applyBorder="1"/>
    <xf numFmtId="10" fontId="0" fillId="0" borderId="1" xfId="1" applyNumberFormat="1" applyFont="1" applyBorder="1"/>
    <xf numFmtId="0" fontId="5" fillId="0" borderId="1" xfId="0" applyFont="1" applyBorder="1"/>
    <xf numFmtId="9" fontId="1" fillId="0" borderId="1" xfId="2" applyFont="1" applyBorder="1"/>
    <xf numFmtId="43" fontId="0" fillId="0" borderId="1" xfId="1" applyFont="1" applyBorder="1"/>
    <xf numFmtId="10" fontId="0" fillId="0" borderId="1" xfId="2" applyNumberFormat="1" applyFont="1" applyBorder="1"/>
    <xf numFmtId="165" fontId="4" fillId="0" borderId="1" xfId="1" applyNumberFormat="1" applyFont="1" applyFill="1" applyBorder="1"/>
    <xf numFmtId="9" fontId="4" fillId="0" borderId="1" xfId="2" applyFont="1" applyFill="1" applyBorder="1"/>
    <xf numFmtId="43" fontId="1" fillId="0" borderId="1" xfId="1" applyFont="1" applyBorder="1"/>
    <xf numFmtId="9" fontId="2" fillId="0" borderId="1" xfId="1" applyNumberFormat="1" applyFont="1" applyBorder="1"/>
    <xf numFmtId="0" fontId="0" fillId="0" borderId="1" xfId="1" applyNumberFormat="1" applyFont="1" applyBorder="1"/>
    <xf numFmtId="166" fontId="2" fillId="0" borderId="1" xfId="1" applyNumberFormat="1" applyFont="1" applyBorder="1"/>
    <xf numFmtId="0" fontId="7" fillId="0" borderId="0" xfId="0" applyFont="1"/>
    <xf numFmtId="4" fontId="2" fillId="0" borderId="1" xfId="1" applyNumberFormat="1" applyFont="1" applyBorder="1"/>
    <xf numFmtId="1" fontId="2" fillId="0" borderId="1" xfId="1" applyNumberFormat="1" applyFont="1" applyBorder="1"/>
    <xf numFmtId="9" fontId="2" fillId="0" borderId="1" xfId="2" applyFont="1" applyBorder="1"/>
    <xf numFmtId="1" fontId="0" fillId="0" borderId="0" xfId="0" applyNumberFormat="1"/>
    <xf numFmtId="9" fontId="7" fillId="3" borderId="0" xfId="0" applyNumberFormat="1" applyFont="1" applyFill="1" applyAlignment="1">
      <alignment horizontal="right" vertical="center" wrapText="1" indent="1"/>
    </xf>
    <xf numFmtId="10" fontId="7" fillId="3" borderId="0" xfId="0" applyNumberFormat="1" applyFont="1" applyFill="1" applyAlignment="1">
      <alignment horizontal="right" vertical="center" wrapText="1" indent="1"/>
    </xf>
    <xf numFmtId="9" fontId="0" fillId="0" borderId="1" xfId="2" applyFont="1" applyBorder="1"/>
    <xf numFmtId="43" fontId="1" fillId="4" borderId="0" xfId="1" applyFont="1" applyFill="1" applyBorder="1" applyAlignment="1">
      <alignment horizontal="center"/>
    </xf>
    <xf numFmtId="43" fontId="1" fillId="4" borderId="0" xfId="1" applyFont="1" applyFill="1" applyBorder="1"/>
    <xf numFmtId="165" fontId="1" fillId="5" borderId="0" xfId="1" applyNumberFormat="1" applyFont="1" applyFill="1" applyBorder="1"/>
    <xf numFmtId="165" fontId="1" fillId="5" borderId="0" xfId="0" applyNumberFormat="1" applyFont="1" applyFill="1" applyAlignment="1">
      <alignment horizontal="center"/>
    </xf>
    <xf numFmtId="0" fontId="5" fillId="4" borderId="1" xfId="0" applyFont="1" applyFill="1" applyBorder="1"/>
    <xf numFmtId="1" fontId="0" fillId="4" borderId="1" xfId="1" applyNumberFormat="1" applyFont="1" applyFill="1" applyBorder="1"/>
    <xf numFmtId="43" fontId="2" fillId="4" borderId="1" xfId="1" applyFont="1" applyFill="1" applyBorder="1"/>
    <xf numFmtId="1" fontId="2" fillId="4" borderId="1" xfId="1" applyNumberFormat="1" applyFont="1" applyFill="1" applyBorder="1"/>
    <xf numFmtId="2" fontId="2" fillId="4" borderId="1" xfId="1" applyNumberFormat="1" applyFont="1" applyFill="1" applyBorder="1"/>
    <xf numFmtId="166" fontId="2" fillId="4" borderId="1" xfId="1" applyNumberFormat="1" applyFont="1" applyFill="1" applyBorder="1"/>
    <xf numFmtId="165" fontId="1" fillId="4" borderId="0" xfId="1" applyNumberFormat="1" applyFont="1" applyFill="1" applyBorder="1"/>
    <xf numFmtId="165" fontId="1" fillId="4" borderId="0" xfId="0" applyNumberFormat="1" applyFont="1" applyFill="1" applyAlignment="1">
      <alignment horizontal="center"/>
    </xf>
    <xf numFmtId="0" fontId="7" fillId="3" borderId="1" xfId="0" applyFont="1" applyFill="1" applyBorder="1" applyAlignment="1">
      <alignment horizontal="right" vertical="center" wrapText="1" indent="1"/>
    </xf>
    <xf numFmtId="1" fontId="0" fillId="0" borderId="1" xfId="0" applyNumberFormat="1" applyBorder="1"/>
    <xf numFmtId="3" fontId="7" fillId="3" borderId="1" xfId="0" applyNumberFormat="1" applyFont="1" applyFill="1" applyBorder="1" applyAlignment="1">
      <alignment horizontal="right" vertical="center" wrapText="1" indent="1"/>
    </xf>
    <xf numFmtId="1" fontId="7" fillId="3" borderId="1" xfId="0" applyNumberFormat="1" applyFont="1" applyFill="1" applyBorder="1" applyAlignment="1">
      <alignment horizontal="right" vertical="center" wrapText="1" indent="1"/>
    </xf>
    <xf numFmtId="0" fontId="0" fillId="0" borderId="1" xfId="0" applyBorder="1"/>
    <xf numFmtId="1" fontId="4" fillId="2" borderId="1" xfId="0" applyNumberFormat="1" applyFont="1" applyFill="1" applyBorder="1"/>
    <xf numFmtId="3" fontId="1" fillId="0" borderId="1" xfId="0" applyNumberFormat="1" applyFont="1" applyBorder="1"/>
    <xf numFmtId="1" fontId="0" fillId="0" borderId="1" xfId="1" applyNumberFormat="1" applyFont="1" applyBorder="1" applyAlignment="1">
      <alignment horizontal="right"/>
    </xf>
    <xf numFmtId="3" fontId="0" fillId="0" borderId="1" xfId="0" applyNumberFormat="1" applyBorder="1"/>
    <xf numFmtId="3" fontId="9" fillId="0" borderId="1" xfId="0" applyNumberFormat="1" applyFont="1" applyBorder="1"/>
    <xf numFmtId="0" fontId="8" fillId="3" borderId="1" xfId="0" applyFont="1" applyFill="1" applyBorder="1" applyAlignment="1">
      <alignment vertical="top" wrapText="1" indent="1"/>
    </xf>
    <xf numFmtId="43" fontId="0" fillId="0" borderId="0" xfId="1" applyFont="1" applyBorder="1" applyAlignment="1">
      <alignment horizontal="center"/>
    </xf>
    <xf numFmtId="3" fontId="7" fillId="3" borderId="1" xfId="0" applyNumberFormat="1" applyFont="1" applyFill="1" applyBorder="1" applyAlignment="1">
      <alignment horizontal="right" vertical="center" wrapText="1"/>
    </xf>
    <xf numFmtId="1" fontId="7" fillId="3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7" fillId="3" borderId="1" xfId="0" applyFont="1" applyFill="1" applyBorder="1" applyAlignment="1">
      <alignment horizontal="right" vertical="center" wrapText="1"/>
    </xf>
    <xf numFmtId="1" fontId="4" fillId="2" borderId="0" xfId="0" applyNumberFormat="1" applyFont="1" applyFill="1" applyAlignment="1">
      <alignment horizontal="right"/>
    </xf>
    <xf numFmtId="1" fontId="0" fillId="0" borderId="0" xfId="0" applyNumberFormat="1" applyAlignment="1">
      <alignment horizontal="right"/>
    </xf>
    <xf numFmtId="43" fontId="2" fillId="0" borderId="0" xfId="1" applyFont="1" applyBorder="1" applyAlignment="1">
      <alignment horizontal="right"/>
    </xf>
    <xf numFmtId="43" fontId="0" fillId="0" borderId="0" xfId="1" applyFont="1" applyBorder="1" applyAlignment="1">
      <alignment horizontal="right"/>
    </xf>
    <xf numFmtId="165" fontId="1" fillId="4" borderId="0" xfId="0" applyNumberFormat="1" applyFont="1" applyFill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0" fontId="8" fillId="3" borderId="1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EDEE-8052-4830-B631-08D0D528EB66}">
  <dimension ref="A1:J92"/>
  <sheetViews>
    <sheetView tabSelected="1" zoomScale="115" zoomScaleNormal="115" zoomScalePageLayoutView="120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I11" sqref="I11"/>
    </sheetView>
  </sheetViews>
  <sheetFormatPr defaultColWidth="8.90625" defaultRowHeight="14.5" x14ac:dyDescent="0.35"/>
  <cols>
    <col min="1" max="1" width="25.36328125" style="2" customWidth="1"/>
    <col min="2" max="3" width="14.90625" style="2" bestFit="1" customWidth="1"/>
    <col min="4" max="4" width="9.90625" style="2" bestFit="1" customWidth="1"/>
    <col min="5" max="5" width="30.90625" style="2" customWidth="1"/>
    <col min="6" max="7" width="10.453125" style="2" bestFit="1" customWidth="1"/>
    <col min="8" max="8" width="8.90625" style="2"/>
    <col min="9" max="9" width="50.6328125" style="2" customWidth="1"/>
    <col min="10" max="10" width="11.54296875" style="2" bestFit="1" customWidth="1"/>
    <col min="11" max="16384" width="8.90625" style="2"/>
  </cols>
  <sheetData>
    <row r="1" spans="1:7" s="1" customFormat="1" x14ac:dyDescent="0.35">
      <c r="A1" s="33" t="s">
        <v>0</v>
      </c>
      <c r="B1" s="32" t="s">
        <v>58</v>
      </c>
      <c r="C1" s="32"/>
    </row>
    <row r="2" spans="1:7" x14ac:dyDescent="0.35">
      <c r="A2" s="1" t="s">
        <v>14</v>
      </c>
      <c r="E2" s="36" t="s">
        <v>38</v>
      </c>
      <c r="F2" s="37">
        <v>2021</v>
      </c>
      <c r="G2" s="37">
        <v>2022</v>
      </c>
    </row>
    <row r="3" spans="1:7" x14ac:dyDescent="0.35">
      <c r="A3" s="34" t="s">
        <v>15</v>
      </c>
      <c r="B3" s="35">
        <v>44286</v>
      </c>
      <c r="C3" s="35">
        <v>44651</v>
      </c>
      <c r="E3" s="12" t="s">
        <v>34</v>
      </c>
      <c r="F3" s="13">
        <f>B17/B4</f>
        <v>0.11896495681988491</v>
      </c>
      <c r="G3" s="13">
        <f>C17/C4</f>
        <v>0.14149297155361046</v>
      </c>
    </row>
    <row r="4" spans="1:7" x14ac:dyDescent="0.35">
      <c r="A4" s="3" t="s">
        <v>1</v>
      </c>
      <c r="B4" s="56">
        <v>70727</v>
      </c>
      <c r="C4" s="56">
        <v>118820</v>
      </c>
      <c r="E4" s="12" t="s">
        <v>35</v>
      </c>
      <c r="F4" s="13">
        <f>B4/F29</f>
        <v>0.69381689049333428</v>
      </c>
      <c r="G4" s="13">
        <f>C4/C31</f>
        <v>0.72953889605206601</v>
      </c>
    </row>
    <row r="5" spans="1:7" x14ac:dyDescent="0.35">
      <c r="A5" s="2" t="s">
        <v>25</v>
      </c>
      <c r="B5" s="57">
        <f>B4*0.3969</f>
        <v>28071.546299999998</v>
      </c>
      <c r="C5" s="57">
        <f>C4*0.4088</f>
        <v>48573.616000000002</v>
      </c>
      <c r="D5" s="30"/>
      <c r="E5" s="12" t="s">
        <v>36</v>
      </c>
      <c r="F5" s="13">
        <f>F29/F25</f>
        <v>2.1699767971560551</v>
      </c>
      <c r="G5" s="22">
        <f>C31/G25</f>
        <v>2.5648414985590779</v>
      </c>
    </row>
    <row r="6" spans="1:7" x14ac:dyDescent="0.35">
      <c r="A6" s="2" t="s">
        <v>26</v>
      </c>
      <c r="B6" s="58">
        <v>0</v>
      </c>
      <c r="C6" s="58">
        <v>0</v>
      </c>
      <c r="E6" s="14" t="s">
        <v>37</v>
      </c>
      <c r="F6" s="15">
        <f>F3*F4*F5</f>
        <v>0.17910966006769269</v>
      </c>
      <c r="G6" s="15">
        <f>G3*G4*G5</f>
        <v>0.2647548051211791</v>
      </c>
    </row>
    <row r="7" spans="1:7" x14ac:dyDescent="0.35">
      <c r="A7" s="2" t="s">
        <v>27</v>
      </c>
      <c r="B7" s="58">
        <v>0</v>
      </c>
      <c r="C7" s="58">
        <v>0</v>
      </c>
      <c r="F7" s="8"/>
      <c r="G7" s="7"/>
    </row>
    <row r="8" spans="1:7" x14ac:dyDescent="0.35">
      <c r="A8" s="2" t="s">
        <v>28</v>
      </c>
      <c r="B8" s="59">
        <f>B4*0.2863</f>
        <v>20249.140100000001</v>
      </c>
      <c r="C8" s="59">
        <f>C4*0.2871</f>
        <v>34113.222000000002</v>
      </c>
    </row>
    <row r="9" spans="1:7" x14ac:dyDescent="0.35">
      <c r="A9" s="2" t="s">
        <v>29</v>
      </c>
      <c r="B9" s="59">
        <f>B4*0.0212</f>
        <v>1499.4123999999999</v>
      </c>
      <c r="C9" s="59">
        <f>C4*0.0157</f>
        <v>1865.4739999999999</v>
      </c>
      <c r="D9" s="30"/>
      <c r="E9" s="38" t="s">
        <v>39</v>
      </c>
      <c r="F9" s="39">
        <v>2021</v>
      </c>
      <c r="G9" s="40">
        <v>2022</v>
      </c>
    </row>
    <row r="10" spans="1:7" x14ac:dyDescent="0.35">
      <c r="A10" s="2" t="s">
        <v>30</v>
      </c>
      <c r="B10" s="58">
        <v>0</v>
      </c>
      <c r="C10" s="58">
        <v>0</v>
      </c>
      <c r="E10" s="16" t="s">
        <v>40</v>
      </c>
      <c r="F10" s="17">
        <f>F26/F25</f>
        <v>1.1699767971560551</v>
      </c>
      <c r="G10" s="17">
        <f>G26/G25</f>
        <v>0.83756161320294165</v>
      </c>
    </row>
    <row r="11" spans="1:7" x14ac:dyDescent="0.35">
      <c r="A11" s="2" t="s">
        <v>31</v>
      </c>
      <c r="B11" s="59">
        <f>B4*0.0229</f>
        <v>1619.6483000000001</v>
      </c>
      <c r="C11" s="59">
        <f>C4*0.0196</f>
        <v>2328.8719999999998</v>
      </c>
      <c r="D11" s="30"/>
      <c r="E11" s="16" t="s">
        <v>54</v>
      </c>
      <c r="F11" s="17">
        <f>F27/F29</f>
        <v>0.15459493324439125</v>
      </c>
      <c r="G11" s="17">
        <f>G27/G29</f>
        <v>0.24486717457814489</v>
      </c>
    </row>
    <row r="12" spans="1:7" x14ac:dyDescent="0.35">
      <c r="A12" s="3" t="s">
        <v>2</v>
      </c>
      <c r="B12" s="60">
        <v>253</v>
      </c>
      <c r="C12" s="60">
        <v>1145</v>
      </c>
      <c r="E12" s="16" t="s">
        <v>42</v>
      </c>
      <c r="F12" s="17">
        <f>B14/B24</f>
        <v>6.4862996251955893E-2</v>
      </c>
      <c r="G12" s="17">
        <f>C14/C24</f>
        <v>7.2368668446583684E-2</v>
      </c>
    </row>
    <row r="13" spans="1:7" x14ac:dyDescent="0.35">
      <c r="A13" s="3" t="s">
        <v>3</v>
      </c>
      <c r="B13" s="60">
        <v>3781</v>
      </c>
      <c r="C13" s="60">
        <v>4511</v>
      </c>
      <c r="E13" s="16" t="s">
        <v>43</v>
      </c>
      <c r="F13" s="17">
        <f>B16/B15</f>
        <v>0.31</v>
      </c>
      <c r="G13" s="17">
        <f>C16/C15</f>
        <v>0.32</v>
      </c>
    </row>
    <row r="14" spans="1:7" x14ac:dyDescent="0.35">
      <c r="A14" s="3" t="s">
        <v>4</v>
      </c>
      <c r="B14" s="60">
        <v>3565</v>
      </c>
      <c r="C14" s="60">
        <v>3849</v>
      </c>
      <c r="E14" s="18" t="s">
        <v>45</v>
      </c>
      <c r="F14" s="19">
        <f>(F10*(F11-F12)+F11)*(1-F13)</f>
        <v>0.17910966006769269</v>
      </c>
      <c r="G14" s="19">
        <f>(G10*(G11-G12)+G11)*(1-G13)</f>
        <v>0.26475480512117905</v>
      </c>
    </row>
    <row r="15" spans="1:7" x14ac:dyDescent="0.35">
      <c r="A15" s="3" t="s">
        <v>5</v>
      </c>
      <c r="B15" s="59">
        <f>B4-SUM(B5:B11)-B13-B14+B12</f>
        <v>12194.252899999999</v>
      </c>
      <c r="C15" s="59">
        <f>C4-SUM(C5:C11)-C13-C14+C12</f>
        <v>24723.815999999992</v>
      </c>
      <c r="E15" s="3"/>
      <c r="F15" s="3"/>
      <c r="G15" s="4"/>
    </row>
    <row r="16" spans="1:7" s="4" customFormat="1" x14ac:dyDescent="0.35">
      <c r="A16" s="3" t="s">
        <v>6</v>
      </c>
      <c r="B16" s="59">
        <f>B15*0.31</f>
        <v>3780.2183989999999</v>
      </c>
      <c r="C16" s="59">
        <f>C15*0.32</f>
        <v>7911.6211199999971</v>
      </c>
      <c r="D16" s="29"/>
      <c r="E16" s="38" t="s">
        <v>46</v>
      </c>
      <c r="F16" s="41">
        <v>2021</v>
      </c>
      <c r="G16" s="39">
        <v>2022</v>
      </c>
    </row>
    <row r="17" spans="1:10" s="3" customFormat="1" x14ac:dyDescent="0.35">
      <c r="A17" s="6" t="s">
        <v>7</v>
      </c>
      <c r="B17" s="61">
        <f>B15-B16</f>
        <v>8414.0345010000001</v>
      </c>
      <c r="C17" s="61">
        <f>C15-C16</f>
        <v>16812.194879999995</v>
      </c>
      <c r="E17" s="9" t="s">
        <v>47</v>
      </c>
      <c r="F17" s="27">
        <f>1-F28</f>
        <v>0.77</v>
      </c>
      <c r="G17" s="27">
        <f>1-G28</f>
        <v>0.69</v>
      </c>
    </row>
    <row r="18" spans="1:10" s="3" customFormat="1" x14ac:dyDescent="0.35">
      <c r="A18" s="3" t="s">
        <v>18</v>
      </c>
      <c r="B18" s="62">
        <f>B17*0.23</f>
        <v>1935.2279352300002</v>
      </c>
      <c r="C18" s="62">
        <f>C17*0.31</f>
        <v>5211.7804127999989</v>
      </c>
      <c r="E18" s="9" t="s">
        <v>48</v>
      </c>
      <c r="F18" s="27">
        <f>F6</f>
        <v>0.17910966006769269</v>
      </c>
      <c r="G18" s="21">
        <f>G6</f>
        <v>0.2647548051211791</v>
      </c>
    </row>
    <row r="19" spans="1:10" s="3" customFormat="1" x14ac:dyDescent="0.35">
      <c r="B19" s="63"/>
      <c r="C19" s="63"/>
      <c r="E19" s="20" t="s">
        <v>50</v>
      </c>
      <c r="F19" s="15">
        <f>F17*F18</f>
        <v>0.13791443825212338</v>
      </c>
      <c r="G19" s="15">
        <f>G17*G18</f>
        <v>0.18268081553361357</v>
      </c>
    </row>
    <row r="20" spans="1:10" s="3" customFormat="1" x14ac:dyDescent="0.35">
      <c r="A20" s="1" t="s">
        <v>16</v>
      </c>
      <c r="B20" s="64"/>
      <c r="C20" s="64"/>
    </row>
    <row r="21" spans="1:10" s="3" customFormat="1" x14ac:dyDescent="0.35">
      <c r="A21" s="42" t="s">
        <v>15</v>
      </c>
      <c r="B21" s="65">
        <v>44286</v>
      </c>
      <c r="C21" s="65">
        <v>44651</v>
      </c>
    </row>
    <row r="22" spans="1:10" s="3" customFormat="1" x14ac:dyDescent="0.35">
      <c r="A22" s="3" t="s">
        <v>8</v>
      </c>
      <c r="B22" s="60">
        <v>302</v>
      </c>
      <c r="C22" s="60">
        <v>301</v>
      </c>
    </row>
    <row r="23" spans="1:10" s="3" customFormat="1" x14ac:dyDescent="0.35">
      <c r="A23" s="3" t="s">
        <v>9</v>
      </c>
      <c r="B23" s="56">
        <v>46675</v>
      </c>
      <c r="C23" s="56">
        <v>63200</v>
      </c>
    </row>
    <row r="24" spans="1:10" s="3" customFormat="1" x14ac:dyDescent="0.35">
      <c r="A24" s="3" t="s">
        <v>19</v>
      </c>
      <c r="B24" s="56">
        <v>54962</v>
      </c>
      <c r="C24" s="56">
        <v>53186</v>
      </c>
      <c r="E24" s="38" t="s">
        <v>51</v>
      </c>
      <c r="F24" s="38"/>
      <c r="G24" s="38"/>
    </row>
    <row r="25" spans="1:10" s="3" customFormat="1" x14ac:dyDescent="0.35">
      <c r="A25" s="3" t="s">
        <v>20</v>
      </c>
      <c r="B25" s="56">
        <v>31293</v>
      </c>
      <c r="C25" s="56">
        <v>46183</v>
      </c>
      <c r="E25" s="9" t="s">
        <v>55</v>
      </c>
      <c r="F25" s="10">
        <f>B22+B23</f>
        <v>46977</v>
      </c>
      <c r="G25" s="10">
        <f>C22+C23</f>
        <v>63501</v>
      </c>
    </row>
    <row r="26" spans="1:10" s="3" customFormat="1" x14ac:dyDescent="0.35">
      <c r="A26" s="1" t="s">
        <v>10</v>
      </c>
      <c r="B26" s="66">
        <f>B22+B23+B25+B24</f>
        <v>133232</v>
      </c>
      <c r="C26" s="66">
        <f>C22+C23+C25+C24</f>
        <v>162870</v>
      </c>
      <c r="E26" s="9" t="s">
        <v>41</v>
      </c>
      <c r="F26" s="10">
        <f>B24</f>
        <v>54962</v>
      </c>
      <c r="G26" s="10">
        <f>C24</f>
        <v>53186</v>
      </c>
    </row>
    <row r="27" spans="1:10" s="3" customFormat="1" x14ac:dyDescent="0.35">
      <c r="A27" s="3" t="s">
        <v>11</v>
      </c>
      <c r="B27" s="51">
        <v>51942</v>
      </c>
      <c r="C27" s="58">
        <v>71646</v>
      </c>
      <c r="E27" s="9" t="s">
        <v>44</v>
      </c>
      <c r="F27" s="10">
        <f>B15+B14</f>
        <v>15759.252899999999</v>
      </c>
      <c r="G27" s="26">
        <f>C14+C15</f>
        <v>28572.815999999992</v>
      </c>
    </row>
    <row r="28" spans="1:10" s="3" customFormat="1" x14ac:dyDescent="0.35">
      <c r="A28" s="3" t="s">
        <v>12</v>
      </c>
      <c r="B28" s="60">
        <v>29042</v>
      </c>
      <c r="C28" s="56">
        <v>12599</v>
      </c>
      <c r="E28" s="9" t="s">
        <v>49</v>
      </c>
      <c r="F28" s="9">
        <f>B18/B17</f>
        <v>0.23</v>
      </c>
      <c r="G28" s="9">
        <f>C18/C17</f>
        <v>0.31</v>
      </c>
    </row>
    <row r="29" spans="1:10" s="3" customFormat="1" x14ac:dyDescent="0.35">
      <c r="A29" s="3" t="s">
        <v>13</v>
      </c>
      <c r="B29" s="56">
        <v>12458</v>
      </c>
      <c r="C29" s="56">
        <v>18028</v>
      </c>
      <c r="E29" s="9" t="s">
        <v>52</v>
      </c>
      <c r="F29" s="23">
        <f>B31-F30</f>
        <v>101939</v>
      </c>
      <c r="G29" s="11">
        <f>C31-G30</f>
        <v>116687</v>
      </c>
    </row>
    <row r="30" spans="1:10" s="3" customFormat="1" x14ac:dyDescent="0.35">
      <c r="A30" s="3" t="s">
        <v>21</v>
      </c>
      <c r="B30" s="60">
        <v>39790</v>
      </c>
      <c r="C30" s="60">
        <v>60597</v>
      </c>
      <c r="E30" s="9" t="s">
        <v>53</v>
      </c>
      <c r="F30" s="23">
        <f>(B24-F26)+B25</f>
        <v>31293</v>
      </c>
      <c r="G30" s="25">
        <f>(C24-G26)+C25</f>
        <v>46183</v>
      </c>
    </row>
    <row r="31" spans="1:10" s="3" customFormat="1" x14ac:dyDescent="0.35">
      <c r="A31" s="1" t="s">
        <v>10</v>
      </c>
      <c r="B31" s="67">
        <f>+SUM(B27:B30)</f>
        <v>133232</v>
      </c>
      <c r="C31" s="67">
        <f>+SUM(C27:C30)</f>
        <v>162870</v>
      </c>
    </row>
    <row r="32" spans="1:10" s="3" customFormat="1" x14ac:dyDescent="0.35">
      <c r="A32" s="3" t="s">
        <v>24</v>
      </c>
      <c r="B32" s="56">
        <v>3333</v>
      </c>
      <c r="C32" s="56">
        <v>6146</v>
      </c>
      <c r="E32" s="2"/>
      <c r="I32" s="2"/>
      <c r="J32" s="2"/>
    </row>
    <row r="33" spans="1:10" x14ac:dyDescent="0.35">
      <c r="A33" s="3" t="s">
        <v>17</v>
      </c>
      <c r="B33" s="56">
        <v>10692</v>
      </c>
      <c r="C33" s="56">
        <v>21028</v>
      </c>
    </row>
    <row r="34" spans="1:10" x14ac:dyDescent="0.35">
      <c r="A34" s="24" t="s">
        <v>56</v>
      </c>
      <c r="B34" s="56">
        <v>9390</v>
      </c>
      <c r="C34" s="56">
        <v>8147</v>
      </c>
    </row>
    <row r="35" spans="1:10" x14ac:dyDescent="0.35">
      <c r="A35" s="2" t="s">
        <v>32</v>
      </c>
      <c r="B35" s="56">
        <v>11746</v>
      </c>
      <c r="C35" s="56">
        <v>15527</v>
      </c>
    </row>
    <row r="36" spans="1:10" x14ac:dyDescent="0.35">
      <c r="A36" s="2" t="s">
        <v>22</v>
      </c>
      <c r="B36" s="68">
        <f>1662550000000/688</f>
        <v>2416497093.0232558</v>
      </c>
      <c r="C36" s="68">
        <f>1662550000000/688</f>
        <v>2416497093.0232558</v>
      </c>
    </row>
    <row r="37" spans="1:10" x14ac:dyDescent="0.35">
      <c r="A37" s="2" t="s">
        <v>23</v>
      </c>
      <c r="B37" s="64"/>
      <c r="C37" s="64"/>
    </row>
    <row r="38" spans="1:10" x14ac:dyDescent="0.35">
      <c r="A38" s="2" t="s">
        <v>33</v>
      </c>
      <c r="B38" s="69">
        <v>1</v>
      </c>
      <c r="C38" s="69">
        <v>1</v>
      </c>
    </row>
    <row r="39" spans="1:10" x14ac:dyDescent="0.35">
      <c r="B39" s="55"/>
      <c r="C39" s="55"/>
    </row>
    <row r="40" spans="1:10" x14ac:dyDescent="0.35">
      <c r="A40" s="3"/>
    </row>
    <row r="41" spans="1:10" x14ac:dyDescent="0.35">
      <c r="A41" s="3"/>
      <c r="E41" s="4"/>
      <c r="I41" s="4"/>
      <c r="J41" s="4"/>
    </row>
    <row r="42" spans="1:10" s="4" customFormat="1" x14ac:dyDescent="0.35">
      <c r="A42" s="3"/>
      <c r="B42" s="2"/>
      <c r="C42" s="2"/>
      <c r="E42" s="3"/>
      <c r="I42" s="3"/>
      <c r="J42" s="3"/>
    </row>
    <row r="43" spans="1:10" s="3" customFormat="1" x14ac:dyDescent="0.35">
      <c r="B43" s="2"/>
      <c r="C43" s="2"/>
    </row>
    <row r="44" spans="1:10" s="3" customFormat="1" x14ac:dyDescent="0.35">
      <c r="B44" s="2"/>
      <c r="C44" s="2"/>
    </row>
    <row r="45" spans="1:10" s="3" customFormat="1" x14ac:dyDescent="0.35">
      <c r="B45" s="2"/>
      <c r="C45" s="2"/>
    </row>
    <row r="46" spans="1:10" s="3" customFormat="1" x14ac:dyDescent="0.35">
      <c r="A46" s="1"/>
      <c r="B46" s="2"/>
      <c r="C46" s="2"/>
    </row>
    <row r="47" spans="1:10" s="3" customFormat="1" x14ac:dyDescent="0.35">
      <c r="B47"/>
      <c r="C47"/>
    </row>
    <row r="48" spans="1:10" s="3" customFormat="1" x14ac:dyDescent="0.35">
      <c r="B48"/>
      <c r="C48"/>
    </row>
    <row r="49" spans="1:10" s="3" customFormat="1" x14ac:dyDescent="0.35">
      <c r="B49"/>
      <c r="C49"/>
    </row>
    <row r="50" spans="1:10" s="3" customFormat="1" x14ac:dyDescent="0.35">
      <c r="B50"/>
      <c r="C50"/>
      <c r="E50" s="2"/>
      <c r="I50" s="2"/>
      <c r="J50" s="2"/>
    </row>
    <row r="51" spans="1:10" x14ac:dyDescent="0.35">
      <c r="A51" s="3"/>
    </row>
    <row r="52" spans="1:10" x14ac:dyDescent="0.35">
      <c r="A52" s="3"/>
    </row>
    <row r="53" spans="1:10" x14ac:dyDescent="0.35">
      <c r="A53" s="3"/>
    </row>
    <row r="54" spans="1:10" x14ac:dyDescent="0.35">
      <c r="A54" s="3"/>
    </row>
    <row r="55" spans="1:10" x14ac:dyDescent="0.35">
      <c r="A55" s="1"/>
      <c r="B55"/>
      <c r="C55"/>
    </row>
    <row r="56" spans="1:10" x14ac:dyDescent="0.35">
      <c r="E56" s="4"/>
      <c r="I56" s="4"/>
      <c r="J56" s="4"/>
    </row>
    <row r="57" spans="1:10" s="4" customFormat="1" x14ac:dyDescent="0.35">
      <c r="A57" s="1"/>
      <c r="B57" s="1"/>
      <c r="C57" s="1"/>
      <c r="E57" s="2"/>
      <c r="I57" s="2"/>
      <c r="J57" s="2"/>
    </row>
    <row r="58" spans="1:10" x14ac:dyDescent="0.35">
      <c r="B58" s="5"/>
      <c r="C58" s="5"/>
    </row>
    <row r="61" spans="1:10" x14ac:dyDescent="0.35">
      <c r="E61" s="1"/>
      <c r="I61" s="1"/>
      <c r="J61" s="1"/>
    </row>
    <row r="62" spans="1:10" s="1" customFormat="1" x14ac:dyDescent="0.35">
      <c r="A62" s="2"/>
      <c r="B62" s="2"/>
      <c r="C62" s="2"/>
      <c r="E62" s="2"/>
      <c r="I62" s="2"/>
      <c r="J62" s="2"/>
    </row>
    <row r="66" spans="1:10" x14ac:dyDescent="0.35">
      <c r="E66" s="1"/>
      <c r="I66" s="1"/>
      <c r="J66" s="1"/>
    </row>
    <row r="67" spans="1:10" s="1" customFormat="1" x14ac:dyDescent="0.35">
      <c r="A67" s="2"/>
      <c r="B67" s="2"/>
      <c r="C67" s="2"/>
      <c r="E67" s="3"/>
      <c r="I67" s="3"/>
      <c r="J67" s="3"/>
    </row>
    <row r="68" spans="1:10" s="3" customFormat="1" x14ac:dyDescent="0.35">
      <c r="A68" s="2"/>
      <c r="B68" s="2"/>
      <c r="C68" s="2"/>
      <c r="E68" s="2"/>
      <c r="I68" s="2"/>
      <c r="J68" s="2"/>
    </row>
    <row r="81" spans="1:10" x14ac:dyDescent="0.35">
      <c r="E81" s="1"/>
      <c r="I81" s="1"/>
      <c r="J81" s="1"/>
    </row>
    <row r="82" spans="1:10" s="1" customFormat="1" x14ac:dyDescent="0.35">
      <c r="A82" s="2"/>
      <c r="B82" s="2"/>
      <c r="C82" s="2"/>
      <c r="E82" s="3"/>
      <c r="I82" s="3"/>
      <c r="J82" s="3"/>
    </row>
    <row r="83" spans="1:10" s="3" customFormat="1" x14ac:dyDescent="0.35">
      <c r="A83" s="2"/>
      <c r="B83" s="2"/>
      <c r="C83" s="2"/>
    </row>
    <row r="84" spans="1:10" s="3" customFormat="1" x14ac:dyDescent="0.35">
      <c r="A84" s="2"/>
      <c r="B84" s="2"/>
      <c r="C84" s="2"/>
      <c r="E84" s="1"/>
      <c r="I84" s="1"/>
      <c r="J84" s="1"/>
    </row>
    <row r="85" spans="1:10" s="1" customFormat="1" x14ac:dyDescent="0.35">
      <c r="A85" s="2"/>
      <c r="B85" s="2"/>
      <c r="C85" s="2"/>
      <c r="E85" s="2"/>
      <c r="I85" s="2"/>
      <c r="J85" s="2"/>
    </row>
    <row r="89" spans="1:10" x14ac:dyDescent="0.35">
      <c r="E89" s="1"/>
      <c r="I89" s="1"/>
      <c r="J89" s="1"/>
    </row>
    <row r="90" spans="1:10" s="1" customFormat="1" x14ac:dyDescent="0.35">
      <c r="A90" s="2"/>
      <c r="B90" s="2"/>
      <c r="C90" s="2"/>
      <c r="E90" s="2"/>
      <c r="I90" s="2"/>
      <c r="J90" s="2"/>
    </row>
    <row r="91" spans="1:10" x14ac:dyDescent="0.35">
      <c r="E91" s="1"/>
      <c r="I91" s="1"/>
      <c r="J91" s="1"/>
    </row>
    <row r="92" spans="1:10" s="1" customFormat="1" x14ac:dyDescent="0.35">
      <c r="A92" s="2"/>
      <c r="B92" s="2"/>
      <c r="C92" s="2"/>
      <c r="E92" s="2"/>
      <c r="I92" s="2"/>
      <c r="J92" s="2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C8FD-C786-48A6-BE30-2A0E59790B40}">
  <dimension ref="A1:J92"/>
  <sheetViews>
    <sheetView zoomScale="114" zoomScaleNormal="115" zoomScalePageLayoutView="120" workbookViewId="0">
      <pane xSplit="1" ySplit="1" topLeftCell="B5" activePane="bottomRight" state="frozen"/>
      <selection activeCell="C4" sqref="C4"/>
      <selection pane="topRight" activeCell="C4" sqref="C4"/>
      <selection pane="bottomLeft" activeCell="C4" sqref="C4"/>
      <selection pane="bottomRight" activeCell="A19" sqref="A19:A20"/>
    </sheetView>
  </sheetViews>
  <sheetFormatPr defaultColWidth="8.90625" defaultRowHeight="14.5" x14ac:dyDescent="0.35"/>
  <cols>
    <col min="1" max="1" width="25.36328125" style="2" customWidth="1"/>
    <col min="2" max="3" width="15.1796875" style="2" bestFit="1" customWidth="1"/>
    <col min="4" max="4" width="9.90625" style="2" bestFit="1" customWidth="1"/>
    <col min="5" max="5" width="34.453125" style="2" customWidth="1"/>
    <col min="6" max="7" width="10.453125" style="2" bestFit="1" customWidth="1"/>
    <col min="8" max="8" width="8.90625" style="2"/>
    <col min="9" max="9" width="50.6328125" style="2" customWidth="1"/>
    <col min="10" max="10" width="11.54296875" style="2" bestFit="1" customWidth="1"/>
    <col min="11" max="16384" width="8.90625" style="2"/>
  </cols>
  <sheetData>
    <row r="1" spans="1:7" s="1" customFormat="1" x14ac:dyDescent="0.35">
      <c r="A1" s="33" t="s">
        <v>0</v>
      </c>
      <c r="B1" s="32" t="s">
        <v>57</v>
      </c>
      <c r="C1" s="32"/>
    </row>
    <row r="2" spans="1:7" x14ac:dyDescent="0.35">
      <c r="A2" s="1" t="s">
        <v>14</v>
      </c>
      <c r="E2" s="36" t="s">
        <v>38</v>
      </c>
      <c r="F2" s="37">
        <v>2021</v>
      </c>
      <c r="G2" s="37">
        <v>2022</v>
      </c>
    </row>
    <row r="3" spans="1:7" x14ac:dyDescent="0.35">
      <c r="A3" s="34" t="s">
        <v>15</v>
      </c>
      <c r="B3" s="35">
        <v>44286</v>
      </c>
      <c r="C3" s="35">
        <v>44651</v>
      </c>
      <c r="E3" s="12" t="s">
        <v>34</v>
      </c>
      <c r="F3" s="13">
        <f>B17/B4</f>
        <v>0.20350683874341818</v>
      </c>
      <c r="G3" s="13">
        <f>C17/C4</f>
        <v>0.25630724242565162</v>
      </c>
    </row>
    <row r="4" spans="1:7" x14ac:dyDescent="0.35">
      <c r="A4" s="3" t="s">
        <v>1</v>
      </c>
      <c r="B4" s="46">
        <v>84133</v>
      </c>
      <c r="C4" s="46">
        <v>129021</v>
      </c>
      <c r="E4" s="12" t="s">
        <v>35</v>
      </c>
      <c r="F4" s="13">
        <f>B4/F29</f>
        <v>0.63616635160680535</v>
      </c>
      <c r="G4" s="13">
        <f>C4/C31</f>
        <v>0.58121232870541384</v>
      </c>
    </row>
    <row r="5" spans="1:7" x14ac:dyDescent="0.35">
      <c r="A5" s="2" t="s">
        <v>25</v>
      </c>
      <c r="B5" s="47">
        <f>B4*0.2927</f>
        <v>24625.7291</v>
      </c>
      <c r="C5" s="47">
        <f>C4*0.2908</f>
        <v>37519.306799999998</v>
      </c>
      <c r="D5" s="30"/>
      <c r="E5" s="12" t="s">
        <v>36</v>
      </c>
      <c r="F5" s="31">
        <f>F29/F25</f>
        <v>1.3893849935914946</v>
      </c>
      <c r="G5" s="22">
        <f>C31/G25</f>
        <v>1.7697575598128084</v>
      </c>
    </row>
    <row r="6" spans="1:7" x14ac:dyDescent="0.35">
      <c r="A6" s="2" t="s">
        <v>26</v>
      </c>
      <c r="B6" s="48">
        <v>0</v>
      </c>
      <c r="C6" s="48">
        <v>0</v>
      </c>
      <c r="E6" s="14" t="s">
        <v>37</v>
      </c>
      <c r="F6" s="15">
        <f>F3*F4*F5</f>
        <v>0.17987562103670712</v>
      </c>
      <c r="G6" s="15">
        <f>G3*G4*G5</f>
        <v>0.26363888868957924</v>
      </c>
    </row>
    <row r="7" spans="1:7" x14ac:dyDescent="0.35">
      <c r="A7" s="2" t="s">
        <v>27</v>
      </c>
      <c r="B7" s="48">
        <v>0</v>
      </c>
      <c r="C7" s="48">
        <v>0</v>
      </c>
      <c r="F7" s="8"/>
      <c r="G7" s="7"/>
    </row>
    <row r="8" spans="1:7" x14ac:dyDescent="0.35">
      <c r="A8" s="2" t="s">
        <v>28</v>
      </c>
      <c r="B8" s="45">
        <f>B4*0.1759</f>
        <v>14798.994699999999</v>
      </c>
      <c r="C8" s="45">
        <f>C4*0.1368</f>
        <v>17650.072800000002</v>
      </c>
    </row>
    <row r="9" spans="1:7" x14ac:dyDescent="0.35">
      <c r="A9" s="2" t="s">
        <v>29</v>
      </c>
      <c r="B9" s="45">
        <f>B4*0.0682</f>
        <v>5737.8705999999993</v>
      </c>
      <c r="C9" s="45">
        <f>C4*0.0493</f>
        <v>6360.7352999999994</v>
      </c>
      <c r="D9" s="30"/>
      <c r="E9" s="38" t="s">
        <v>39</v>
      </c>
      <c r="F9" s="39">
        <v>2021</v>
      </c>
      <c r="G9" s="40">
        <v>2022</v>
      </c>
    </row>
    <row r="10" spans="1:7" x14ac:dyDescent="0.35">
      <c r="A10" s="2" t="s">
        <v>30</v>
      </c>
      <c r="B10" s="48">
        <v>0</v>
      </c>
      <c r="C10" s="48">
        <v>0</v>
      </c>
      <c r="E10" s="16" t="s">
        <v>40</v>
      </c>
      <c r="F10" s="17">
        <f>F26/F25</f>
        <v>0.38939549933813794</v>
      </c>
      <c r="G10" s="17">
        <f>G26/G25</f>
        <v>0.29119131329076081</v>
      </c>
    </row>
    <row r="11" spans="1:7" x14ac:dyDescent="0.35">
      <c r="A11" s="2" t="s">
        <v>31</v>
      </c>
      <c r="B11" s="45">
        <f>B4*0.1408</f>
        <v>11845.9264</v>
      </c>
      <c r="C11" s="45">
        <f>C4*0.1268</f>
        <v>16359.862799999999</v>
      </c>
      <c r="D11" s="30"/>
      <c r="E11" s="16" t="s">
        <v>54</v>
      </c>
      <c r="F11" s="17">
        <f>F27/F29</f>
        <v>0.17505844385633271</v>
      </c>
      <c r="G11" s="17">
        <f>G27/G29</f>
        <v>0.28948259610516303</v>
      </c>
    </row>
    <row r="12" spans="1:7" x14ac:dyDescent="0.35">
      <c r="A12" s="3" t="s">
        <v>2</v>
      </c>
      <c r="B12" s="44">
        <v>1496</v>
      </c>
      <c r="C12" s="44">
        <v>1217</v>
      </c>
      <c r="E12" s="16" t="s">
        <v>42</v>
      </c>
      <c r="F12" s="17">
        <f>B14/B24</f>
        <v>0.12251450155132874</v>
      </c>
      <c r="G12" s="17">
        <f>C14/C24</f>
        <v>7.6440793976728275E-2</v>
      </c>
    </row>
    <row r="13" spans="1:7" x14ac:dyDescent="0.35">
      <c r="A13" s="3" t="s">
        <v>3</v>
      </c>
      <c r="B13" s="44">
        <v>5469</v>
      </c>
      <c r="C13" s="44">
        <v>5464</v>
      </c>
      <c r="E13" s="16" t="s">
        <v>43</v>
      </c>
      <c r="F13" s="17">
        <f>B16/B15</f>
        <v>0.08</v>
      </c>
      <c r="G13" s="17">
        <f>C16/C15</f>
        <v>0.25</v>
      </c>
    </row>
    <row r="14" spans="1:7" x14ac:dyDescent="0.35">
      <c r="A14" s="3" t="s">
        <v>4</v>
      </c>
      <c r="B14" s="44">
        <v>4541</v>
      </c>
      <c r="C14" s="44">
        <v>2792</v>
      </c>
      <c r="E14" s="18" t="s">
        <v>45</v>
      </c>
      <c r="F14" s="19">
        <f>(F10*(F11-F12)+F11)*(1-F13)</f>
        <v>0.17987731302679333</v>
      </c>
      <c r="G14" s="19">
        <f>(G10*(G11-G12)+G11)*(1-G13)</f>
        <v>0.2636388886895793</v>
      </c>
    </row>
    <row r="15" spans="1:7" x14ac:dyDescent="0.35">
      <c r="A15" s="3" t="s">
        <v>5</v>
      </c>
      <c r="B15" s="45">
        <f>B4-SUM(B5:B11)-B13-B14+B12</f>
        <v>18610.479200000002</v>
      </c>
      <c r="C15" s="45">
        <f>C4-SUM(C5:C11)-C13-C14+C12</f>
        <v>44092.022299999997</v>
      </c>
      <c r="E15" s="3"/>
      <c r="F15" s="3"/>
      <c r="G15" s="4"/>
    </row>
    <row r="16" spans="1:7" s="4" customFormat="1" x14ac:dyDescent="0.35">
      <c r="A16" s="3" t="s">
        <v>6</v>
      </c>
      <c r="B16" s="45">
        <f>B15*0.08</f>
        <v>1488.8383360000003</v>
      </c>
      <c r="C16" s="45">
        <f>C15*0.25</f>
        <v>11023.005574999999</v>
      </c>
      <c r="D16" s="29"/>
      <c r="E16" s="38" t="s">
        <v>46</v>
      </c>
      <c r="F16" s="41">
        <v>2021</v>
      </c>
      <c r="G16" s="39">
        <v>2022</v>
      </c>
    </row>
    <row r="17" spans="1:10" s="3" customFormat="1" x14ac:dyDescent="0.35">
      <c r="A17" s="6" t="s">
        <v>7</v>
      </c>
      <c r="B17" s="49">
        <f>B15-B16</f>
        <v>17121.640864000001</v>
      </c>
      <c r="C17" s="49">
        <f>C15-C16</f>
        <v>33069.016724999994</v>
      </c>
      <c r="E17" s="9" t="s">
        <v>47</v>
      </c>
      <c r="F17" s="27">
        <f>1-F28</f>
        <v>0.82000000000000006</v>
      </c>
      <c r="G17" s="27">
        <f>1-G28</f>
        <v>0.81</v>
      </c>
    </row>
    <row r="18" spans="1:10" s="3" customFormat="1" x14ac:dyDescent="0.35">
      <c r="A18" s="3" t="s">
        <v>18</v>
      </c>
      <c r="B18" s="28">
        <f>B17*0.18</f>
        <v>3081.8953555200001</v>
      </c>
      <c r="C18" s="28">
        <f>C17*0.19</f>
        <v>6283.1131777499986</v>
      </c>
      <c r="E18" s="9" t="s">
        <v>48</v>
      </c>
      <c r="F18" s="27">
        <f>F6</f>
        <v>0.17987562103670712</v>
      </c>
      <c r="G18" s="21">
        <f>G6</f>
        <v>0.26363888868957924</v>
      </c>
    </row>
    <row r="19" spans="1:10" s="3" customFormat="1" x14ac:dyDescent="0.35">
      <c r="E19" s="20" t="s">
        <v>50</v>
      </c>
      <c r="F19" s="15">
        <f>F17*F18</f>
        <v>0.14749800925009984</v>
      </c>
      <c r="G19" s="15">
        <f>G17*G18</f>
        <v>0.2135474998385592</v>
      </c>
    </row>
    <row r="20" spans="1:10" s="3" customFormat="1" x14ac:dyDescent="0.35">
      <c r="A20" s="1" t="s">
        <v>16</v>
      </c>
      <c r="B20" s="2"/>
      <c r="C20" s="2"/>
    </row>
    <row r="21" spans="1:10" s="3" customFormat="1" x14ac:dyDescent="0.35">
      <c r="A21" s="42" t="s">
        <v>15</v>
      </c>
      <c r="B21" s="43">
        <v>44286</v>
      </c>
      <c r="C21" s="43">
        <v>44651</v>
      </c>
    </row>
    <row r="22" spans="1:10" s="3" customFormat="1" x14ac:dyDescent="0.35">
      <c r="A22" s="3" t="s">
        <v>8</v>
      </c>
      <c r="B22" s="46">
        <v>1200</v>
      </c>
      <c r="C22" s="44">
        <v>1222</v>
      </c>
    </row>
    <row r="23" spans="1:10" s="3" customFormat="1" x14ac:dyDescent="0.35">
      <c r="A23" s="3" t="s">
        <v>9</v>
      </c>
      <c r="B23" s="46">
        <v>93986</v>
      </c>
      <c r="C23" s="46">
        <v>124211</v>
      </c>
    </row>
    <row r="24" spans="1:10" s="3" customFormat="1" x14ac:dyDescent="0.35">
      <c r="A24" s="3" t="s">
        <v>19</v>
      </c>
      <c r="B24" s="46">
        <v>37065</v>
      </c>
      <c r="C24" s="46">
        <v>36525</v>
      </c>
      <c r="E24" s="38" t="s">
        <v>51</v>
      </c>
      <c r="F24" s="38"/>
      <c r="G24" s="38"/>
    </row>
    <row r="25" spans="1:10" s="3" customFormat="1" x14ac:dyDescent="0.35">
      <c r="A25" s="3" t="s">
        <v>20</v>
      </c>
      <c r="B25" s="46">
        <v>48240</v>
      </c>
      <c r="C25" s="46">
        <v>60028</v>
      </c>
      <c r="E25" s="9" t="s">
        <v>55</v>
      </c>
      <c r="F25" s="10">
        <f>B22+B23</f>
        <v>95186</v>
      </c>
      <c r="G25" s="10">
        <f>C22+C23</f>
        <v>125433</v>
      </c>
    </row>
    <row r="26" spans="1:10" s="3" customFormat="1" x14ac:dyDescent="0.35">
      <c r="A26" s="1" t="s">
        <v>10</v>
      </c>
      <c r="B26" s="50">
        <f>B22+B23+B25+B24</f>
        <v>180491</v>
      </c>
      <c r="C26" s="50">
        <f>C22+C23+C25+C24</f>
        <v>221986</v>
      </c>
      <c r="E26" s="9" t="s">
        <v>41</v>
      </c>
      <c r="F26" s="10">
        <f>B24</f>
        <v>37065</v>
      </c>
      <c r="G26" s="10">
        <f>C24</f>
        <v>36525</v>
      </c>
    </row>
    <row r="27" spans="1:10" s="3" customFormat="1" x14ac:dyDescent="0.35">
      <c r="A27" s="3" t="s">
        <v>11</v>
      </c>
      <c r="B27" s="51">
        <v>97143</v>
      </c>
      <c r="C27" s="52">
        <v>94290</v>
      </c>
      <c r="E27" s="9" t="s">
        <v>44</v>
      </c>
      <c r="F27" s="10">
        <f>B15+B14</f>
        <v>23151.479200000002</v>
      </c>
      <c r="G27" s="26">
        <f>C14+C15</f>
        <v>46884.022299999997</v>
      </c>
    </row>
    <row r="28" spans="1:10" s="3" customFormat="1" x14ac:dyDescent="0.35">
      <c r="A28" s="3" t="s">
        <v>12</v>
      </c>
      <c r="B28" s="44">
        <v>10908</v>
      </c>
      <c r="C28" s="46">
        <v>14542</v>
      </c>
      <c r="E28" s="9" t="s">
        <v>49</v>
      </c>
      <c r="F28" s="9">
        <f>B18/B17</f>
        <v>0.18</v>
      </c>
      <c r="G28" s="9">
        <f>C18/C17</f>
        <v>0.19</v>
      </c>
    </row>
    <row r="29" spans="1:10" s="3" customFormat="1" x14ac:dyDescent="0.35">
      <c r="A29" s="3" t="s">
        <v>13</v>
      </c>
      <c r="B29" s="46">
        <v>36184</v>
      </c>
      <c r="C29" s="46">
        <v>43498</v>
      </c>
      <c r="E29" s="9" t="s">
        <v>52</v>
      </c>
      <c r="F29" s="23">
        <f>B31-F30</f>
        <v>132250</v>
      </c>
      <c r="G29" s="11">
        <f>C31-G30</f>
        <v>161958</v>
      </c>
    </row>
    <row r="30" spans="1:10" s="3" customFormat="1" x14ac:dyDescent="0.35">
      <c r="A30" s="3" t="s">
        <v>21</v>
      </c>
      <c r="B30" s="44">
        <v>36255</v>
      </c>
      <c r="C30" s="44">
        <v>69656</v>
      </c>
      <c r="E30" s="9" t="s">
        <v>53</v>
      </c>
      <c r="F30" s="23">
        <f>(B24-F26)+B25</f>
        <v>48240</v>
      </c>
      <c r="G30" s="25">
        <f>(C24-G26)+C25</f>
        <v>60028</v>
      </c>
    </row>
    <row r="31" spans="1:10" s="3" customFormat="1" x14ac:dyDescent="0.35">
      <c r="A31" s="1" t="s">
        <v>10</v>
      </c>
      <c r="B31" s="53">
        <f>+SUM(B27:B30)</f>
        <v>180490</v>
      </c>
      <c r="C31" s="53">
        <f>+SUM(C27:C30)</f>
        <v>221986</v>
      </c>
    </row>
    <row r="32" spans="1:10" s="3" customFormat="1" x14ac:dyDescent="0.35">
      <c r="A32" s="3" t="s">
        <v>24</v>
      </c>
      <c r="B32" s="46">
        <v>2879</v>
      </c>
      <c r="C32" s="46">
        <v>3280</v>
      </c>
      <c r="E32" s="2"/>
      <c r="I32" s="2"/>
      <c r="J32" s="2"/>
    </row>
    <row r="33" spans="1:10" x14ac:dyDescent="0.35">
      <c r="A33" s="3" t="s">
        <v>17</v>
      </c>
      <c r="B33" s="46">
        <v>12858</v>
      </c>
      <c r="C33" s="46">
        <v>19943</v>
      </c>
    </row>
    <row r="34" spans="1:10" x14ac:dyDescent="0.35">
      <c r="A34" s="24" t="s">
        <v>56</v>
      </c>
      <c r="B34" s="46">
        <v>9994</v>
      </c>
      <c r="C34" s="46">
        <v>11791</v>
      </c>
    </row>
    <row r="35" spans="1:10" x14ac:dyDescent="0.35">
      <c r="A35" s="2" t="s">
        <v>32</v>
      </c>
      <c r="B35" s="46">
        <v>2397</v>
      </c>
      <c r="C35" s="46">
        <v>2855</v>
      </c>
    </row>
    <row r="36" spans="1:10" x14ac:dyDescent="0.35">
      <c r="A36" s="2" t="s">
        <v>22</v>
      </c>
      <c r="B36" s="54">
        <f>1277150000000/104</f>
        <v>12280288461.538462</v>
      </c>
      <c r="C36" s="54">
        <f>1277150000000/104</f>
        <v>12280288461.538462</v>
      </c>
    </row>
    <row r="37" spans="1:10" x14ac:dyDescent="0.35">
      <c r="A37" s="2" t="s">
        <v>23</v>
      </c>
      <c r="B37" s="2">
        <v>0</v>
      </c>
      <c r="C37" s="2">
        <v>0</v>
      </c>
    </row>
    <row r="38" spans="1:10" x14ac:dyDescent="0.35">
      <c r="A38" s="2" t="s">
        <v>33</v>
      </c>
      <c r="B38">
        <v>1</v>
      </c>
      <c r="C38">
        <v>1</v>
      </c>
    </row>
    <row r="40" spans="1:10" x14ac:dyDescent="0.35">
      <c r="A40" s="3"/>
    </row>
    <row r="41" spans="1:10" x14ac:dyDescent="0.35">
      <c r="A41" s="3"/>
      <c r="E41" s="4"/>
      <c r="I41" s="4"/>
      <c r="J41" s="4"/>
    </row>
    <row r="42" spans="1:10" s="4" customFormat="1" x14ac:dyDescent="0.35">
      <c r="A42" s="3"/>
      <c r="B42" s="2"/>
      <c r="C42" s="2"/>
      <c r="E42" s="3"/>
      <c r="I42" s="3"/>
      <c r="J42" s="3"/>
    </row>
    <row r="43" spans="1:10" s="3" customFormat="1" x14ac:dyDescent="0.35">
      <c r="B43" s="2"/>
      <c r="C43" s="2"/>
    </row>
    <row r="44" spans="1:10" s="3" customFormat="1" x14ac:dyDescent="0.35">
      <c r="B44" s="2"/>
      <c r="C44" s="2"/>
    </row>
    <row r="45" spans="1:10" s="3" customFormat="1" x14ac:dyDescent="0.35">
      <c r="B45" s="2"/>
      <c r="C45" s="2"/>
    </row>
    <row r="46" spans="1:10" s="3" customFormat="1" x14ac:dyDescent="0.35">
      <c r="A46" s="1"/>
      <c r="B46" s="2"/>
      <c r="C46" s="2"/>
    </row>
    <row r="47" spans="1:10" s="3" customFormat="1" x14ac:dyDescent="0.35">
      <c r="B47"/>
      <c r="C47"/>
    </row>
    <row r="48" spans="1:10" s="3" customFormat="1" x14ac:dyDescent="0.35">
      <c r="B48"/>
      <c r="C48"/>
    </row>
    <row r="49" spans="1:10" s="3" customFormat="1" x14ac:dyDescent="0.35">
      <c r="B49"/>
      <c r="C49"/>
    </row>
    <row r="50" spans="1:10" s="3" customFormat="1" x14ac:dyDescent="0.35">
      <c r="B50"/>
      <c r="C50"/>
      <c r="E50" s="2"/>
      <c r="I50" s="2"/>
      <c r="J50" s="2"/>
    </row>
    <row r="51" spans="1:10" x14ac:dyDescent="0.35">
      <c r="A51" s="3"/>
    </row>
    <row r="52" spans="1:10" x14ac:dyDescent="0.35">
      <c r="A52" s="3"/>
    </row>
    <row r="53" spans="1:10" x14ac:dyDescent="0.35">
      <c r="A53" s="3"/>
    </row>
    <row r="54" spans="1:10" x14ac:dyDescent="0.35">
      <c r="A54" s="3"/>
    </row>
    <row r="55" spans="1:10" x14ac:dyDescent="0.35">
      <c r="A55" s="1"/>
      <c r="B55"/>
      <c r="C55"/>
    </row>
    <row r="56" spans="1:10" x14ac:dyDescent="0.35">
      <c r="E56" s="4"/>
      <c r="I56" s="4"/>
      <c r="J56" s="4"/>
    </row>
    <row r="57" spans="1:10" s="4" customFormat="1" x14ac:dyDescent="0.35">
      <c r="A57" s="1"/>
      <c r="B57" s="1"/>
      <c r="C57" s="1"/>
      <c r="E57" s="2"/>
      <c r="I57" s="2"/>
      <c r="J57" s="2"/>
    </row>
    <row r="58" spans="1:10" x14ac:dyDescent="0.35">
      <c r="B58" s="5"/>
      <c r="C58" s="5"/>
    </row>
    <row r="61" spans="1:10" x14ac:dyDescent="0.35">
      <c r="E61" s="1"/>
      <c r="I61" s="1"/>
      <c r="J61" s="1"/>
    </row>
    <row r="62" spans="1:10" s="1" customFormat="1" x14ac:dyDescent="0.35">
      <c r="A62" s="2"/>
      <c r="B62" s="2"/>
      <c r="C62" s="2"/>
      <c r="E62" s="2"/>
      <c r="I62" s="2"/>
      <c r="J62" s="2"/>
    </row>
    <row r="66" spans="1:10" x14ac:dyDescent="0.35">
      <c r="E66" s="1"/>
      <c r="I66" s="1"/>
      <c r="J66" s="1"/>
    </row>
    <row r="67" spans="1:10" s="1" customFormat="1" x14ac:dyDescent="0.35">
      <c r="A67" s="2"/>
      <c r="B67" s="2"/>
      <c r="C67" s="2"/>
      <c r="E67" s="3"/>
      <c r="I67" s="3"/>
      <c r="J67" s="3"/>
    </row>
    <row r="68" spans="1:10" s="3" customFormat="1" x14ac:dyDescent="0.35">
      <c r="A68" s="2"/>
      <c r="B68" s="2"/>
      <c r="C68" s="2"/>
      <c r="E68" s="2"/>
      <c r="I68" s="2"/>
      <c r="J68" s="2"/>
    </row>
    <row r="81" spans="1:10" x14ac:dyDescent="0.35">
      <c r="E81" s="1"/>
      <c r="I81" s="1"/>
      <c r="J81" s="1"/>
    </row>
    <row r="82" spans="1:10" s="1" customFormat="1" x14ac:dyDescent="0.35">
      <c r="A82" s="2"/>
      <c r="B82" s="2"/>
      <c r="C82" s="2"/>
      <c r="E82" s="3"/>
      <c r="I82" s="3"/>
      <c r="J82" s="3"/>
    </row>
    <row r="83" spans="1:10" s="3" customFormat="1" x14ac:dyDescent="0.35">
      <c r="A83" s="2"/>
      <c r="B83" s="2"/>
      <c r="C83" s="2"/>
    </row>
    <row r="84" spans="1:10" s="3" customFormat="1" x14ac:dyDescent="0.35">
      <c r="A84" s="2"/>
      <c r="B84" s="2"/>
      <c r="C84" s="2"/>
      <c r="E84" s="1"/>
      <c r="I84" s="1"/>
      <c r="J84" s="1"/>
    </row>
    <row r="85" spans="1:10" s="1" customFormat="1" x14ac:dyDescent="0.35">
      <c r="A85" s="2"/>
      <c r="B85" s="2"/>
      <c r="C85" s="2"/>
      <c r="E85" s="2"/>
      <c r="I85" s="2"/>
      <c r="J85" s="2"/>
    </row>
    <row r="89" spans="1:10" x14ac:dyDescent="0.35">
      <c r="E89" s="1"/>
      <c r="I89" s="1"/>
      <c r="J89" s="1"/>
    </row>
    <row r="90" spans="1:10" s="1" customFormat="1" x14ac:dyDescent="0.35">
      <c r="A90" s="2"/>
      <c r="B90" s="2"/>
      <c r="C90" s="2"/>
      <c r="E90" s="2"/>
      <c r="I90" s="2"/>
      <c r="J90" s="2"/>
    </row>
    <row r="91" spans="1:10" x14ac:dyDescent="0.35">
      <c r="E91" s="1"/>
      <c r="I91" s="1"/>
      <c r="J91" s="1"/>
    </row>
    <row r="92" spans="1:10" s="1" customFormat="1" x14ac:dyDescent="0.35">
      <c r="A92" s="2"/>
      <c r="B92" s="2"/>
      <c r="C92" s="2"/>
      <c r="E92" s="2"/>
      <c r="I92" s="2"/>
      <c r="J92" s="2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JSW Steel</vt:lpstr>
      <vt:lpstr>TATA Steel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Divyanshi kukkar</dc:creator>
  <cp:lastModifiedBy>Divyanshi</cp:lastModifiedBy>
  <cp:lastPrinted>2012-12-06T18:14:13Z</cp:lastPrinted>
  <dcterms:created xsi:type="dcterms:W3CDTF">2012-08-17T09:55:37Z</dcterms:created>
  <dcterms:modified xsi:type="dcterms:W3CDTF">2023-10-15T08:39:13Z</dcterms:modified>
</cp:coreProperties>
</file>