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p Table" sheetId="1" r:id="rId4"/>
    <sheet state="visible" name="Waterfall Analysis" sheetId="2" r:id="rId5"/>
  </sheets>
  <definedNames>
    <definedName hidden="1" localSheetId="0" name="Z_1782CF99_586D_4220_83F3_F41AB7957E64_.wvu.FilterData">'Cap Table'!$E$18:$H$19</definedName>
  </definedNames>
  <calcPr/>
  <customWorkbookViews>
    <customWorkbookView activeSheetId="0" maximized="1" windowHeight="0" windowWidth="0" guid="{1782CF99-586D-4220-83F3-F41AB7957E64}" name="Filter 1"/>
  </customWorkbookViews>
  <extLst>
    <ext uri="GoogleSheetsCustomDataVersion2">
      <go:sheetsCustomData xmlns:go="http://customooxmlschemas.google.com/" r:id="rId6" roundtripDataChecksum="in5UYF7ZEy7EkxuOBFLl97ZZ8wfIihD4tIbzQjgCvtw="/>
    </ext>
  </extLst>
</workbook>
</file>

<file path=xl/sharedStrings.xml><?xml version="1.0" encoding="utf-8"?>
<sst xmlns="http://schemas.openxmlformats.org/spreadsheetml/2006/main" count="76" uniqueCount="62">
  <si>
    <t>[Company Name]
Capitalization Table - Series A Only</t>
  </si>
  <si>
    <t>READ NOTES TO THE RIGHT BEFORE EDITING THIS SHEET</t>
  </si>
  <si>
    <r>
      <rPr>
        <rFont val="Calibri"/>
        <b/>
        <color rgb="FF000000"/>
        <sz val="14.0"/>
      </rPr>
      <t>Notes</t>
    </r>
    <r>
      <rPr>
        <rFont val="Calibri"/>
        <b val="0"/>
        <color rgb="FF000000"/>
        <sz val="14.0"/>
      </rPr>
      <t xml:space="preserve">:  This Capitalization Table is structured for a company that raises a single round of financing. If you are interested in </t>
    </r>
    <r>
      <rPr>
        <rFont val="Calibri"/>
        <b val="0"/>
        <color rgb="FF000000"/>
        <sz val="12.0"/>
      </rPr>
      <t>editing</t>
    </r>
    <r>
      <rPr>
        <rFont val="Calibri"/>
        <b val="0"/>
        <color rgb="FF000000"/>
        <sz val="14.0"/>
      </rPr>
      <t xml:space="preserve"> and enhancing this Google Sheet, please select "Make a Copy" under the "File" menu.
</t>
    </r>
    <r>
      <rPr>
        <rFont val="Calibri"/>
        <b/>
        <color rgb="FF000000"/>
        <sz val="14.0"/>
      </rPr>
      <t>Instructions</t>
    </r>
    <r>
      <rPr>
        <rFont val="Calibri"/>
        <b val="0"/>
        <color rgb="FF000000"/>
        <sz val="14.0"/>
      </rPr>
      <t xml:space="preserve">:  By default, this spreadsheet includes 2 founders, 4 groups of employee/advisor/directors and 2 outside investors. If you have more entities in each of these categories, you should insert new rows in the appropriate location. For example, if you have 3 founders, select Row 18 and insert a new row beneath "Founder #2". You can then add in your third founder. </t>
    </r>
    <r>
      <rPr>
        <rFont val="Calibri"/>
        <b/>
        <color rgb="FF000000"/>
        <sz val="14.0"/>
      </rPr>
      <t xml:space="preserve">Cells that are filled in with Yellow are the only cells into which you should enter data for your specific company. </t>
    </r>
    <r>
      <rPr>
        <rFont val="Calibri"/>
        <b val="0"/>
        <color rgb="FF000000"/>
        <sz val="14.0"/>
      </rPr>
      <t xml:space="preserve"> Any cell that does not have a Yellow background should not be edited. The data in these cells is computed by a formula.
Shareholders are the individuals, entities or groups of people who own equity in the company. If you choose to, you should replace the default entries with the names of the shareholders in the company.
</t>
    </r>
    <r>
      <rPr>
        <rFont val="Calibri"/>
        <b/>
        <color rgb="FF000000"/>
        <sz val="14.0"/>
      </rPr>
      <t>Common Shares</t>
    </r>
    <r>
      <rPr>
        <rFont val="Calibri"/>
        <b val="0"/>
        <color rgb="FF000000"/>
        <sz val="14.0"/>
      </rPr>
      <t xml:space="preserve"> are typically held by founders and employees of the company. Occasionally, early investors will purchase common shares. Go ahead and enter the correct number of Common shares for each shareholder. Make sure you only include the common shares held by the shareholder in this column. Remember, it's not unusual for a founder to own common shares along with options and preferred shares in the company.
</t>
    </r>
    <r>
      <rPr>
        <rFont val="Calibri"/>
        <b/>
        <color rgb="FF000000"/>
        <sz val="14.0"/>
      </rPr>
      <t>Options</t>
    </r>
    <r>
      <rPr>
        <rFont val="Calibri"/>
        <b val="0"/>
        <color rgb="FF000000"/>
        <sz val="14.0"/>
      </rPr>
      <t xml:space="preserve"> are a form of compensation given to employees, directors and advisors. Most options vest over a 3 to 4 year time period. This Cap Table assumes that once options are granted they are part of the Fully Diluted Share count. The spreadsheet is not set up to track vesting of options over time. For simplicity sake, this Cap Table combines groups of individuals (e.g. management employees, board of directors) into single rows on the spreadsheet. For a more complete Cap Table, you should separate these groups and have a separate row in the table for each member of the groups. Enter the correct number of options issued to each group and make sure you include the number of unissued options that remain in the current Option Pool.
</t>
    </r>
    <r>
      <rPr>
        <rFont val="Calibri"/>
        <b/>
        <color rgb="FF000000"/>
        <sz val="14.0"/>
      </rPr>
      <t>Series A Preferred Shares</t>
    </r>
    <r>
      <rPr>
        <rFont val="Calibri"/>
        <b val="0"/>
        <color rgb="FF000000"/>
        <sz val="14.0"/>
      </rPr>
      <t xml:space="preserve"> are issued as part of an equity investment in the company. The majority of these share are issued to outside investors such as angels and VCs. However, it is not unusual for insiders such as a founder or a board member to also purchase shares in these equity rounds. For the preferred share holdings, do not enter the number of shares. You should enter the amount invested by each individual or entity in the Series A round. Then, enter the Series A Price / Share that is located in row 10. The number of shares issued in the Series A round will be automatically calculated for you. There are two other items you should add for the Series A Preferred stock. First, enter the Liquidation Preference in row 11, and second, indicate whether the Series A is Participating Preferred ("Yes") or Non-Participating Preferred ("No") in row 12. The preference and participation are used in the calcuation of payments to investors upon a liquidation event for the company and will be used in the Waterfall Table under the Waterfall Analysis Sheet.</t>
    </r>
  </si>
  <si>
    <t>[View only mode - to use this file, go to File/Download as... above and download a copy you can work with]</t>
  </si>
  <si>
    <t>Valuations, Investments and Share Price</t>
  </si>
  <si>
    <t>Series A</t>
  </si>
  <si>
    <t>Pre-Money Valuation</t>
  </si>
  <si>
    <t>Total Invested in Round</t>
  </si>
  <si>
    <t>Post-Money Valuation</t>
  </si>
  <si>
    <t>Price / Share</t>
  </si>
  <si>
    <t>Liquidation Preference</t>
  </si>
  <si>
    <t>Participating Preferred</t>
  </si>
  <si>
    <t>Yes</t>
  </si>
  <si>
    <t>Shareholders</t>
  </si>
  <si>
    <t>Common Shares</t>
  </si>
  <si>
    <t>Options</t>
  </si>
  <si>
    <t>Series A Preferred Shares</t>
  </si>
  <si>
    <t>Series A Investment</t>
  </si>
  <si>
    <t>Total Share Ownership</t>
  </si>
  <si>
    <t>Percentage of Fully Diluted Shares</t>
  </si>
  <si>
    <t>Shares and Options owned by the Founders of the Company</t>
  </si>
  <si>
    <t>Founder One</t>
  </si>
  <si>
    <t>Founder Two</t>
  </si>
  <si>
    <t>Shares and Options owned by Employees, Advisors &amp; Directors</t>
  </si>
  <si>
    <t>Management</t>
  </si>
  <si>
    <t>Other Employees</t>
  </si>
  <si>
    <t>Board of Directors</t>
  </si>
  <si>
    <t xml:space="preserve">Advisors </t>
  </si>
  <si>
    <t>Remaining Option Pool</t>
  </si>
  <si>
    <t>Shares Acquired by Investors</t>
  </si>
  <si>
    <t>Investor One</t>
  </si>
  <si>
    <t>Investor Two</t>
  </si>
  <si>
    <t>Share Totals</t>
  </si>
  <si>
    <t>Share Count by Security Type</t>
  </si>
  <si>
    <t>Percent Ownership</t>
  </si>
  <si>
    <t>Fully Diluted Shares</t>
  </si>
  <si>
    <t>Option Pool Shares</t>
  </si>
  <si>
    <t>Outstanding Shares</t>
  </si>
  <si>
    <r>
      <rPr>
        <rFont val="Calibri"/>
        <color rgb="FF000000"/>
        <sz val="12.0"/>
      </rPr>
      <t>If you like this Cap Table Guide, please share the following link:</t>
    </r>
    <r>
      <rPr>
        <rFont val="Calibri"/>
        <color rgb="FF0000FF"/>
        <sz val="12.0"/>
      </rPr>
      <t xml:space="preserve">  http://bit.ly/Series_A_Cap_Table_and_Waterfall</t>
    </r>
  </si>
  <si>
    <t>www.seraf-investor.com</t>
  </si>
  <si>
    <t>[Company Name]
Waterfall Analysis - Series A Only</t>
  </si>
  <si>
    <t>Notes: A Waterfall Analysis Table provides detailed amounts on the payouts to each shareholder in a company. It takes into consideration the different deal terms such as Liquidation Preference and Participating vs. Non-Participating Preferred Stock.
This Waterfall Analysis Table is structured for a company that raises a single round of financing. If you are interested in editing and enhancing this Google Sheet, please select "Make a Copy" under the "File" menu.
Instructions:  Many of the cells in this spreadsheet are derived through formulas computed using data from the Cap Table sheet. Cells that are filled in with Yellow are the only cells into which you should enter data for your specific company.  Any cell that does not have a Yellow background should not be edited. The data in these cells is computed by a formula.
Exit Proceeds:  The only cells you should modify in this sheet are the cells in Row 16. In this row, you are able to input up to 6 different values for what you think the company might ultimately be worth.
Liquidation Preference Calculation: This section computes how the liquidation preference impacts the amount per share that each class of stock (i.e. common and preferred) will receive upon a liquidity event.
Returned Capital by Round: This section shows the amount of capital returned for each class of stock. In addition, it computes the return multiple for the preferred shares.
Returned Capital by Investor: This section shows the total value of the share holdings for each shareholder in the cap table.
Shareholders added to the Cap Table sheet will not automatically appear in the Waterfall Analysis.</t>
  </si>
  <si>
    <t>Summary Cap Table</t>
  </si>
  <si>
    <t>Security Type</t>
  </si>
  <si>
    <t>Price per Share</t>
  </si>
  <si>
    <t>Issued Options</t>
  </si>
  <si>
    <t>Total Shares Outstanding</t>
  </si>
  <si>
    <t>Exit Proceeds</t>
  </si>
  <si>
    <t>Price</t>
  </si>
  <si>
    <t>Purchase Price for the Company</t>
  </si>
  <si>
    <t>Liquidation Preference Calculation</t>
  </si>
  <si>
    <t>Series A Liquidation Preference</t>
  </si>
  <si>
    <t>Remaining Proceeds</t>
  </si>
  <si>
    <t>Proceeds per Common Share</t>
  </si>
  <si>
    <t>Proceeds per Series A Share (as converted)</t>
  </si>
  <si>
    <t>Total Proceeds per Series A Share</t>
  </si>
  <si>
    <t>Returned Capital by Round</t>
  </si>
  <si>
    <t>Series A Preferred</t>
  </si>
  <si>
    <t>Total Proceeds</t>
  </si>
  <si>
    <t>Series A Return Multiple</t>
  </si>
  <si>
    <t>Returned Capital by Investor</t>
  </si>
  <si>
    <r>
      <rPr>
        <rFont val="Calibri"/>
        <color rgb="FF000000"/>
        <sz val="12.0"/>
      </rPr>
      <t xml:space="preserve">If you like this Cap Table Guide, please share the following link: </t>
    </r>
    <r>
      <rPr>
        <rFont val="Calibri"/>
        <color rgb="FF0000FF"/>
        <sz val="12.0"/>
      </rPr>
      <t>http://bit.ly/Series_A_Cap_Table_and_Waterfall</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</si>
</sst>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quot;$&quot;#,##0.00"/>
    <numFmt numFmtId="166" formatCode="mmmm d, yyyy"/>
    <numFmt numFmtId="167" formatCode="0.0%"/>
    <numFmt numFmtId="168" formatCode="0.0"/>
  </numFmts>
  <fonts count="19">
    <font>
      <sz val="10.0"/>
      <color rgb="FF000000"/>
      <name val="Arial"/>
      <scheme val="minor"/>
    </font>
    <font>
      <b/>
      <sz val="16.0"/>
      <color rgb="FF000000"/>
      <name val="Calibri"/>
    </font>
    <font>
      <sz val="14.0"/>
      <color theme="1"/>
      <name val="Calibri"/>
    </font>
    <font>
      <i/>
      <sz val="14.0"/>
      <color rgb="FFFF0000"/>
      <name val="Calibri"/>
    </font>
    <font>
      <b/>
      <sz val="14.0"/>
      <color rgb="FF000000"/>
      <name val="Calibri"/>
    </font>
    <font/>
    <font>
      <b/>
      <sz val="14.0"/>
      <color theme="1"/>
      <name val="Calibri"/>
    </font>
    <font>
      <b/>
      <i/>
      <color rgb="FFFF0000"/>
      <name val="Calibri"/>
    </font>
    <font>
      <b/>
      <sz val="12.0"/>
      <color theme="1"/>
      <name val="Calibri"/>
    </font>
    <font>
      <b/>
      <color theme="1"/>
      <name val="Arial"/>
      <scheme val="minor"/>
    </font>
    <font>
      <color theme="1"/>
      <name val="Arial"/>
    </font>
    <font>
      <b/>
      <sz val="12.0"/>
      <color rgb="FFFFFFFF"/>
      <name val="Arial"/>
    </font>
    <font>
      <sz val="12.0"/>
      <color theme="1"/>
      <name val="Calibri"/>
    </font>
    <font>
      <color theme="1"/>
      <name val="Arial"/>
      <scheme val="minor"/>
    </font>
    <font>
      <sz val="12.0"/>
      <color theme="1"/>
      <name val="Arial"/>
      <scheme val="minor"/>
    </font>
    <font>
      <sz val="12.0"/>
      <color rgb="FF0000FF"/>
      <name val="Calibri"/>
    </font>
    <font>
      <u/>
      <sz val="12.0"/>
      <color rgb="FF0000FF"/>
      <name val="Calibri"/>
    </font>
    <font>
      <sz val="11.0"/>
      <color rgb="FF000000"/>
      <name val="Arial"/>
    </font>
    <font>
      <sz val="12.0"/>
      <color rgb="FF000000"/>
      <name val="Calibri"/>
    </font>
  </fonts>
  <fills count="7">
    <fill>
      <patternFill patternType="none"/>
    </fill>
    <fill>
      <patternFill patternType="lightGray"/>
    </fill>
    <fill>
      <patternFill patternType="solid">
        <fgColor rgb="FF3B4E87"/>
        <bgColor rgb="FF3B4E87"/>
      </patternFill>
    </fill>
    <fill>
      <patternFill patternType="solid">
        <fgColor rgb="FFB7B7B7"/>
        <bgColor rgb="FFB7B7B7"/>
      </patternFill>
    </fill>
    <fill>
      <patternFill patternType="solid">
        <fgColor rgb="FFD9D9D9"/>
        <bgColor rgb="FFD9D9D9"/>
      </patternFill>
    </fill>
    <fill>
      <patternFill patternType="solid">
        <fgColor rgb="FFFFF2CC"/>
        <bgColor rgb="FFFFF2CC"/>
      </patternFill>
    </fill>
    <fill>
      <patternFill patternType="solid">
        <fgColor rgb="FFFFFFFF"/>
        <bgColor rgb="FFFFFFFF"/>
      </patternFill>
    </fill>
  </fills>
  <borders count="18">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shrinkToFit="0" wrapText="0"/>
    </xf>
    <xf borderId="0" fillId="0" fontId="2" numFmtId="0" xfId="0" applyFont="1"/>
    <xf borderId="0" fillId="0" fontId="3" numFmtId="0" xfId="0" applyFont="1"/>
    <xf borderId="1" fillId="0" fontId="4" numFmtId="0" xfId="0" applyAlignment="1" applyBorder="1" applyFont="1">
      <alignment horizontal="left" readingOrder="0" shrinkToFit="0" vertical="top" wrapText="1"/>
    </xf>
    <xf borderId="2" fillId="0" fontId="5" numFmtId="0" xfId="0" applyBorder="1" applyFont="1"/>
    <xf borderId="0" fillId="0" fontId="6" numFmtId="0" xfId="0" applyAlignment="1" applyFont="1">
      <alignment horizontal="center" shrinkToFit="0" vertical="center" wrapText="1"/>
    </xf>
    <xf borderId="0" fillId="0" fontId="7" numFmtId="0" xfId="0" applyFont="1"/>
    <xf borderId="0" fillId="0" fontId="8" numFmtId="0" xfId="0" applyAlignment="1" applyFont="1">
      <alignment horizontal="center" shrinkToFit="0" vertical="center" wrapText="1"/>
    </xf>
    <xf borderId="3" fillId="0" fontId="5" numFmtId="0" xfId="0" applyBorder="1" applyFont="1"/>
    <xf borderId="4" fillId="0" fontId="5" numFmtId="0" xfId="0" applyBorder="1" applyFont="1"/>
    <xf borderId="0" fillId="0" fontId="9" numFmtId="0" xfId="0" applyAlignment="1" applyFont="1">
      <alignment horizontal="center" shrinkToFit="0" vertical="center" wrapText="1"/>
    </xf>
    <xf borderId="0" fillId="0" fontId="10" numFmtId="0" xfId="0" applyFont="1"/>
    <xf borderId="0" fillId="2" fontId="11" numFmtId="0" xfId="0" applyAlignment="1" applyFill="1" applyFont="1">
      <alignment vertical="bottom"/>
    </xf>
    <xf borderId="0" fillId="0" fontId="10" numFmtId="0" xfId="0" applyAlignment="1" applyFont="1">
      <alignment vertical="bottom"/>
    </xf>
    <xf borderId="0" fillId="0" fontId="12" numFmtId="0" xfId="0" applyAlignment="1" applyFont="1">
      <alignment vertical="bottom"/>
    </xf>
    <xf borderId="5" fillId="3" fontId="13" numFmtId="0" xfId="0" applyBorder="1" applyFill="1" applyFont="1"/>
    <xf borderId="6" fillId="0" fontId="5" numFmtId="0" xfId="0" applyBorder="1" applyFont="1"/>
    <xf borderId="7" fillId="0" fontId="5" numFmtId="0" xfId="0" applyBorder="1" applyFont="1"/>
    <xf borderId="0" fillId="4" fontId="12" numFmtId="164" xfId="0" applyAlignment="1" applyFill="1" applyFont="1" applyNumberFormat="1">
      <alignment horizontal="right" vertical="bottom"/>
    </xf>
    <xf borderId="8" fillId="0" fontId="5" numFmtId="0" xfId="0" applyBorder="1" applyFont="1"/>
    <xf borderId="9" fillId="0" fontId="5" numFmtId="0" xfId="0" applyBorder="1" applyFont="1"/>
    <xf borderId="0" fillId="5" fontId="12" numFmtId="165" xfId="0" applyAlignment="1" applyFill="1" applyFont="1" applyNumberFormat="1">
      <alignment horizontal="right" vertical="bottom"/>
    </xf>
    <xf borderId="0" fillId="5" fontId="12" numFmtId="0" xfId="0" applyAlignment="1" applyFont="1">
      <alignment horizontal="right" vertical="bottom"/>
    </xf>
    <xf borderId="0" fillId="0" fontId="12" numFmtId="0" xfId="0" applyFont="1"/>
    <xf borderId="0" fillId="5" fontId="12" numFmtId="0" xfId="0" applyAlignment="1" applyFont="1">
      <alignment horizontal="right"/>
    </xf>
    <xf borderId="10" fillId="0" fontId="5" numFmtId="0" xfId="0" applyBorder="1" applyFont="1"/>
    <xf borderId="11" fillId="0" fontId="5" numFmtId="0" xfId="0" applyBorder="1" applyFont="1"/>
    <xf borderId="12" fillId="0" fontId="5" numFmtId="0" xfId="0" applyBorder="1" applyFont="1"/>
    <xf borderId="0" fillId="6" fontId="10" numFmtId="166" xfId="0" applyAlignment="1" applyFill="1" applyFont="1" applyNumberFormat="1">
      <alignment vertical="bottom"/>
    </xf>
    <xf borderId="0" fillId="2" fontId="11" numFmtId="0" xfId="0" applyAlignment="1" applyFont="1">
      <alignment horizontal="left" shrinkToFit="0" vertical="bottom" wrapText="0"/>
    </xf>
    <xf borderId="0" fillId="5" fontId="12" numFmtId="0" xfId="0" applyFont="1"/>
    <xf borderId="0" fillId="5" fontId="12" numFmtId="3" xfId="0" applyFont="1" applyNumberFormat="1"/>
    <xf borderId="0" fillId="4" fontId="12" numFmtId="3" xfId="0" applyFont="1" applyNumberFormat="1"/>
    <xf borderId="0" fillId="5" fontId="12" numFmtId="164" xfId="0" applyFont="1" applyNumberFormat="1"/>
    <xf borderId="0" fillId="4" fontId="8" numFmtId="167" xfId="0" applyFont="1" applyNumberFormat="1"/>
    <xf borderId="0" fillId="0" fontId="12" numFmtId="3" xfId="0" applyFont="1" applyNumberFormat="1"/>
    <xf borderId="0" fillId="6" fontId="12" numFmtId="3" xfId="0" applyFont="1" applyNumberFormat="1"/>
    <xf borderId="0" fillId="6" fontId="12" numFmtId="164" xfId="0" applyFont="1" applyNumberFormat="1"/>
    <xf borderId="0" fillId="0" fontId="8" numFmtId="0" xfId="0" applyFont="1"/>
    <xf borderId="0" fillId="4" fontId="12" numFmtId="9" xfId="0" applyFont="1" applyNumberFormat="1"/>
    <xf borderId="0" fillId="0" fontId="14" numFmtId="0" xfId="0" applyFont="1"/>
    <xf borderId="0" fillId="0" fontId="15" numFmtId="0" xfId="0" applyFont="1"/>
    <xf borderId="0" fillId="0" fontId="16" numFmtId="0" xfId="0" applyFont="1"/>
    <xf borderId="0" fillId="6" fontId="12" numFmtId="0" xfId="0" applyFont="1"/>
    <xf borderId="0" fillId="6" fontId="12" numFmtId="165" xfId="0" applyFont="1" applyNumberFormat="1"/>
    <xf borderId="0" fillId="6" fontId="12" numFmtId="166" xfId="0" applyFont="1" applyNumberFormat="1"/>
    <xf borderId="13" fillId="0" fontId="5" numFmtId="0" xfId="0" applyBorder="1" applyFont="1"/>
    <xf borderId="14" fillId="0" fontId="5" numFmtId="0" xfId="0" applyBorder="1" applyFont="1"/>
    <xf borderId="0" fillId="0" fontId="3" numFmtId="0" xfId="0" applyAlignment="1" applyFont="1">
      <alignment vertical="center"/>
    </xf>
    <xf borderId="15" fillId="6" fontId="17" numFmtId="0" xfId="0" applyAlignment="1" applyBorder="1" applyFont="1">
      <alignment shrinkToFit="0" vertical="top" wrapText="1"/>
    </xf>
    <xf borderId="0" fillId="6" fontId="11" numFmtId="0" xfId="0" applyAlignment="1" applyFont="1">
      <alignment horizontal="left" shrinkToFit="0" vertical="bottom" wrapText="0"/>
    </xf>
    <xf borderId="16" fillId="0" fontId="5" numFmtId="0" xfId="0" applyBorder="1" applyFont="1"/>
    <xf borderId="0" fillId="4" fontId="8" numFmtId="9" xfId="0" applyFont="1" applyNumberFormat="1"/>
    <xf borderId="0" fillId="4" fontId="12" numFmtId="165" xfId="0" applyFont="1" applyNumberFormat="1"/>
    <xf borderId="0" fillId="4" fontId="12" numFmtId="164" xfId="0" applyFont="1" applyNumberFormat="1"/>
    <xf borderId="0" fillId="0" fontId="8" numFmtId="0" xfId="0" applyAlignment="1" applyFont="1">
      <alignment horizontal="center"/>
    </xf>
    <xf borderId="0" fillId="0" fontId="12" numFmtId="164" xfId="0" applyFont="1" applyNumberFormat="1"/>
    <xf borderId="0" fillId="0" fontId="2" numFmtId="164" xfId="0" applyFont="1" applyNumberFormat="1"/>
    <xf borderId="0" fillId="4" fontId="8" numFmtId="164" xfId="0" applyFont="1" applyNumberFormat="1"/>
    <xf borderId="0" fillId="4" fontId="8" numFmtId="168" xfId="0" applyFont="1" applyNumberFormat="1"/>
    <xf borderId="17" fillId="0" fontId="5" numFmtId="0" xfId="0" applyBorder="1" applyFont="1"/>
    <xf borderId="0" fillId="6" fontId="18" numFmtId="0" xfId="0" applyFont="1"/>
  </cellXfs>
  <cellStyles count="1">
    <cellStyle xfId="0" name="Normal" builtinId="0"/>
  </cellStyles>
  <dxfs count="1">
    <dxf>
      <font>
        <color rgb="FFD9D9D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rPr b="1" i="0">
                <a:solidFill>
                  <a:srgbClr val="000000"/>
                </a:solidFill>
                <a:latin typeface="Roboto"/>
              </a:rPr>
              <a:t>       Percent Ownership of Fully Diluted Shares</a:t>
            </a:r>
          </a:p>
        </c:rich>
      </c:tx>
      <c:overlay val="0"/>
    </c:title>
    <c:plotArea>
      <c:layout/>
      <c:doughnutChart>
        <c:varyColors val="1"/>
        <c:ser>
          <c:idx val="0"/>
          <c:order val="0"/>
          <c:dPt>
            <c:idx val="0"/>
            <c:spPr>
              <a:solidFill>
                <a:srgbClr val="3366CC"/>
              </a:solidFill>
            </c:spPr>
          </c:dPt>
          <c:dPt>
            <c:idx val="1"/>
            <c:spPr>
              <a:solidFill>
                <a:srgbClr val="6D9EEB"/>
              </a:solidFill>
            </c:spPr>
          </c:dPt>
          <c:dPt>
            <c:idx val="2"/>
            <c:spPr>
              <a:solidFill>
                <a:srgbClr val="FF9900"/>
              </a:solidFill>
            </c:spPr>
          </c:dPt>
          <c:dPt>
            <c:idx val="3"/>
            <c:spPr>
              <a:solidFill>
                <a:srgbClr val="741B47"/>
              </a:solidFill>
            </c:spPr>
          </c:dPt>
          <c:dPt>
            <c:idx val="4"/>
            <c:spPr>
              <a:solidFill>
                <a:srgbClr val="A64D79"/>
              </a:solidFill>
            </c:spPr>
          </c:dPt>
          <c:dPt>
            <c:idx val="5"/>
            <c:spPr>
              <a:solidFill>
                <a:srgbClr val="C27BA0"/>
              </a:solidFill>
            </c:spPr>
          </c:dPt>
          <c:dPt>
            <c:idx val="6"/>
            <c:spPr>
              <a:solidFill>
                <a:srgbClr val="D5A6BD"/>
              </a:solidFill>
            </c:spPr>
          </c:dPt>
          <c:dPt>
            <c:idx val="7"/>
            <c:spPr>
              <a:solidFill>
                <a:srgbClr val="EAD1DC"/>
              </a:solidFill>
            </c:spPr>
          </c:dPt>
          <c:dPt>
            <c:idx val="8"/>
            <c:spPr>
              <a:solidFill>
                <a:srgbClr val="B82E2E"/>
              </a:solidFill>
            </c:spPr>
          </c:dPt>
          <c:dPt>
            <c:idx val="9"/>
            <c:spPr>
              <a:solidFill>
                <a:srgbClr val="A4DC8B"/>
              </a:solidFill>
            </c:spPr>
          </c:dPt>
          <c:dPt>
            <c:idx val="10"/>
            <c:spPr>
              <a:solidFill>
                <a:srgbClr val="BFFFA2"/>
              </a:solidFill>
            </c:spPr>
          </c:dPt>
          <c:dPt>
            <c:idx val="11"/>
          </c:dPt>
          <c:dPt>
            <c:idx val="12"/>
          </c:dPt>
          <c:dPt>
            <c:idx val="13"/>
          </c:dPt>
          <c:dPt>
            <c:idx val="14"/>
          </c:dPt>
          <c:dPt>
            <c:idx val="15"/>
          </c:dPt>
          <c:dPt>
            <c:idx val="16"/>
          </c:dPt>
          <c:dLbls>
            <c:showLegendKey val="0"/>
            <c:showVal val="1"/>
            <c:showCatName val="0"/>
            <c:showSerName val="0"/>
            <c:showPercent val="0"/>
            <c:showBubbleSize val="0"/>
            <c:showLeaderLines val="1"/>
          </c:dLbls>
          <c:cat>
            <c:strRef>
              <c:f>'Cap Table'!$B$17:$B$33</c:f>
            </c:strRef>
          </c:cat>
          <c:val>
            <c:numRef>
              <c:f>'Cap Table'!$H$17:$H$33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a:solidFill>
                <a:srgbClr val="000000"/>
              </a:solidFill>
              <a:latin typeface="Roboto"/>
            </a:defRPr>
          </a:pPr>
        </a:p>
      </c:txPr>
    </c:legend>
    <c:plotVisOnly val="1"/>
  </c:chart>
  <c:spPr>
    <a:solidFill>
      <a:srgbClr val="EFEFE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123825</xdr:colOff>
      <xdr:row>5</xdr:row>
      <xdr:rowOff>114300</xdr:rowOff>
    </xdr:from>
    <xdr:ext cx="4162425" cy="2266950"/>
    <xdr:graphicFrame>
      <xdr:nvGraphicFramePr>
        <xdr:cNvPr id="131172658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276225</xdr:colOff>
      <xdr:row>0</xdr:row>
      <xdr:rowOff>142875</xdr:rowOff>
    </xdr:from>
    <xdr:ext cx="1143000" cy="552450"/>
    <xdr:pic>
      <xdr:nvPicPr>
        <xdr:cNvPr id="0" name="image1.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171450</xdr:colOff>
      <xdr:row>0</xdr:row>
      <xdr:rowOff>114300</xdr:rowOff>
    </xdr:from>
    <xdr:ext cx="1362075" cy="6572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seraf-investo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eraf-investor.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2.25"/>
    <col customWidth="1" min="2" max="2" width="27.63"/>
    <col customWidth="1" min="3" max="4" width="12.25"/>
    <col customWidth="1" min="5" max="5" width="12.63"/>
    <col customWidth="1" min="6" max="6" width="13.63"/>
    <col customWidth="1" min="7" max="7" width="14.0"/>
    <col customWidth="1" min="8" max="8" width="18.0"/>
    <col customWidth="1" min="9" max="9" width="5.63"/>
    <col customWidth="1" min="10" max="10" width="22.63"/>
    <col customWidth="1" min="11" max="11" width="26.38"/>
  </cols>
  <sheetData>
    <row r="1" ht="70.5" customHeight="1">
      <c r="A1" s="1"/>
      <c r="B1" s="1" t="s">
        <v>0</v>
      </c>
      <c r="I1" s="2"/>
      <c r="J1" s="2"/>
      <c r="K1" s="2"/>
    </row>
    <row r="2" ht="15.75" customHeight="1">
      <c r="A2" s="3"/>
      <c r="B2" s="4" t="s">
        <v>1</v>
      </c>
      <c r="C2" s="3"/>
      <c r="D2" s="3"/>
      <c r="E2" s="3"/>
      <c r="F2" s="3"/>
      <c r="G2" s="3"/>
      <c r="H2" s="3"/>
      <c r="I2" s="3"/>
      <c r="J2" s="5" t="s">
        <v>2</v>
      </c>
      <c r="K2" s="6"/>
      <c r="L2" s="3"/>
      <c r="M2" s="3"/>
      <c r="N2" s="3"/>
      <c r="O2" s="3"/>
      <c r="P2" s="3"/>
      <c r="Q2" s="3"/>
      <c r="R2" s="3"/>
      <c r="S2" s="3"/>
      <c r="T2" s="3"/>
      <c r="U2" s="3"/>
      <c r="V2" s="3"/>
    </row>
    <row r="3" ht="15.75" customHeight="1">
      <c r="A3" s="7"/>
      <c r="B3" s="8" t="s">
        <v>3</v>
      </c>
      <c r="C3" s="9"/>
      <c r="D3" s="9"/>
      <c r="E3" s="9"/>
      <c r="F3" s="9"/>
      <c r="G3" s="9"/>
      <c r="H3" s="9"/>
      <c r="I3" s="7"/>
      <c r="J3" s="10"/>
      <c r="K3" s="11"/>
      <c r="L3" s="7"/>
      <c r="M3" s="7"/>
      <c r="N3" s="7"/>
      <c r="O3" s="7"/>
      <c r="P3" s="7"/>
      <c r="Q3" s="7"/>
      <c r="R3" s="7"/>
      <c r="S3" s="7"/>
      <c r="T3" s="7"/>
      <c r="U3" s="7"/>
      <c r="V3" s="7"/>
      <c r="W3" s="12"/>
      <c r="X3" s="12"/>
      <c r="Y3" s="12"/>
      <c r="Z3" s="12"/>
    </row>
    <row r="4" ht="15.75" customHeight="1">
      <c r="A4" s="13"/>
      <c r="B4" s="14" t="s">
        <v>4</v>
      </c>
      <c r="I4" s="3"/>
      <c r="J4" s="10"/>
      <c r="K4" s="11"/>
      <c r="L4" s="3"/>
      <c r="M4" s="3"/>
      <c r="N4" s="3"/>
      <c r="O4" s="3"/>
      <c r="P4" s="3"/>
      <c r="Q4" s="3"/>
      <c r="R4" s="3"/>
      <c r="S4" s="3"/>
      <c r="T4" s="3"/>
      <c r="U4" s="3"/>
      <c r="V4" s="3"/>
    </row>
    <row r="5" ht="15.75" customHeight="1">
      <c r="A5" s="15"/>
      <c r="B5" s="15"/>
      <c r="C5" s="15"/>
      <c r="D5" s="15"/>
      <c r="E5" s="15"/>
      <c r="F5" s="15"/>
      <c r="G5" s="15"/>
      <c r="H5" s="15"/>
      <c r="I5" s="3"/>
      <c r="J5" s="10"/>
      <c r="K5" s="11"/>
      <c r="L5" s="3"/>
      <c r="M5" s="3"/>
      <c r="N5" s="3"/>
      <c r="O5" s="3"/>
      <c r="P5" s="3"/>
      <c r="Q5" s="3"/>
      <c r="R5" s="3"/>
      <c r="S5" s="3"/>
      <c r="T5" s="3"/>
      <c r="U5" s="3"/>
      <c r="V5" s="3"/>
    </row>
    <row r="6" ht="15.75" customHeight="1">
      <c r="A6" s="15"/>
      <c r="B6" s="16"/>
      <c r="C6" s="9" t="s">
        <v>5</v>
      </c>
      <c r="D6" s="15"/>
      <c r="E6" s="17"/>
      <c r="F6" s="18"/>
      <c r="G6" s="18"/>
      <c r="H6" s="19"/>
      <c r="I6" s="3"/>
      <c r="J6" s="10"/>
      <c r="K6" s="11"/>
      <c r="L6" s="3"/>
      <c r="M6" s="3"/>
      <c r="N6" s="3"/>
      <c r="O6" s="3"/>
      <c r="P6" s="3"/>
      <c r="Q6" s="3"/>
      <c r="R6" s="3"/>
      <c r="S6" s="3"/>
      <c r="T6" s="3"/>
      <c r="U6" s="3"/>
      <c r="V6" s="3"/>
    </row>
    <row r="7" ht="15.75" customHeight="1">
      <c r="A7" s="15"/>
      <c r="B7" s="16" t="s">
        <v>6</v>
      </c>
      <c r="C7" s="20">
        <f>($C36+$D36)*C10</f>
        <v>3175000</v>
      </c>
      <c r="D7" s="15"/>
      <c r="E7" s="21"/>
      <c r="H7" s="22"/>
      <c r="I7" s="3"/>
      <c r="J7" s="10"/>
      <c r="K7" s="11"/>
      <c r="L7" s="3"/>
      <c r="M7" s="3"/>
      <c r="N7" s="3"/>
      <c r="O7" s="3"/>
      <c r="P7" s="3"/>
      <c r="Q7" s="3"/>
      <c r="R7" s="3"/>
      <c r="S7" s="3"/>
      <c r="T7" s="3"/>
      <c r="U7" s="3"/>
      <c r="V7" s="3"/>
    </row>
    <row r="8" ht="15.75" customHeight="1">
      <c r="A8" s="15"/>
      <c r="B8" s="16" t="s">
        <v>7</v>
      </c>
      <c r="C8" s="20">
        <f>sum(F18:F32)</f>
        <v>1250000</v>
      </c>
      <c r="D8" s="15"/>
      <c r="E8" s="21"/>
      <c r="H8" s="22"/>
      <c r="I8" s="3"/>
      <c r="J8" s="10"/>
      <c r="K8" s="11"/>
      <c r="L8" s="3"/>
      <c r="M8" s="3"/>
      <c r="N8" s="3"/>
      <c r="O8" s="3"/>
      <c r="P8" s="3"/>
      <c r="Q8" s="3"/>
      <c r="R8" s="3"/>
      <c r="S8" s="3"/>
      <c r="T8" s="3"/>
      <c r="U8" s="3"/>
      <c r="V8" s="3"/>
    </row>
    <row r="9" ht="15.75" customHeight="1">
      <c r="A9" s="15"/>
      <c r="B9" s="16" t="s">
        <v>8</v>
      </c>
      <c r="C9" s="20">
        <f>C7+C8</f>
        <v>4425000</v>
      </c>
      <c r="D9" s="15"/>
      <c r="E9" s="21"/>
      <c r="H9" s="22"/>
      <c r="I9" s="3"/>
      <c r="J9" s="10"/>
      <c r="K9" s="11"/>
      <c r="L9" s="3"/>
      <c r="M9" s="3"/>
      <c r="N9" s="3"/>
      <c r="O9" s="3"/>
      <c r="P9" s="3"/>
      <c r="Q9" s="3"/>
      <c r="R9" s="3"/>
      <c r="S9" s="3"/>
      <c r="T9" s="3"/>
      <c r="U9" s="3"/>
      <c r="V9" s="3"/>
    </row>
    <row r="10" ht="15.75" customHeight="1">
      <c r="A10" s="15"/>
      <c r="B10" s="16" t="s">
        <v>9</v>
      </c>
      <c r="C10" s="23">
        <v>1.25</v>
      </c>
      <c r="D10" s="15"/>
      <c r="E10" s="21"/>
      <c r="H10" s="22"/>
      <c r="I10" s="3"/>
      <c r="J10" s="10"/>
      <c r="K10" s="11"/>
      <c r="L10" s="3"/>
      <c r="M10" s="3"/>
      <c r="N10" s="3"/>
      <c r="O10" s="3"/>
      <c r="P10" s="3"/>
      <c r="Q10" s="3"/>
      <c r="R10" s="3"/>
      <c r="S10" s="3"/>
      <c r="T10" s="3"/>
      <c r="U10" s="3"/>
      <c r="V10" s="3"/>
    </row>
    <row r="11" ht="15.75" customHeight="1">
      <c r="A11" s="15"/>
      <c r="B11" s="16" t="s">
        <v>10</v>
      </c>
      <c r="C11" s="24">
        <v>1.0</v>
      </c>
      <c r="D11" s="15"/>
      <c r="E11" s="21"/>
      <c r="H11" s="22"/>
      <c r="I11" s="3"/>
      <c r="J11" s="10"/>
      <c r="K11" s="11"/>
      <c r="L11" s="3"/>
      <c r="M11" s="3"/>
      <c r="N11" s="3"/>
      <c r="O11" s="3"/>
      <c r="P11" s="3"/>
      <c r="Q11" s="3"/>
      <c r="R11" s="3"/>
      <c r="S11" s="3"/>
      <c r="T11" s="3"/>
      <c r="U11" s="3"/>
      <c r="V11" s="3"/>
    </row>
    <row r="12" ht="15.75" customHeight="1">
      <c r="A12" s="15"/>
      <c r="B12" s="25" t="s">
        <v>11</v>
      </c>
      <c r="C12" s="26" t="s">
        <v>12</v>
      </c>
      <c r="D12" s="15"/>
      <c r="E12" s="21"/>
      <c r="H12" s="22"/>
      <c r="I12" s="3"/>
      <c r="J12" s="10"/>
      <c r="K12" s="11"/>
      <c r="L12" s="3"/>
      <c r="M12" s="3"/>
      <c r="N12" s="3"/>
      <c r="O12" s="3"/>
      <c r="P12" s="3"/>
      <c r="Q12" s="3"/>
      <c r="R12" s="3"/>
      <c r="S12" s="3"/>
      <c r="T12" s="3"/>
      <c r="U12" s="3"/>
      <c r="V12" s="3"/>
    </row>
    <row r="13" ht="74.25" customHeight="1">
      <c r="A13" s="15"/>
      <c r="B13" s="16"/>
      <c r="C13" s="15"/>
      <c r="D13" s="15"/>
      <c r="E13" s="27"/>
      <c r="F13" s="28"/>
      <c r="G13" s="28"/>
      <c r="H13" s="29"/>
      <c r="I13" s="3"/>
      <c r="J13" s="10"/>
      <c r="K13" s="11"/>
      <c r="L13" s="3"/>
      <c r="M13" s="3"/>
      <c r="N13" s="3"/>
      <c r="O13" s="3"/>
      <c r="P13" s="3"/>
      <c r="Q13" s="3"/>
      <c r="R13" s="3"/>
      <c r="S13" s="3"/>
      <c r="T13" s="3"/>
      <c r="U13" s="3"/>
      <c r="V13" s="3"/>
    </row>
    <row r="14" ht="36.0" customHeight="1">
      <c r="A14" s="15"/>
      <c r="B14" s="16"/>
      <c r="C14" s="15"/>
      <c r="D14" s="15"/>
      <c r="E14" s="30"/>
      <c r="F14" s="15"/>
      <c r="G14" s="15"/>
      <c r="H14" s="15"/>
      <c r="I14" s="3"/>
      <c r="J14" s="10"/>
      <c r="K14" s="11"/>
      <c r="L14" s="3"/>
      <c r="M14" s="3"/>
      <c r="N14" s="3"/>
      <c r="O14" s="3"/>
      <c r="P14" s="3"/>
      <c r="Q14" s="3"/>
      <c r="R14" s="3"/>
      <c r="S14" s="3"/>
      <c r="T14" s="3"/>
      <c r="U14" s="3"/>
      <c r="V14" s="3"/>
    </row>
    <row r="15" ht="15.75" customHeight="1">
      <c r="A15" s="15"/>
      <c r="B15" s="9" t="s">
        <v>13</v>
      </c>
      <c r="C15" s="9" t="s">
        <v>14</v>
      </c>
      <c r="D15" s="9" t="s">
        <v>15</v>
      </c>
      <c r="E15" s="9" t="s">
        <v>16</v>
      </c>
      <c r="F15" s="9" t="s">
        <v>17</v>
      </c>
      <c r="G15" s="9" t="s">
        <v>18</v>
      </c>
      <c r="H15" s="9" t="s">
        <v>19</v>
      </c>
      <c r="I15" s="3"/>
      <c r="J15" s="10"/>
      <c r="K15" s="11"/>
      <c r="L15" s="3"/>
      <c r="M15" s="3"/>
      <c r="N15" s="3"/>
      <c r="O15" s="3"/>
      <c r="P15" s="3"/>
      <c r="Q15" s="3"/>
      <c r="R15" s="3"/>
      <c r="S15" s="3"/>
      <c r="T15" s="3"/>
      <c r="U15" s="3"/>
      <c r="V15" s="3"/>
    </row>
    <row r="16" ht="15.75" customHeight="1">
      <c r="A16" s="1"/>
      <c r="B16" s="31" t="s">
        <v>20</v>
      </c>
      <c r="I16" s="3"/>
      <c r="J16" s="10"/>
      <c r="K16" s="11"/>
      <c r="L16" s="3"/>
      <c r="M16" s="3"/>
      <c r="N16" s="3"/>
      <c r="O16" s="3"/>
      <c r="P16" s="3"/>
      <c r="Q16" s="3"/>
      <c r="R16" s="3"/>
      <c r="S16" s="3"/>
      <c r="T16" s="3"/>
      <c r="U16" s="3"/>
      <c r="V16" s="3"/>
    </row>
    <row r="17" ht="15.75" customHeight="1">
      <c r="A17" s="3"/>
      <c r="B17" s="25"/>
      <c r="C17" s="25"/>
      <c r="D17" s="25"/>
      <c r="E17" s="25"/>
      <c r="F17" s="25"/>
      <c r="G17" s="25"/>
      <c r="H17" s="25"/>
      <c r="I17" s="3"/>
      <c r="J17" s="10"/>
      <c r="K17" s="11"/>
      <c r="L17" s="3"/>
      <c r="M17" s="3"/>
      <c r="N17" s="3"/>
      <c r="O17" s="3"/>
      <c r="P17" s="3"/>
      <c r="Q17" s="3"/>
      <c r="R17" s="3"/>
      <c r="S17" s="3"/>
      <c r="T17" s="3"/>
      <c r="U17" s="3"/>
      <c r="V17" s="3"/>
    </row>
    <row r="18" ht="15.75" customHeight="1">
      <c r="A18" s="7"/>
      <c r="B18" s="32" t="s">
        <v>21</v>
      </c>
      <c r="C18" s="33">
        <v>1000000.0</v>
      </c>
      <c r="D18" s="33"/>
      <c r="E18" s="34">
        <f t="shared" ref="E18:E19" si="1">F18/$C$10</f>
        <v>40000</v>
      </c>
      <c r="F18" s="35">
        <v>50000.0</v>
      </c>
      <c r="G18" s="34">
        <f t="shared" ref="G18:G19" si="2">sum(C18:E18)</f>
        <v>1040000</v>
      </c>
      <c r="H18" s="36">
        <f t="shared" ref="H18:H19" si="3">G18/$C$40</f>
        <v>0.2937853107</v>
      </c>
      <c r="I18" s="3"/>
      <c r="J18" s="10"/>
      <c r="K18" s="11"/>
      <c r="L18" s="3"/>
      <c r="M18" s="3"/>
      <c r="N18" s="3"/>
      <c r="O18" s="3"/>
      <c r="P18" s="3"/>
      <c r="Q18" s="3"/>
      <c r="R18" s="3"/>
      <c r="S18" s="3"/>
      <c r="T18" s="3"/>
      <c r="U18" s="3"/>
      <c r="V18" s="3"/>
    </row>
    <row r="19" ht="15.75" customHeight="1">
      <c r="A19" s="3"/>
      <c r="B19" s="32" t="s">
        <v>22</v>
      </c>
      <c r="C19" s="33">
        <v>900000.0</v>
      </c>
      <c r="D19" s="33"/>
      <c r="E19" s="34">
        <f t="shared" si="1"/>
        <v>0</v>
      </c>
      <c r="F19" s="35"/>
      <c r="G19" s="34">
        <f t="shared" si="2"/>
        <v>900000</v>
      </c>
      <c r="H19" s="36">
        <f t="shared" si="3"/>
        <v>0.2542372881</v>
      </c>
      <c r="I19" s="3"/>
      <c r="J19" s="10"/>
      <c r="K19" s="11"/>
      <c r="L19" s="3"/>
      <c r="M19" s="3"/>
      <c r="N19" s="3"/>
      <c r="O19" s="3"/>
      <c r="P19" s="3"/>
      <c r="Q19" s="3"/>
      <c r="R19" s="3"/>
      <c r="S19" s="3"/>
      <c r="T19" s="3"/>
      <c r="U19" s="3"/>
      <c r="V19" s="3"/>
    </row>
    <row r="20" ht="15.75" customHeight="1">
      <c r="A20" s="1"/>
      <c r="B20" s="25"/>
      <c r="C20" s="37"/>
      <c r="D20" s="37"/>
      <c r="E20" s="37"/>
      <c r="F20" s="25"/>
      <c r="G20" s="25"/>
      <c r="H20" s="25"/>
      <c r="I20" s="3"/>
      <c r="J20" s="10"/>
      <c r="K20" s="11"/>
      <c r="L20" s="3"/>
      <c r="M20" s="3"/>
      <c r="N20" s="3"/>
      <c r="O20" s="3"/>
      <c r="P20" s="3"/>
      <c r="Q20" s="3"/>
      <c r="R20" s="3"/>
      <c r="S20" s="3"/>
      <c r="T20" s="3"/>
      <c r="U20" s="3"/>
      <c r="V20" s="3"/>
    </row>
    <row r="21" ht="15.75" customHeight="1">
      <c r="A21" s="3"/>
      <c r="B21" s="31" t="s">
        <v>23</v>
      </c>
      <c r="I21" s="3"/>
      <c r="J21" s="10"/>
      <c r="K21" s="11"/>
      <c r="L21" s="3"/>
      <c r="M21" s="3"/>
      <c r="N21" s="3"/>
      <c r="O21" s="3"/>
      <c r="P21" s="3"/>
      <c r="Q21" s="3"/>
      <c r="R21" s="3"/>
      <c r="S21" s="3"/>
      <c r="T21" s="3"/>
      <c r="U21" s="3"/>
      <c r="V21" s="3"/>
    </row>
    <row r="22" ht="15.75" customHeight="1">
      <c r="A22" s="7"/>
      <c r="B22" s="25"/>
      <c r="C22" s="37"/>
      <c r="D22" s="37"/>
      <c r="E22" s="37"/>
      <c r="F22" s="25"/>
      <c r="G22" s="25"/>
      <c r="H22" s="25"/>
      <c r="I22" s="3"/>
      <c r="J22" s="10"/>
      <c r="K22" s="11"/>
      <c r="L22" s="3"/>
      <c r="M22" s="3"/>
      <c r="N22" s="3"/>
      <c r="O22" s="3"/>
      <c r="P22" s="3"/>
      <c r="Q22" s="3"/>
      <c r="R22" s="3"/>
      <c r="S22" s="3"/>
      <c r="T22" s="3"/>
      <c r="U22" s="3"/>
      <c r="V22" s="3"/>
    </row>
    <row r="23" ht="15.75" customHeight="1">
      <c r="A23" s="3"/>
      <c r="B23" s="32" t="s">
        <v>24</v>
      </c>
      <c r="C23" s="33">
        <v>100000.0</v>
      </c>
      <c r="D23" s="33">
        <v>75000.0</v>
      </c>
      <c r="E23" s="34">
        <f t="shared" ref="E23:E27" si="4">F23/$C$10</f>
        <v>0</v>
      </c>
      <c r="F23" s="35"/>
      <c r="G23" s="34">
        <f t="shared" ref="G23:G27" si="5">sum(C23:E23)</f>
        <v>175000</v>
      </c>
      <c r="H23" s="36">
        <f t="shared" ref="H23:H27" si="6">G23/$C$40</f>
        <v>0.04943502825</v>
      </c>
      <c r="I23" s="3"/>
      <c r="J23" s="10"/>
      <c r="K23" s="11"/>
      <c r="L23" s="3"/>
      <c r="M23" s="3"/>
      <c r="N23" s="3"/>
      <c r="O23" s="3"/>
      <c r="P23" s="3"/>
      <c r="Q23" s="3"/>
      <c r="R23" s="3"/>
      <c r="S23" s="3"/>
      <c r="T23" s="3"/>
      <c r="U23" s="3"/>
      <c r="V23" s="3"/>
    </row>
    <row r="24" ht="15.75" customHeight="1">
      <c r="A24" s="1"/>
      <c r="B24" s="32" t="s">
        <v>25</v>
      </c>
      <c r="C24" s="33"/>
      <c r="D24" s="33">
        <v>25000.0</v>
      </c>
      <c r="E24" s="34">
        <f t="shared" si="4"/>
        <v>0</v>
      </c>
      <c r="F24" s="35"/>
      <c r="G24" s="34">
        <f t="shared" si="5"/>
        <v>25000</v>
      </c>
      <c r="H24" s="36">
        <f t="shared" si="6"/>
        <v>0.007062146893</v>
      </c>
      <c r="I24" s="3"/>
      <c r="J24" s="10"/>
      <c r="K24" s="11"/>
      <c r="L24" s="3"/>
      <c r="M24" s="3"/>
      <c r="N24" s="3"/>
      <c r="O24" s="3"/>
      <c r="P24" s="3"/>
      <c r="Q24" s="3"/>
      <c r="R24" s="3"/>
      <c r="S24" s="3"/>
      <c r="T24" s="3"/>
      <c r="U24" s="3"/>
      <c r="V24" s="3"/>
    </row>
    <row r="25" ht="15.75" customHeight="1">
      <c r="A25" s="3"/>
      <c r="B25" s="32" t="s">
        <v>26</v>
      </c>
      <c r="C25" s="33"/>
      <c r="D25" s="33">
        <v>30000.0</v>
      </c>
      <c r="E25" s="34">
        <f t="shared" si="4"/>
        <v>120000</v>
      </c>
      <c r="F25" s="35">
        <v>150000.0</v>
      </c>
      <c r="G25" s="34">
        <f t="shared" si="5"/>
        <v>150000</v>
      </c>
      <c r="H25" s="36">
        <f t="shared" si="6"/>
        <v>0.04237288136</v>
      </c>
      <c r="I25" s="3"/>
      <c r="J25" s="10"/>
      <c r="K25" s="11"/>
      <c r="L25" s="3"/>
      <c r="M25" s="3"/>
      <c r="N25" s="3"/>
      <c r="O25" s="3"/>
      <c r="P25" s="3"/>
      <c r="Q25" s="3"/>
      <c r="R25" s="3"/>
      <c r="S25" s="3"/>
      <c r="T25" s="3"/>
      <c r="U25" s="3"/>
      <c r="V25" s="3"/>
    </row>
    <row r="26" ht="15.75" customHeight="1">
      <c r="A26" s="7"/>
      <c r="B26" s="32" t="s">
        <v>27</v>
      </c>
      <c r="C26" s="33"/>
      <c r="D26" s="33">
        <v>10000.0</v>
      </c>
      <c r="E26" s="34">
        <f t="shared" si="4"/>
        <v>0</v>
      </c>
      <c r="F26" s="35"/>
      <c r="G26" s="34">
        <f t="shared" si="5"/>
        <v>10000</v>
      </c>
      <c r="H26" s="36">
        <f t="shared" si="6"/>
        <v>0.002824858757</v>
      </c>
      <c r="I26" s="3"/>
      <c r="J26" s="10"/>
      <c r="K26" s="11"/>
      <c r="L26" s="3"/>
      <c r="M26" s="3"/>
      <c r="N26" s="3"/>
      <c r="O26" s="3"/>
      <c r="P26" s="3"/>
      <c r="Q26" s="3"/>
      <c r="R26" s="3"/>
      <c r="S26" s="3"/>
      <c r="T26" s="3"/>
      <c r="U26" s="3"/>
      <c r="V26" s="3"/>
    </row>
    <row r="27" ht="15.75" customHeight="1">
      <c r="A27" s="3"/>
      <c r="B27" s="25" t="s">
        <v>28</v>
      </c>
      <c r="C27" s="38"/>
      <c r="D27" s="33">
        <v>200000.0</v>
      </c>
      <c r="E27" s="34">
        <f t="shared" si="4"/>
        <v>0</v>
      </c>
      <c r="F27" s="39"/>
      <c r="G27" s="34">
        <f t="shared" si="5"/>
        <v>200000</v>
      </c>
      <c r="H27" s="36">
        <f t="shared" si="6"/>
        <v>0.05649717514</v>
      </c>
      <c r="I27" s="3"/>
      <c r="J27" s="10"/>
      <c r="K27" s="11"/>
      <c r="L27" s="3"/>
      <c r="M27" s="3"/>
      <c r="N27" s="3"/>
      <c r="O27" s="3"/>
      <c r="P27" s="3"/>
      <c r="Q27" s="3"/>
      <c r="R27" s="3"/>
      <c r="S27" s="3"/>
      <c r="T27" s="3"/>
      <c r="U27" s="3"/>
      <c r="V27" s="3"/>
    </row>
    <row r="28" ht="15.75" customHeight="1">
      <c r="A28" s="3"/>
      <c r="B28" s="25"/>
      <c r="C28" s="37"/>
      <c r="D28" s="37"/>
      <c r="E28" s="37"/>
      <c r="F28" s="25"/>
      <c r="G28" s="25"/>
      <c r="H28" s="25"/>
      <c r="I28" s="3"/>
      <c r="J28" s="10"/>
      <c r="K28" s="11"/>
      <c r="L28" s="3"/>
      <c r="M28" s="3"/>
      <c r="N28" s="3"/>
      <c r="O28" s="3"/>
      <c r="P28" s="3"/>
      <c r="Q28" s="3"/>
      <c r="R28" s="3"/>
      <c r="S28" s="3"/>
      <c r="T28" s="3"/>
      <c r="U28" s="3"/>
      <c r="V28" s="3"/>
    </row>
    <row r="29" ht="15.75" customHeight="1">
      <c r="A29" s="1"/>
      <c r="B29" s="31" t="s">
        <v>29</v>
      </c>
      <c r="I29" s="3"/>
      <c r="J29" s="10"/>
      <c r="K29" s="11"/>
      <c r="L29" s="3"/>
      <c r="M29" s="3"/>
      <c r="N29" s="3"/>
      <c r="O29" s="3"/>
      <c r="P29" s="3"/>
      <c r="Q29" s="3"/>
      <c r="R29" s="3"/>
      <c r="S29" s="3"/>
      <c r="T29" s="3"/>
      <c r="U29" s="3"/>
      <c r="V29" s="3"/>
    </row>
    <row r="30" ht="15.75" customHeight="1">
      <c r="A30" s="3"/>
      <c r="B30" s="25"/>
      <c r="C30" s="37"/>
      <c r="D30" s="37"/>
      <c r="E30" s="37"/>
      <c r="F30" s="25"/>
      <c r="G30" s="25"/>
      <c r="H30" s="25"/>
      <c r="I30" s="3"/>
      <c r="J30" s="10"/>
      <c r="K30" s="11"/>
      <c r="L30" s="3"/>
      <c r="M30" s="3"/>
      <c r="N30" s="3"/>
      <c r="O30" s="3"/>
      <c r="P30" s="3"/>
      <c r="Q30" s="3"/>
      <c r="R30" s="3"/>
      <c r="S30" s="3"/>
      <c r="T30" s="3"/>
      <c r="U30" s="3"/>
      <c r="V30" s="3"/>
    </row>
    <row r="31" ht="15.75" customHeight="1">
      <c r="A31" s="7"/>
      <c r="B31" s="32" t="s">
        <v>30</v>
      </c>
      <c r="C31" s="33">
        <v>200000.0</v>
      </c>
      <c r="D31" s="33"/>
      <c r="E31" s="34">
        <f t="shared" ref="E31:E32" si="7">F31/$C$10</f>
        <v>600000</v>
      </c>
      <c r="F31" s="35">
        <v>750000.0</v>
      </c>
      <c r="G31" s="34">
        <f t="shared" ref="G31:G32" si="8">sum(C31:E31)</f>
        <v>800000</v>
      </c>
      <c r="H31" s="36">
        <f t="shared" ref="H31:H32" si="9">G31/$C$40</f>
        <v>0.2259887006</v>
      </c>
      <c r="I31" s="3"/>
      <c r="J31" s="10"/>
      <c r="K31" s="11"/>
      <c r="L31" s="3"/>
      <c r="M31" s="3"/>
      <c r="N31" s="3"/>
      <c r="O31" s="3"/>
      <c r="P31" s="3"/>
      <c r="Q31" s="3"/>
      <c r="R31" s="3"/>
      <c r="S31" s="3"/>
      <c r="T31" s="3"/>
      <c r="U31" s="3"/>
      <c r="V31" s="3"/>
    </row>
    <row r="32" ht="15.75" customHeight="1">
      <c r="A32" s="3"/>
      <c r="B32" s="32" t="s">
        <v>31</v>
      </c>
      <c r="C32" s="33"/>
      <c r="D32" s="33"/>
      <c r="E32" s="34">
        <f t="shared" si="7"/>
        <v>240000</v>
      </c>
      <c r="F32" s="35">
        <v>300000.0</v>
      </c>
      <c r="G32" s="34">
        <f t="shared" si="8"/>
        <v>240000</v>
      </c>
      <c r="H32" s="36">
        <f t="shared" si="9"/>
        <v>0.06779661017</v>
      </c>
      <c r="I32" s="3"/>
      <c r="J32" s="10"/>
      <c r="K32" s="11"/>
      <c r="L32" s="3"/>
      <c r="M32" s="3"/>
      <c r="N32" s="3"/>
      <c r="O32" s="3"/>
      <c r="P32" s="3"/>
      <c r="Q32" s="3"/>
      <c r="R32" s="3"/>
      <c r="S32" s="3"/>
      <c r="T32" s="3"/>
      <c r="U32" s="3"/>
      <c r="V32" s="3"/>
    </row>
    <row r="33" ht="15.75" customHeight="1">
      <c r="A33" s="1"/>
      <c r="B33" s="25"/>
      <c r="C33" s="37"/>
      <c r="D33" s="37"/>
      <c r="E33" s="37"/>
      <c r="F33" s="25"/>
      <c r="G33" s="25"/>
      <c r="H33" s="25"/>
      <c r="I33" s="3"/>
      <c r="J33" s="10"/>
      <c r="K33" s="11"/>
      <c r="L33" s="3"/>
      <c r="M33" s="3"/>
      <c r="N33" s="3"/>
      <c r="O33" s="3"/>
      <c r="P33" s="3"/>
      <c r="Q33" s="3"/>
      <c r="R33" s="3"/>
      <c r="S33" s="3"/>
      <c r="T33" s="3"/>
      <c r="U33" s="3"/>
      <c r="V33" s="3"/>
    </row>
    <row r="34" ht="15.75" customHeight="1">
      <c r="A34" s="3"/>
      <c r="B34" s="31" t="s">
        <v>32</v>
      </c>
      <c r="I34" s="3"/>
      <c r="J34" s="10"/>
      <c r="K34" s="11"/>
      <c r="L34" s="3"/>
      <c r="M34" s="3"/>
      <c r="N34" s="3"/>
      <c r="O34" s="3"/>
      <c r="P34" s="3"/>
      <c r="Q34" s="3"/>
      <c r="R34" s="3"/>
      <c r="S34" s="3"/>
      <c r="T34" s="3"/>
      <c r="U34" s="3"/>
      <c r="V34" s="3"/>
    </row>
    <row r="35" ht="15.75" customHeight="1">
      <c r="A35" s="7"/>
      <c r="B35" s="40"/>
      <c r="C35" s="37"/>
      <c r="D35" s="37"/>
      <c r="E35" s="37"/>
      <c r="F35" s="25"/>
      <c r="G35" s="25"/>
      <c r="H35" s="25"/>
      <c r="I35" s="3"/>
      <c r="J35" s="10"/>
      <c r="K35" s="11"/>
      <c r="L35" s="3"/>
      <c r="M35" s="3"/>
      <c r="N35" s="3"/>
      <c r="O35" s="3"/>
      <c r="P35" s="3"/>
      <c r="Q35" s="3"/>
      <c r="R35" s="3"/>
      <c r="S35" s="3"/>
      <c r="T35" s="3"/>
      <c r="U35" s="3"/>
      <c r="V35" s="3"/>
    </row>
    <row r="36" ht="15.75" customHeight="1">
      <c r="A36" s="3"/>
      <c r="B36" s="25" t="s">
        <v>33</v>
      </c>
      <c r="C36" s="34">
        <f t="shared" ref="C36:E36" si="10">sum(C18:C33)</f>
        <v>2200000</v>
      </c>
      <c r="D36" s="34">
        <f t="shared" si="10"/>
        <v>340000</v>
      </c>
      <c r="E36" s="34">
        <f t="shared" si="10"/>
        <v>1000000</v>
      </c>
      <c r="F36" s="25"/>
      <c r="G36" s="25"/>
      <c r="H36" s="25"/>
      <c r="I36" s="3"/>
      <c r="J36" s="10"/>
      <c r="K36" s="11"/>
      <c r="L36" s="3"/>
      <c r="M36" s="3"/>
      <c r="N36" s="3"/>
      <c r="O36" s="3"/>
      <c r="P36" s="3"/>
      <c r="Q36" s="3"/>
      <c r="R36" s="3"/>
      <c r="S36" s="3"/>
      <c r="T36" s="3"/>
      <c r="U36" s="3"/>
      <c r="V36" s="3"/>
    </row>
    <row r="37" ht="15.75" customHeight="1">
      <c r="A37" s="3"/>
      <c r="B37" s="25"/>
      <c r="C37" s="37"/>
      <c r="D37" s="37"/>
      <c r="E37" s="37"/>
      <c r="F37" s="25"/>
      <c r="G37" s="25"/>
      <c r="H37" s="25"/>
      <c r="I37" s="3"/>
      <c r="J37" s="10"/>
      <c r="K37" s="11"/>
      <c r="L37" s="3"/>
      <c r="M37" s="3"/>
      <c r="N37" s="3"/>
      <c r="O37" s="3"/>
      <c r="P37" s="3"/>
      <c r="Q37" s="3"/>
      <c r="R37" s="3"/>
      <c r="S37" s="3"/>
      <c r="T37" s="3"/>
      <c r="U37" s="3"/>
      <c r="V37" s="3"/>
    </row>
    <row r="38" ht="15.75" customHeight="1">
      <c r="A38" s="3"/>
      <c r="B38" s="25" t="s">
        <v>34</v>
      </c>
      <c r="C38" s="41">
        <f>C36/C40</f>
        <v>0.6214689266</v>
      </c>
      <c r="D38" s="41">
        <f>D36/C40</f>
        <v>0.09604519774</v>
      </c>
      <c r="E38" s="41">
        <f>E36/C40</f>
        <v>0.2824858757</v>
      </c>
      <c r="F38" s="25"/>
      <c r="G38" s="40"/>
      <c r="H38" s="36">
        <f>sum(H18:H34)</f>
        <v>1</v>
      </c>
      <c r="I38" s="3"/>
      <c r="J38" s="10"/>
      <c r="K38" s="11"/>
      <c r="L38" s="3"/>
      <c r="M38" s="3"/>
      <c r="N38" s="3"/>
      <c r="O38" s="3"/>
      <c r="P38" s="3"/>
      <c r="Q38" s="3"/>
      <c r="R38" s="3"/>
      <c r="S38" s="3"/>
      <c r="T38" s="3"/>
      <c r="U38" s="3"/>
      <c r="V38" s="3"/>
    </row>
    <row r="39" ht="15.75" customHeight="1">
      <c r="A39" s="3"/>
      <c r="B39" s="25"/>
      <c r="C39" s="37"/>
      <c r="D39" s="37"/>
      <c r="E39" s="37"/>
      <c r="F39" s="25"/>
      <c r="G39" s="25"/>
      <c r="H39" s="25"/>
      <c r="I39" s="3"/>
      <c r="J39" s="10"/>
      <c r="K39" s="11"/>
      <c r="L39" s="3"/>
      <c r="M39" s="3"/>
      <c r="N39" s="3"/>
      <c r="O39" s="3"/>
      <c r="P39" s="3"/>
      <c r="Q39" s="3"/>
      <c r="R39" s="3"/>
      <c r="S39" s="3"/>
      <c r="T39" s="3"/>
      <c r="U39" s="3"/>
      <c r="V39" s="3"/>
    </row>
    <row r="40" ht="15.75" customHeight="1">
      <c r="A40" s="3"/>
      <c r="B40" s="25" t="s">
        <v>35</v>
      </c>
      <c r="C40" s="34">
        <f>C36+C41+E36</f>
        <v>3540000</v>
      </c>
      <c r="D40" s="37"/>
      <c r="E40" s="37"/>
      <c r="F40" s="25"/>
      <c r="G40" s="25"/>
      <c r="H40" s="25"/>
      <c r="I40" s="3"/>
      <c r="J40" s="10"/>
      <c r="K40" s="11"/>
      <c r="L40" s="3"/>
      <c r="M40" s="3"/>
      <c r="N40" s="3"/>
      <c r="O40" s="3"/>
      <c r="P40" s="3"/>
      <c r="Q40" s="3"/>
      <c r="R40" s="3"/>
      <c r="S40" s="3"/>
      <c r="T40" s="3"/>
      <c r="U40" s="3"/>
      <c r="V40" s="3"/>
    </row>
    <row r="41" ht="15.75" customHeight="1">
      <c r="A41" s="3"/>
      <c r="B41" s="25" t="s">
        <v>36</v>
      </c>
      <c r="C41" s="34">
        <f>sum(D18:D32)</f>
        <v>340000</v>
      </c>
      <c r="D41" s="37"/>
      <c r="E41" s="37"/>
      <c r="F41" s="25"/>
      <c r="G41" s="25"/>
      <c r="H41" s="25"/>
      <c r="I41" s="3"/>
      <c r="J41" s="10"/>
      <c r="K41" s="11"/>
      <c r="L41" s="3"/>
      <c r="M41" s="3"/>
      <c r="N41" s="3"/>
      <c r="O41" s="3"/>
      <c r="P41" s="3"/>
      <c r="Q41" s="3"/>
      <c r="R41" s="3"/>
      <c r="S41" s="3"/>
      <c r="T41" s="3"/>
      <c r="U41" s="3"/>
      <c r="V41" s="3"/>
    </row>
    <row r="42" ht="15.75" customHeight="1">
      <c r="A42" s="1"/>
      <c r="B42" s="25" t="s">
        <v>37</v>
      </c>
      <c r="C42" s="34">
        <f>sum(C36:E36)-D27</f>
        <v>3340000</v>
      </c>
      <c r="D42" s="37"/>
      <c r="E42" s="37"/>
      <c r="F42" s="25"/>
      <c r="G42" s="25"/>
      <c r="H42" s="25"/>
      <c r="I42" s="3"/>
      <c r="J42" s="10"/>
      <c r="K42" s="11"/>
      <c r="L42" s="3"/>
      <c r="M42" s="3"/>
      <c r="N42" s="3"/>
      <c r="O42" s="3"/>
      <c r="P42" s="3"/>
      <c r="Q42" s="3"/>
      <c r="R42" s="3"/>
      <c r="S42" s="3"/>
      <c r="T42" s="3"/>
      <c r="U42" s="3"/>
      <c r="V42" s="3"/>
    </row>
    <row r="43" ht="15.75" customHeight="1">
      <c r="A43" s="3"/>
      <c r="B43" s="40"/>
      <c r="C43" s="42"/>
      <c r="D43" s="37"/>
      <c r="E43" s="37"/>
      <c r="F43" s="25"/>
      <c r="G43" s="25"/>
      <c r="H43" s="25"/>
      <c r="I43" s="3"/>
      <c r="J43" s="10"/>
      <c r="K43" s="11"/>
      <c r="L43" s="3"/>
      <c r="M43" s="3"/>
      <c r="N43" s="3"/>
      <c r="O43" s="3"/>
      <c r="P43" s="3"/>
      <c r="Q43" s="3"/>
      <c r="R43" s="3"/>
      <c r="S43" s="3"/>
      <c r="T43" s="3"/>
      <c r="U43" s="3"/>
      <c r="V43" s="3"/>
    </row>
    <row r="44" ht="15.75" customHeight="1">
      <c r="A44" s="7"/>
      <c r="B44" s="31"/>
      <c r="I44" s="3"/>
      <c r="J44" s="10"/>
      <c r="K44" s="11"/>
      <c r="L44" s="3"/>
      <c r="M44" s="3"/>
      <c r="N44" s="3"/>
      <c r="O44" s="3"/>
      <c r="P44" s="3"/>
      <c r="Q44" s="3"/>
      <c r="R44" s="3"/>
      <c r="S44" s="3"/>
      <c r="T44" s="3"/>
      <c r="U44" s="3"/>
      <c r="V44" s="3"/>
    </row>
    <row r="45" ht="15.75" customHeight="1">
      <c r="A45" s="3"/>
      <c r="B45" s="25"/>
      <c r="C45" s="25"/>
      <c r="D45" s="25"/>
      <c r="E45" s="25"/>
      <c r="F45" s="25"/>
      <c r="G45" s="25"/>
      <c r="H45" s="25"/>
      <c r="I45" s="3"/>
      <c r="J45" s="10"/>
      <c r="K45" s="11"/>
      <c r="L45" s="3"/>
      <c r="M45" s="3"/>
      <c r="N45" s="3"/>
      <c r="O45" s="3"/>
      <c r="P45" s="3"/>
      <c r="Q45" s="3"/>
      <c r="R45" s="3"/>
      <c r="S45" s="3"/>
      <c r="T45" s="3"/>
      <c r="U45" s="3"/>
      <c r="V45" s="3"/>
    </row>
    <row r="46" ht="15.75" customHeight="1">
      <c r="A46" s="3"/>
      <c r="B46" s="43" t="s">
        <v>38</v>
      </c>
      <c r="I46" s="3"/>
      <c r="J46" s="10"/>
      <c r="K46" s="11"/>
      <c r="L46" s="3"/>
      <c r="M46" s="3"/>
      <c r="N46" s="3"/>
      <c r="O46" s="3"/>
      <c r="P46" s="3"/>
      <c r="Q46" s="3"/>
      <c r="R46" s="3"/>
      <c r="S46" s="3"/>
      <c r="T46" s="3"/>
      <c r="U46" s="3"/>
      <c r="V46" s="3"/>
    </row>
    <row r="47" ht="15.75" customHeight="1">
      <c r="A47" s="3"/>
      <c r="I47" s="3"/>
      <c r="J47" s="10"/>
      <c r="K47" s="11"/>
      <c r="L47" s="3"/>
      <c r="M47" s="3"/>
      <c r="N47" s="3"/>
      <c r="O47" s="3"/>
      <c r="P47" s="3"/>
      <c r="Q47" s="3"/>
      <c r="R47" s="3"/>
      <c r="S47" s="3"/>
      <c r="T47" s="3"/>
      <c r="U47" s="3"/>
      <c r="V47" s="3"/>
    </row>
    <row r="48" ht="15.75" customHeight="1">
      <c r="A48" s="3"/>
      <c r="B48" s="44" t="s">
        <v>39</v>
      </c>
      <c r="C48" s="42"/>
      <c r="D48" s="25"/>
      <c r="E48" s="45"/>
      <c r="F48" s="25"/>
      <c r="G48" s="25"/>
      <c r="H48" s="25"/>
      <c r="I48" s="3"/>
      <c r="J48" s="10"/>
      <c r="K48" s="11"/>
      <c r="L48" s="3"/>
      <c r="M48" s="3"/>
      <c r="N48" s="3"/>
      <c r="O48" s="3"/>
      <c r="P48" s="3"/>
      <c r="Q48" s="3"/>
      <c r="R48" s="3"/>
      <c r="S48" s="3"/>
      <c r="T48" s="3"/>
      <c r="U48" s="3"/>
      <c r="V48" s="3"/>
    </row>
    <row r="49" ht="15.75" customHeight="1">
      <c r="A49" s="3"/>
      <c r="B49" s="25"/>
      <c r="C49" s="42"/>
      <c r="D49" s="25"/>
      <c r="E49" s="46"/>
      <c r="F49" s="25"/>
      <c r="G49" s="25"/>
      <c r="H49" s="25"/>
      <c r="I49" s="3"/>
      <c r="J49" s="10"/>
      <c r="K49" s="11"/>
      <c r="L49" s="3"/>
      <c r="M49" s="3"/>
      <c r="N49" s="3"/>
      <c r="O49" s="3"/>
      <c r="P49" s="3"/>
      <c r="Q49" s="3"/>
      <c r="R49" s="3"/>
      <c r="S49" s="3"/>
      <c r="T49" s="3"/>
      <c r="U49" s="3"/>
      <c r="V49" s="3"/>
    </row>
    <row r="50" ht="15.75" customHeight="1">
      <c r="A50" s="3"/>
      <c r="B50" s="25"/>
      <c r="C50" s="25"/>
      <c r="D50" s="25"/>
      <c r="E50" s="45"/>
      <c r="F50" s="25"/>
      <c r="G50" s="25"/>
      <c r="H50" s="25"/>
      <c r="I50" s="3"/>
      <c r="J50" s="10"/>
      <c r="K50" s="11"/>
      <c r="L50" s="3"/>
      <c r="M50" s="3"/>
      <c r="N50" s="3"/>
      <c r="O50" s="3"/>
      <c r="P50" s="3"/>
      <c r="Q50" s="3"/>
      <c r="R50" s="3"/>
      <c r="S50" s="3"/>
      <c r="T50" s="3"/>
      <c r="U50" s="3"/>
      <c r="V50" s="3"/>
    </row>
    <row r="51" ht="15.75" customHeight="1">
      <c r="A51" s="3"/>
      <c r="B51" s="25"/>
      <c r="C51" s="25"/>
      <c r="D51" s="25"/>
      <c r="E51" s="47"/>
      <c r="F51" s="25"/>
      <c r="G51" s="25"/>
      <c r="H51" s="25"/>
      <c r="I51" s="3"/>
      <c r="J51" s="10"/>
      <c r="K51" s="11"/>
      <c r="L51" s="3"/>
      <c r="M51" s="3"/>
      <c r="N51" s="3"/>
      <c r="O51" s="3"/>
      <c r="P51" s="3"/>
      <c r="Q51" s="3"/>
      <c r="R51" s="3"/>
      <c r="S51" s="3"/>
      <c r="T51" s="3"/>
      <c r="U51" s="3"/>
      <c r="V51" s="3"/>
    </row>
    <row r="52" ht="15.75" customHeight="1">
      <c r="A52" s="3"/>
      <c r="B52" s="3"/>
      <c r="C52" s="3"/>
      <c r="D52" s="3"/>
      <c r="E52" s="3"/>
      <c r="F52" s="3"/>
      <c r="G52" s="3"/>
      <c r="H52" s="3"/>
      <c r="I52" s="3"/>
      <c r="J52" s="10"/>
      <c r="K52" s="11"/>
      <c r="L52" s="3"/>
      <c r="M52" s="3"/>
      <c r="N52" s="3"/>
      <c r="O52" s="3"/>
      <c r="P52" s="3"/>
      <c r="Q52" s="3"/>
      <c r="R52" s="3"/>
      <c r="S52" s="3"/>
      <c r="T52" s="3"/>
      <c r="U52" s="3"/>
      <c r="V52" s="3"/>
    </row>
    <row r="53" ht="15.75" customHeight="1">
      <c r="A53" s="3"/>
      <c r="B53" s="3"/>
      <c r="C53" s="3"/>
      <c r="D53" s="3"/>
      <c r="E53" s="3"/>
      <c r="F53" s="3"/>
      <c r="G53" s="3"/>
      <c r="H53" s="3"/>
      <c r="I53" s="3"/>
      <c r="J53" s="10"/>
      <c r="K53" s="11"/>
      <c r="L53" s="3"/>
      <c r="M53" s="3"/>
      <c r="N53" s="3"/>
      <c r="O53" s="3"/>
      <c r="P53" s="3"/>
      <c r="Q53" s="3"/>
      <c r="R53" s="3"/>
      <c r="S53" s="3"/>
      <c r="T53" s="3"/>
      <c r="U53" s="3"/>
      <c r="V53" s="3"/>
    </row>
    <row r="54" ht="15.75" customHeight="1">
      <c r="A54" s="3"/>
      <c r="B54" s="3"/>
      <c r="C54" s="3"/>
      <c r="D54" s="3"/>
      <c r="E54" s="3"/>
      <c r="F54" s="3"/>
      <c r="G54" s="3"/>
      <c r="H54" s="3"/>
      <c r="I54" s="3"/>
      <c r="J54" s="10"/>
      <c r="K54" s="11"/>
      <c r="L54" s="3"/>
      <c r="M54" s="3"/>
      <c r="N54" s="3"/>
      <c r="O54" s="3"/>
      <c r="P54" s="3"/>
      <c r="Q54" s="3"/>
      <c r="R54" s="3"/>
      <c r="S54" s="3"/>
      <c r="T54" s="3"/>
      <c r="U54" s="3"/>
      <c r="V54" s="3"/>
    </row>
    <row r="55" ht="15.75" customHeight="1">
      <c r="A55" s="3"/>
      <c r="B55" s="3"/>
      <c r="C55" s="3"/>
      <c r="D55" s="3"/>
      <c r="E55" s="3"/>
      <c r="F55" s="3"/>
      <c r="G55" s="3"/>
      <c r="H55" s="3"/>
      <c r="I55" s="3"/>
      <c r="J55" s="10"/>
      <c r="K55" s="11"/>
      <c r="L55" s="3"/>
      <c r="M55" s="3"/>
      <c r="N55" s="3"/>
      <c r="O55" s="3"/>
      <c r="P55" s="3"/>
      <c r="Q55" s="3"/>
      <c r="R55" s="3"/>
      <c r="S55" s="3"/>
      <c r="T55" s="3"/>
      <c r="U55" s="3"/>
      <c r="V55" s="3"/>
    </row>
    <row r="56" ht="15.75" customHeight="1">
      <c r="A56" s="3"/>
      <c r="B56" s="3"/>
      <c r="C56" s="3"/>
      <c r="D56" s="3"/>
      <c r="E56" s="3"/>
      <c r="F56" s="3"/>
      <c r="G56" s="3"/>
      <c r="H56" s="3"/>
      <c r="I56" s="3"/>
      <c r="J56" s="10"/>
      <c r="K56" s="11"/>
      <c r="L56" s="3"/>
      <c r="M56" s="3"/>
      <c r="N56" s="3"/>
      <c r="O56" s="3"/>
      <c r="P56" s="3"/>
      <c r="Q56" s="3"/>
      <c r="R56" s="3"/>
      <c r="S56" s="3"/>
      <c r="T56" s="3"/>
      <c r="U56" s="3"/>
      <c r="V56" s="3"/>
    </row>
    <row r="57" ht="15.75" customHeight="1">
      <c r="A57" s="3"/>
      <c r="B57" s="3"/>
      <c r="C57" s="3"/>
      <c r="D57" s="3"/>
      <c r="E57" s="3"/>
      <c r="F57" s="3"/>
      <c r="G57" s="3"/>
      <c r="H57" s="3"/>
      <c r="I57" s="3"/>
      <c r="J57" s="10"/>
      <c r="K57" s="11"/>
      <c r="L57" s="3"/>
      <c r="M57" s="3"/>
      <c r="N57" s="3"/>
      <c r="O57" s="3"/>
      <c r="P57" s="3"/>
      <c r="Q57" s="3"/>
      <c r="R57" s="3"/>
      <c r="S57" s="3"/>
      <c r="T57" s="3"/>
      <c r="U57" s="3"/>
      <c r="V57" s="3"/>
    </row>
    <row r="58" ht="15.75" customHeight="1">
      <c r="A58" s="3"/>
      <c r="B58" s="3"/>
      <c r="C58" s="3"/>
      <c r="D58" s="3"/>
      <c r="E58" s="3"/>
      <c r="F58" s="3"/>
      <c r="G58" s="3"/>
      <c r="H58" s="3"/>
      <c r="I58" s="3"/>
      <c r="J58" s="10"/>
      <c r="K58" s="11"/>
      <c r="L58" s="3"/>
      <c r="M58" s="3"/>
      <c r="N58" s="3"/>
      <c r="O58" s="3"/>
      <c r="P58" s="3"/>
      <c r="Q58" s="3"/>
      <c r="R58" s="3"/>
      <c r="S58" s="3"/>
      <c r="T58" s="3"/>
      <c r="U58" s="3"/>
      <c r="V58" s="3"/>
    </row>
    <row r="59" ht="15.75" customHeight="1">
      <c r="A59" s="3"/>
      <c r="B59" s="3"/>
      <c r="C59" s="3"/>
      <c r="D59" s="3"/>
      <c r="E59" s="3"/>
      <c r="F59" s="3"/>
      <c r="G59" s="3"/>
      <c r="H59" s="3"/>
      <c r="I59" s="3"/>
      <c r="J59" s="10"/>
      <c r="K59" s="11"/>
      <c r="L59" s="3"/>
      <c r="M59" s="3"/>
      <c r="N59" s="3"/>
      <c r="O59" s="3"/>
      <c r="P59" s="3"/>
      <c r="Q59" s="3"/>
      <c r="R59" s="3"/>
      <c r="S59" s="3"/>
      <c r="T59" s="3"/>
      <c r="U59" s="3"/>
      <c r="V59" s="3"/>
    </row>
    <row r="60" ht="15.75" customHeight="1">
      <c r="A60" s="3"/>
      <c r="B60" s="3"/>
      <c r="C60" s="3"/>
      <c r="D60" s="3"/>
      <c r="E60" s="3"/>
      <c r="F60" s="3"/>
      <c r="G60" s="3"/>
      <c r="H60" s="3"/>
      <c r="I60" s="3"/>
      <c r="J60" s="10"/>
      <c r="K60" s="11"/>
      <c r="L60" s="3"/>
      <c r="M60" s="3"/>
      <c r="N60" s="3"/>
      <c r="O60" s="3"/>
      <c r="P60" s="3"/>
      <c r="Q60" s="3"/>
      <c r="R60" s="3"/>
      <c r="S60" s="3"/>
      <c r="T60" s="3"/>
      <c r="U60" s="3"/>
      <c r="V60" s="3"/>
    </row>
    <row r="61" ht="15.75" customHeight="1">
      <c r="A61" s="3"/>
      <c r="B61" s="3"/>
      <c r="C61" s="3"/>
      <c r="D61" s="3"/>
      <c r="E61" s="3"/>
      <c r="F61" s="3"/>
      <c r="G61" s="3"/>
      <c r="H61" s="3"/>
      <c r="I61" s="3"/>
      <c r="J61" s="10"/>
      <c r="K61" s="11"/>
      <c r="L61" s="3"/>
      <c r="M61" s="3"/>
      <c r="N61" s="3"/>
      <c r="O61" s="3"/>
      <c r="P61" s="3"/>
      <c r="Q61" s="3"/>
      <c r="R61" s="3"/>
      <c r="S61" s="3"/>
      <c r="T61" s="3"/>
      <c r="U61" s="3"/>
      <c r="V61" s="3"/>
    </row>
    <row r="62" ht="15.75" customHeight="1">
      <c r="A62" s="3"/>
      <c r="B62" s="3"/>
      <c r="C62" s="3"/>
      <c r="D62" s="3"/>
      <c r="E62" s="3"/>
      <c r="F62" s="3"/>
      <c r="G62" s="3"/>
      <c r="H62" s="3"/>
      <c r="I62" s="3"/>
      <c r="J62" s="10"/>
      <c r="K62" s="11"/>
      <c r="L62" s="3"/>
      <c r="M62" s="3"/>
      <c r="N62" s="3"/>
      <c r="O62" s="3"/>
      <c r="P62" s="3"/>
      <c r="Q62" s="3"/>
      <c r="R62" s="3"/>
      <c r="S62" s="3"/>
      <c r="T62" s="3"/>
      <c r="U62" s="3"/>
      <c r="V62" s="3"/>
    </row>
    <row r="63" ht="15.75" customHeight="1">
      <c r="A63" s="3"/>
      <c r="B63" s="3"/>
      <c r="C63" s="3"/>
      <c r="D63" s="3"/>
      <c r="E63" s="3"/>
      <c r="F63" s="3"/>
      <c r="G63" s="3"/>
      <c r="H63" s="3"/>
      <c r="I63" s="3"/>
      <c r="J63" s="10"/>
      <c r="K63" s="11"/>
      <c r="L63" s="3"/>
      <c r="M63" s="3"/>
      <c r="N63" s="3"/>
      <c r="O63" s="3"/>
      <c r="P63" s="3"/>
      <c r="Q63" s="3"/>
      <c r="R63" s="3"/>
      <c r="S63" s="3"/>
      <c r="T63" s="3"/>
      <c r="U63" s="3"/>
      <c r="V63" s="3"/>
    </row>
    <row r="64" ht="15.75" customHeight="1">
      <c r="A64" s="3"/>
      <c r="B64" s="3"/>
      <c r="C64" s="3"/>
      <c r="D64" s="3"/>
      <c r="E64" s="3"/>
      <c r="F64" s="3"/>
      <c r="G64" s="3"/>
      <c r="H64" s="3"/>
      <c r="I64" s="3"/>
      <c r="J64" s="10"/>
      <c r="K64" s="11"/>
      <c r="L64" s="3"/>
      <c r="M64" s="3"/>
      <c r="N64" s="3"/>
      <c r="O64" s="3"/>
      <c r="P64" s="3"/>
      <c r="Q64" s="3"/>
      <c r="R64" s="3"/>
      <c r="S64" s="3"/>
      <c r="T64" s="3"/>
      <c r="U64" s="3"/>
      <c r="V64" s="3"/>
    </row>
    <row r="65" ht="15.75" customHeight="1">
      <c r="A65" s="3"/>
      <c r="B65" s="3"/>
      <c r="C65" s="3"/>
      <c r="D65" s="3"/>
      <c r="E65" s="3"/>
      <c r="F65" s="3"/>
      <c r="G65" s="3"/>
      <c r="H65" s="3"/>
      <c r="I65" s="3"/>
      <c r="J65" s="10"/>
      <c r="K65" s="11"/>
      <c r="L65" s="3"/>
      <c r="M65" s="3"/>
      <c r="N65" s="3"/>
      <c r="O65" s="3"/>
      <c r="P65" s="3"/>
      <c r="Q65" s="3"/>
      <c r="R65" s="3"/>
      <c r="S65" s="3"/>
      <c r="T65" s="3"/>
      <c r="U65" s="3"/>
      <c r="V65" s="3"/>
    </row>
    <row r="66" ht="15.75" customHeight="1">
      <c r="A66" s="3"/>
      <c r="B66" s="3"/>
      <c r="C66" s="3"/>
      <c r="D66" s="3"/>
      <c r="E66" s="3"/>
      <c r="F66" s="3"/>
      <c r="G66" s="3"/>
      <c r="H66" s="3"/>
      <c r="I66" s="3"/>
      <c r="J66" s="10"/>
      <c r="K66" s="11"/>
      <c r="L66" s="3"/>
      <c r="M66" s="3"/>
      <c r="N66" s="3"/>
      <c r="O66" s="3"/>
      <c r="P66" s="3"/>
      <c r="Q66" s="3"/>
      <c r="R66" s="3"/>
      <c r="S66" s="3"/>
      <c r="T66" s="3"/>
      <c r="U66" s="3"/>
      <c r="V66" s="3"/>
    </row>
    <row r="67" ht="15.75" customHeight="1">
      <c r="A67" s="3"/>
      <c r="B67" s="3"/>
      <c r="C67" s="3"/>
      <c r="D67" s="3"/>
      <c r="E67" s="3"/>
      <c r="F67" s="3"/>
      <c r="G67" s="3"/>
      <c r="H67" s="3"/>
      <c r="I67" s="3"/>
      <c r="J67" s="10"/>
      <c r="K67" s="11"/>
      <c r="L67" s="3"/>
      <c r="M67" s="3"/>
      <c r="N67" s="3"/>
      <c r="O67" s="3"/>
      <c r="P67" s="3"/>
      <c r="Q67" s="3"/>
      <c r="R67" s="3"/>
      <c r="S67" s="3"/>
      <c r="T67" s="3"/>
      <c r="U67" s="3"/>
      <c r="V67" s="3"/>
    </row>
    <row r="68" ht="15.75" customHeight="1">
      <c r="A68" s="3"/>
      <c r="B68" s="3"/>
      <c r="C68" s="3"/>
      <c r="D68" s="3"/>
      <c r="E68" s="3"/>
      <c r="F68" s="3"/>
      <c r="G68" s="3"/>
      <c r="H68" s="3"/>
      <c r="I68" s="3"/>
      <c r="J68" s="10"/>
      <c r="K68" s="11"/>
      <c r="L68" s="3"/>
      <c r="M68" s="3"/>
      <c r="N68" s="3"/>
      <c r="O68" s="3"/>
      <c r="P68" s="3"/>
      <c r="Q68" s="3"/>
      <c r="R68" s="3"/>
      <c r="S68" s="3"/>
      <c r="T68" s="3"/>
      <c r="U68" s="3"/>
      <c r="V68" s="3"/>
    </row>
    <row r="69" ht="15.75" customHeight="1">
      <c r="A69" s="3"/>
      <c r="B69" s="3"/>
      <c r="C69" s="3"/>
      <c r="D69" s="3"/>
      <c r="E69" s="3"/>
      <c r="F69" s="3"/>
      <c r="G69" s="3"/>
      <c r="H69" s="3"/>
      <c r="I69" s="3"/>
      <c r="J69" s="10"/>
      <c r="K69" s="11"/>
      <c r="L69" s="3"/>
      <c r="M69" s="3"/>
      <c r="N69" s="3"/>
      <c r="O69" s="3"/>
      <c r="P69" s="3"/>
      <c r="Q69" s="3"/>
      <c r="R69" s="3"/>
      <c r="S69" s="3"/>
      <c r="T69" s="3"/>
      <c r="U69" s="3"/>
      <c r="V69" s="3"/>
    </row>
    <row r="70" ht="15.75" customHeight="1">
      <c r="A70" s="3"/>
      <c r="B70" s="3"/>
      <c r="C70" s="3"/>
      <c r="D70" s="3"/>
      <c r="E70" s="3"/>
      <c r="F70" s="3"/>
      <c r="G70" s="3"/>
      <c r="H70" s="3"/>
      <c r="I70" s="3"/>
      <c r="J70" s="10"/>
      <c r="K70" s="11"/>
      <c r="L70" s="3"/>
      <c r="M70" s="3"/>
      <c r="N70" s="3"/>
      <c r="O70" s="3"/>
      <c r="P70" s="3"/>
      <c r="Q70" s="3"/>
      <c r="R70" s="3"/>
      <c r="S70" s="3"/>
      <c r="T70" s="3"/>
      <c r="U70" s="3"/>
      <c r="V70" s="3"/>
    </row>
    <row r="71" ht="15.75" customHeight="1">
      <c r="A71" s="3"/>
      <c r="B71" s="3"/>
      <c r="C71" s="3"/>
      <c r="D71" s="3"/>
      <c r="E71" s="3"/>
      <c r="F71" s="3"/>
      <c r="G71" s="3"/>
      <c r="H71" s="3"/>
      <c r="I71" s="3"/>
      <c r="J71" s="10"/>
      <c r="K71" s="11"/>
      <c r="L71" s="3"/>
      <c r="M71" s="3"/>
      <c r="N71" s="3"/>
      <c r="O71" s="3"/>
      <c r="P71" s="3"/>
      <c r="Q71" s="3"/>
      <c r="R71" s="3"/>
      <c r="S71" s="3"/>
      <c r="T71" s="3"/>
      <c r="U71" s="3"/>
      <c r="V71" s="3"/>
    </row>
    <row r="72" ht="15.75" customHeight="1">
      <c r="A72" s="3"/>
      <c r="B72" s="3"/>
      <c r="C72" s="3"/>
      <c r="D72" s="3"/>
      <c r="E72" s="3"/>
      <c r="F72" s="3"/>
      <c r="G72" s="3"/>
      <c r="H72" s="3"/>
      <c r="I72" s="3"/>
      <c r="J72" s="10"/>
      <c r="K72" s="11"/>
      <c r="L72" s="3"/>
      <c r="M72" s="3"/>
      <c r="N72" s="3"/>
      <c r="O72" s="3"/>
      <c r="P72" s="3"/>
      <c r="Q72" s="3"/>
      <c r="R72" s="3"/>
      <c r="S72" s="3"/>
      <c r="T72" s="3"/>
      <c r="U72" s="3"/>
      <c r="V72" s="3"/>
    </row>
    <row r="73" ht="15.75" customHeight="1">
      <c r="A73" s="3"/>
      <c r="B73" s="3"/>
      <c r="C73" s="3"/>
      <c r="D73" s="3"/>
      <c r="E73" s="3"/>
      <c r="F73" s="3"/>
      <c r="G73" s="3"/>
      <c r="H73" s="3"/>
      <c r="I73" s="3"/>
      <c r="J73" s="10"/>
      <c r="K73" s="11"/>
      <c r="L73" s="3"/>
      <c r="M73" s="3"/>
      <c r="N73" s="3"/>
      <c r="O73" s="3"/>
      <c r="P73" s="3"/>
      <c r="Q73" s="3"/>
      <c r="R73" s="3"/>
      <c r="S73" s="3"/>
      <c r="T73" s="3"/>
      <c r="U73" s="3"/>
      <c r="V73" s="3"/>
    </row>
    <row r="74" ht="15.75" customHeight="1">
      <c r="A74" s="3"/>
      <c r="B74" s="3"/>
      <c r="C74" s="3"/>
      <c r="D74" s="3"/>
      <c r="E74" s="3"/>
      <c r="F74" s="3"/>
      <c r="G74" s="3"/>
      <c r="H74" s="3"/>
      <c r="I74" s="3"/>
      <c r="J74" s="10"/>
      <c r="K74" s="11"/>
      <c r="L74" s="3"/>
      <c r="M74" s="3"/>
      <c r="N74" s="3"/>
      <c r="O74" s="3"/>
      <c r="P74" s="3"/>
      <c r="Q74" s="3"/>
      <c r="R74" s="3"/>
      <c r="S74" s="3"/>
      <c r="T74" s="3"/>
      <c r="U74" s="3"/>
      <c r="V74" s="3"/>
    </row>
    <row r="75" ht="15.75" customHeight="1">
      <c r="A75" s="3"/>
      <c r="B75" s="3"/>
      <c r="C75" s="3"/>
      <c r="D75" s="3"/>
      <c r="E75" s="3"/>
      <c r="F75" s="3"/>
      <c r="G75" s="3"/>
      <c r="H75" s="3"/>
      <c r="I75" s="3"/>
      <c r="J75" s="10"/>
      <c r="K75" s="11"/>
      <c r="L75" s="3"/>
      <c r="M75" s="3"/>
      <c r="N75" s="3"/>
      <c r="O75" s="3"/>
      <c r="P75" s="3"/>
      <c r="Q75" s="3"/>
      <c r="R75" s="3"/>
      <c r="S75" s="3"/>
      <c r="T75" s="3"/>
      <c r="U75" s="3"/>
      <c r="V75" s="3"/>
    </row>
    <row r="76" ht="15.75" customHeight="1">
      <c r="A76" s="3"/>
      <c r="B76" s="3"/>
      <c r="C76" s="3"/>
      <c r="D76" s="3"/>
      <c r="E76" s="3"/>
      <c r="F76" s="3"/>
      <c r="G76" s="3"/>
      <c r="H76" s="3"/>
      <c r="I76" s="3"/>
      <c r="J76" s="48"/>
      <c r="K76" s="49"/>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1782CF99-586D-4220-83F3-F41AB7957E64}" filter="1" showAutoFilter="1">
      <autoFilter ref="$E$18:$H$19"/>
      <extLst>
        <ext uri="GoogleSheetsCustomDataVersion1">
          <go:sheetsCustomData xmlns:go="http://customooxmlschemas.google.com/" filterViewId="1276839777"/>
        </ext>
      </extLst>
    </customSheetView>
  </customSheetViews>
  <mergeCells count="10">
    <mergeCell ref="B34:H34"/>
    <mergeCell ref="B44:H44"/>
    <mergeCell ref="B1:H1"/>
    <mergeCell ref="J2:K76"/>
    <mergeCell ref="B4:H4"/>
    <mergeCell ref="E6:H13"/>
    <mergeCell ref="B16:H16"/>
    <mergeCell ref="B21:H21"/>
    <mergeCell ref="B29:H29"/>
    <mergeCell ref="B46:H47"/>
  </mergeCells>
  <conditionalFormatting sqref="E18:E27 E31:E32">
    <cfRule type="cellIs" dxfId="0" priority="1" operator="equal">
      <formula>0</formula>
    </cfRule>
  </conditionalFormatting>
  <dataValidations>
    <dataValidation type="list" allowBlank="1" sqref="C12">
      <formula1>"Yes,No"</formula1>
    </dataValidation>
  </dataValidations>
  <hyperlinks>
    <hyperlink r:id="rId1" ref="B48"/>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
    <col customWidth="1" min="2" max="2" width="37.25"/>
    <col customWidth="1" min="3" max="8" width="15.75"/>
    <col customWidth="1" min="9" max="9" width="3.38"/>
    <col customWidth="1" min="10" max="10" width="51.88"/>
  </cols>
  <sheetData>
    <row r="1" ht="70.5" customHeight="1">
      <c r="A1" s="1"/>
      <c r="B1" s="1" t="s">
        <v>40</v>
      </c>
      <c r="I1" s="2"/>
      <c r="J1" s="2"/>
      <c r="K1" s="2"/>
    </row>
    <row r="2" ht="27.75" customHeight="1">
      <c r="A2" s="3"/>
      <c r="B2" s="50" t="s">
        <v>1</v>
      </c>
      <c r="C2" s="3"/>
      <c r="D2" s="3"/>
      <c r="E2" s="3"/>
      <c r="F2" s="3"/>
      <c r="G2" s="3"/>
      <c r="H2" s="3"/>
      <c r="I2" s="3"/>
      <c r="J2" s="51" t="s">
        <v>41</v>
      </c>
      <c r="L2" s="3"/>
      <c r="M2" s="3"/>
      <c r="N2" s="3"/>
      <c r="O2" s="3"/>
      <c r="P2" s="3"/>
      <c r="Q2" s="3"/>
      <c r="R2" s="3"/>
      <c r="S2" s="3"/>
      <c r="T2" s="3"/>
      <c r="U2" s="3"/>
      <c r="V2" s="3"/>
    </row>
    <row r="3" ht="15.75" customHeight="1">
      <c r="A3" s="52"/>
      <c r="B3" s="52"/>
      <c r="C3" s="52"/>
      <c r="D3" s="52"/>
      <c r="E3" s="52"/>
      <c r="F3" s="52"/>
      <c r="G3" s="52"/>
      <c r="H3" s="52"/>
      <c r="I3" s="7"/>
      <c r="J3" s="53"/>
      <c r="L3" s="7"/>
      <c r="M3" s="7"/>
      <c r="N3" s="7"/>
      <c r="O3" s="7"/>
      <c r="P3" s="7"/>
      <c r="Q3" s="7"/>
      <c r="R3" s="7"/>
      <c r="S3" s="7"/>
      <c r="T3" s="7"/>
      <c r="U3" s="7"/>
      <c r="V3" s="7"/>
      <c r="W3" s="12"/>
      <c r="X3" s="12"/>
      <c r="Y3" s="12"/>
      <c r="Z3" s="12"/>
    </row>
    <row r="4" ht="15.75" customHeight="1">
      <c r="A4" s="52"/>
      <c r="B4" s="31" t="s">
        <v>42</v>
      </c>
      <c r="I4" s="7"/>
      <c r="J4" s="53"/>
      <c r="L4" s="7"/>
      <c r="M4" s="7"/>
      <c r="N4" s="7"/>
      <c r="O4" s="7"/>
      <c r="P4" s="7"/>
      <c r="Q4" s="7"/>
      <c r="R4" s="7"/>
      <c r="S4" s="7"/>
      <c r="T4" s="7"/>
      <c r="U4" s="7"/>
      <c r="V4" s="7"/>
      <c r="W4" s="12"/>
      <c r="X4" s="12"/>
      <c r="Y4" s="12"/>
      <c r="Z4" s="12"/>
    </row>
    <row r="5" ht="15.75" customHeight="1">
      <c r="A5" s="9"/>
      <c r="B5" s="9" t="s">
        <v>43</v>
      </c>
      <c r="C5" s="9" t="s">
        <v>37</v>
      </c>
      <c r="D5" s="9" t="s">
        <v>44</v>
      </c>
      <c r="E5" s="9" t="s">
        <v>10</v>
      </c>
      <c r="F5" s="9" t="s">
        <v>34</v>
      </c>
      <c r="G5" s="9"/>
      <c r="H5" s="9"/>
      <c r="I5" s="7"/>
      <c r="J5" s="53"/>
      <c r="L5" s="7"/>
      <c r="M5" s="7"/>
      <c r="N5" s="7"/>
      <c r="O5" s="7"/>
      <c r="P5" s="7"/>
      <c r="Q5" s="7"/>
      <c r="R5" s="7"/>
      <c r="S5" s="7"/>
      <c r="T5" s="7"/>
      <c r="U5" s="7"/>
      <c r="V5" s="7"/>
      <c r="W5" s="12"/>
      <c r="X5" s="12"/>
      <c r="Y5" s="12"/>
      <c r="Z5" s="12"/>
    </row>
    <row r="6" ht="15.75" customHeight="1">
      <c r="A6" s="25"/>
      <c r="B6" s="25"/>
      <c r="C6" s="25"/>
      <c r="D6" s="25"/>
      <c r="E6" s="25"/>
      <c r="F6" s="25"/>
      <c r="G6" s="25"/>
      <c r="H6" s="25"/>
      <c r="I6" s="3"/>
      <c r="J6" s="53"/>
      <c r="K6" s="3"/>
      <c r="L6" s="3"/>
      <c r="M6" s="3"/>
      <c r="N6" s="3"/>
      <c r="O6" s="3"/>
      <c r="P6" s="3"/>
      <c r="Q6" s="3"/>
      <c r="R6" s="3"/>
      <c r="S6" s="3"/>
      <c r="T6" s="3"/>
      <c r="U6" s="3"/>
      <c r="V6" s="3"/>
      <c r="W6" s="3"/>
      <c r="X6" s="3"/>
      <c r="Y6" s="3"/>
      <c r="Z6" s="3"/>
    </row>
    <row r="7" ht="15.75" customHeight="1">
      <c r="A7" s="25"/>
      <c r="B7" s="25" t="s">
        <v>14</v>
      </c>
      <c r="C7" s="34">
        <f>'Cap Table'!C36</f>
        <v>2200000</v>
      </c>
      <c r="D7" s="25"/>
      <c r="E7" s="25"/>
      <c r="F7" s="54">
        <f t="shared" ref="F7:F9" si="1">C7/$C$11</f>
        <v>0.6586826347</v>
      </c>
      <c r="G7" s="25"/>
      <c r="H7" s="25"/>
      <c r="I7" s="3"/>
      <c r="J7" s="53"/>
      <c r="K7" s="3"/>
      <c r="L7" s="3"/>
      <c r="M7" s="3"/>
      <c r="N7" s="3"/>
      <c r="O7" s="3"/>
      <c r="P7" s="3"/>
      <c r="Q7" s="3"/>
      <c r="R7" s="3"/>
      <c r="S7" s="3"/>
      <c r="T7" s="3"/>
      <c r="U7" s="3"/>
      <c r="V7" s="3"/>
      <c r="W7" s="3"/>
      <c r="X7" s="3"/>
      <c r="Y7" s="3"/>
      <c r="Z7" s="3"/>
    </row>
    <row r="8" ht="15.75" customHeight="1">
      <c r="A8" s="25"/>
      <c r="B8" s="25" t="s">
        <v>45</v>
      </c>
      <c r="C8" s="34">
        <f>'Cap Table'!D36-'Cap Table'!D27</f>
        <v>140000</v>
      </c>
      <c r="D8" s="25"/>
      <c r="E8" s="25"/>
      <c r="F8" s="54">
        <f t="shared" si="1"/>
        <v>0.04191616766</v>
      </c>
      <c r="G8" s="25"/>
      <c r="H8" s="25"/>
      <c r="I8" s="3"/>
      <c r="J8" s="53"/>
      <c r="K8" s="3"/>
      <c r="L8" s="3"/>
      <c r="M8" s="3"/>
      <c r="N8" s="3"/>
      <c r="O8" s="3"/>
      <c r="P8" s="3"/>
      <c r="Q8" s="3"/>
      <c r="R8" s="3"/>
      <c r="S8" s="3"/>
      <c r="T8" s="3"/>
      <c r="U8" s="3"/>
      <c r="V8" s="3"/>
      <c r="W8" s="3"/>
      <c r="X8" s="3"/>
      <c r="Y8" s="3"/>
      <c r="Z8" s="3"/>
    </row>
    <row r="9" ht="15.75" customHeight="1">
      <c r="A9" s="25"/>
      <c r="B9" s="25" t="str">
        <f>if('Cap Table'!$C$12="Yes","Series A Preferred Shares - Participating", "Series A Preferred Shares - Non-Participating")</f>
        <v>Series A Preferred Shares - Participating</v>
      </c>
      <c r="C9" s="34">
        <f>'Cap Table'!E36</f>
        <v>1000000</v>
      </c>
      <c r="D9" s="55">
        <f>'Cap Table'!C10</f>
        <v>1.25</v>
      </c>
      <c r="E9" s="56">
        <f>'Cap Table'!C8*'Cap Table'!C11</f>
        <v>1250000</v>
      </c>
      <c r="F9" s="54">
        <f t="shared" si="1"/>
        <v>0.2994011976</v>
      </c>
      <c r="G9" s="25"/>
      <c r="H9" s="25"/>
      <c r="I9" s="3"/>
      <c r="J9" s="53"/>
      <c r="K9" s="3"/>
      <c r="L9" s="3"/>
      <c r="M9" s="3"/>
      <c r="N9" s="3"/>
      <c r="O9" s="3"/>
      <c r="P9" s="3"/>
      <c r="Q9" s="3"/>
      <c r="R9" s="3"/>
      <c r="S9" s="3"/>
      <c r="T9" s="3"/>
      <c r="U9" s="3"/>
      <c r="V9" s="3"/>
      <c r="W9" s="3"/>
      <c r="X9" s="3"/>
      <c r="Y9" s="3"/>
      <c r="Z9" s="3"/>
    </row>
    <row r="10" ht="15.75" customHeight="1">
      <c r="A10" s="25"/>
      <c r="B10" s="25"/>
      <c r="C10" s="25"/>
      <c r="D10" s="25"/>
      <c r="E10" s="25"/>
      <c r="F10" s="25"/>
      <c r="G10" s="25"/>
      <c r="H10" s="25"/>
      <c r="I10" s="3"/>
      <c r="J10" s="53"/>
      <c r="K10" s="3"/>
      <c r="L10" s="3"/>
      <c r="M10" s="3"/>
      <c r="N10" s="3"/>
      <c r="O10" s="3"/>
      <c r="P10" s="3"/>
      <c r="Q10" s="3"/>
      <c r="R10" s="3"/>
      <c r="S10" s="3"/>
      <c r="T10" s="3"/>
      <c r="U10" s="3"/>
      <c r="V10" s="3"/>
      <c r="W10" s="3"/>
      <c r="X10" s="3"/>
      <c r="Y10" s="3"/>
      <c r="Z10" s="3"/>
    </row>
    <row r="11" ht="15.75" customHeight="1">
      <c r="A11" s="25"/>
      <c r="B11" s="25" t="s">
        <v>46</v>
      </c>
      <c r="C11" s="34">
        <f>sum(C7:C9)</f>
        <v>3340000</v>
      </c>
      <c r="D11" s="25"/>
      <c r="E11" s="25"/>
      <c r="F11" s="25"/>
      <c r="G11" s="25"/>
      <c r="H11" s="25"/>
      <c r="I11" s="3"/>
      <c r="J11" s="53"/>
      <c r="K11" s="3"/>
      <c r="L11" s="3"/>
      <c r="M11" s="3"/>
      <c r="N11" s="3"/>
      <c r="O11" s="3"/>
      <c r="P11" s="3"/>
      <c r="Q11" s="3"/>
      <c r="R11" s="3"/>
      <c r="S11" s="3"/>
      <c r="T11" s="3"/>
      <c r="U11" s="3"/>
      <c r="V11" s="3"/>
      <c r="W11" s="3"/>
      <c r="X11" s="3"/>
      <c r="Y11" s="3"/>
      <c r="Z11" s="3"/>
    </row>
    <row r="12" ht="15.75" customHeight="1">
      <c r="A12" s="25"/>
      <c r="B12" s="25"/>
      <c r="C12" s="25"/>
      <c r="D12" s="25"/>
      <c r="E12" s="25"/>
      <c r="F12" s="25"/>
      <c r="G12" s="25"/>
      <c r="H12" s="25"/>
      <c r="I12" s="3"/>
      <c r="J12" s="53"/>
      <c r="K12" s="3"/>
      <c r="L12" s="3"/>
      <c r="M12" s="3"/>
      <c r="N12" s="3"/>
      <c r="O12" s="3"/>
      <c r="P12" s="3"/>
      <c r="Q12" s="3"/>
      <c r="R12" s="3"/>
      <c r="S12" s="3"/>
      <c r="T12" s="3"/>
      <c r="U12" s="3"/>
      <c r="V12" s="3"/>
      <c r="W12" s="3"/>
      <c r="X12" s="3"/>
      <c r="Y12" s="3"/>
      <c r="Z12" s="3"/>
    </row>
    <row r="13" ht="15.75" customHeight="1">
      <c r="A13" s="25"/>
      <c r="B13" s="25"/>
      <c r="C13" s="25"/>
      <c r="D13" s="25"/>
      <c r="E13" s="25"/>
      <c r="F13" s="25"/>
      <c r="G13" s="25"/>
      <c r="H13" s="25"/>
      <c r="I13" s="3"/>
      <c r="J13" s="53"/>
      <c r="K13" s="3"/>
      <c r="L13" s="3"/>
      <c r="M13" s="3"/>
      <c r="N13" s="3"/>
      <c r="O13" s="3"/>
      <c r="P13" s="3"/>
      <c r="Q13" s="3"/>
      <c r="R13" s="3"/>
      <c r="S13" s="3"/>
      <c r="T13" s="3"/>
      <c r="U13" s="3"/>
      <c r="V13" s="3"/>
      <c r="W13" s="3"/>
      <c r="X13" s="3"/>
      <c r="Y13" s="3"/>
      <c r="Z13" s="3"/>
    </row>
    <row r="14" ht="15.75" customHeight="1">
      <c r="A14" s="52"/>
      <c r="B14" s="31" t="s">
        <v>47</v>
      </c>
      <c r="I14" s="3"/>
      <c r="J14" s="53"/>
      <c r="K14" s="3"/>
      <c r="L14" s="3"/>
      <c r="M14" s="3"/>
      <c r="N14" s="3"/>
      <c r="O14" s="3"/>
      <c r="P14" s="3"/>
      <c r="Q14" s="3"/>
      <c r="R14" s="3"/>
      <c r="S14" s="3"/>
      <c r="T14" s="3"/>
      <c r="U14" s="3"/>
      <c r="V14" s="3"/>
      <c r="W14" s="3"/>
      <c r="X14" s="3"/>
      <c r="Y14" s="3"/>
      <c r="Z14" s="3"/>
    </row>
    <row r="15" ht="15.75" customHeight="1">
      <c r="A15" s="25"/>
      <c r="B15" s="25"/>
      <c r="C15" s="57" t="s">
        <v>48</v>
      </c>
      <c r="D15" s="57" t="s">
        <v>48</v>
      </c>
      <c r="E15" s="57" t="s">
        <v>48</v>
      </c>
      <c r="F15" s="57" t="s">
        <v>48</v>
      </c>
      <c r="G15" s="57" t="s">
        <v>48</v>
      </c>
      <c r="H15" s="57" t="s">
        <v>48</v>
      </c>
      <c r="I15" s="3"/>
      <c r="J15" s="53"/>
      <c r="K15" s="3"/>
      <c r="L15" s="3"/>
      <c r="M15" s="3"/>
      <c r="N15" s="3"/>
      <c r="O15" s="3"/>
      <c r="P15" s="3"/>
      <c r="Q15" s="3"/>
      <c r="R15" s="3"/>
      <c r="S15" s="3"/>
      <c r="T15" s="3"/>
      <c r="U15" s="3"/>
      <c r="V15" s="3"/>
      <c r="W15" s="3"/>
      <c r="X15" s="3"/>
      <c r="Y15" s="3"/>
      <c r="Z15" s="3"/>
    </row>
    <row r="16" ht="15.75" customHeight="1">
      <c r="A16" s="58"/>
      <c r="B16" s="58" t="s">
        <v>49</v>
      </c>
      <c r="C16" s="35">
        <v>2000000.0</v>
      </c>
      <c r="D16" s="35">
        <v>4175000.0</v>
      </c>
      <c r="E16" s="35">
        <v>1.0E7</v>
      </c>
      <c r="F16" s="35">
        <v>2.0E7</v>
      </c>
      <c r="G16" s="35">
        <v>5.0E7</v>
      </c>
      <c r="H16" s="35">
        <v>1.0E8</v>
      </c>
      <c r="I16" s="59"/>
      <c r="J16" s="53"/>
      <c r="K16" s="59"/>
      <c r="L16" s="59"/>
      <c r="M16" s="59"/>
      <c r="N16" s="59"/>
      <c r="O16" s="59"/>
      <c r="P16" s="59"/>
      <c r="Q16" s="59"/>
      <c r="R16" s="59"/>
      <c r="S16" s="59"/>
      <c r="T16" s="59"/>
      <c r="U16" s="59"/>
      <c r="V16" s="59"/>
      <c r="W16" s="59"/>
      <c r="X16" s="59"/>
      <c r="Y16" s="59"/>
      <c r="Z16" s="59"/>
    </row>
    <row r="17" ht="15.75" customHeight="1">
      <c r="A17" s="25"/>
      <c r="B17" s="25"/>
      <c r="C17" s="25"/>
      <c r="D17" s="25"/>
      <c r="E17" s="25"/>
      <c r="F17" s="25"/>
      <c r="G17" s="25"/>
      <c r="H17" s="25"/>
      <c r="I17" s="3"/>
      <c r="J17" s="53"/>
      <c r="K17" s="3"/>
      <c r="L17" s="3"/>
      <c r="M17" s="3"/>
      <c r="N17" s="3"/>
      <c r="O17" s="3"/>
      <c r="P17" s="3"/>
      <c r="Q17" s="3"/>
      <c r="R17" s="3"/>
      <c r="S17" s="3"/>
      <c r="T17" s="3"/>
      <c r="U17" s="3"/>
      <c r="V17" s="3"/>
      <c r="W17" s="3"/>
      <c r="X17" s="3"/>
      <c r="Y17" s="3"/>
      <c r="Z17" s="3"/>
    </row>
    <row r="18" ht="15.75" customHeight="1">
      <c r="A18" s="25"/>
      <c r="B18" s="25"/>
      <c r="C18" s="25"/>
      <c r="D18" s="25"/>
      <c r="E18" s="25"/>
      <c r="F18" s="25"/>
      <c r="G18" s="25"/>
      <c r="H18" s="25"/>
      <c r="I18" s="3"/>
      <c r="J18" s="53"/>
      <c r="K18" s="3"/>
      <c r="L18" s="3"/>
      <c r="M18" s="3"/>
      <c r="N18" s="3"/>
      <c r="O18" s="3"/>
      <c r="P18" s="3"/>
      <c r="Q18" s="3"/>
      <c r="R18" s="3"/>
      <c r="S18" s="3"/>
      <c r="T18" s="3"/>
      <c r="U18" s="3"/>
      <c r="V18" s="3"/>
      <c r="W18" s="3"/>
      <c r="X18" s="3"/>
      <c r="Y18" s="3"/>
      <c r="Z18" s="3"/>
    </row>
    <row r="19" ht="15.75" customHeight="1">
      <c r="A19" s="52"/>
      <c r="B19" s="31" t="s">
        <v>50</v>
      </c>
      <c r="I19" s="3"/>
      <c r="J19" s="53"/>
      <c r="K19" s="3"/>
      <c r="L19" s="3"/>
      <c r="M19" s="3"/>
      <c r="N19" s="3"/>
      <c r="O19" s="3"/>
      <c r="P19" s="3"/>
      <c r="Q19" s="3"/>
      <c r="R19" s="3"/>
      <c r="S19" s="3"/>
      <c r="T19" s="3"/>
      <c r="U19" s="3"/>
      <c r="V19" s="3"/>
      <c r="W19" s="3"/>
      <c r="X19" s="3"/>
      <c r="Y19" s="3"/>
      <c r="Z19" s="3"/>
    </row>
    <row r="20" ht="15.75" customHeight="1">
      <c r="A20" s="25"/>
      <c r="B20" s="25"/>
      <c r="C20" s="45"/>
      <c r="D20" s="45"/>
      <c r="E20" s="45"/>
      <c r="F20" s="45"/>
      <c r="G20" s="45"/>
      <c r="H20" s="45"/>
      <c r="I20" s="3"/>
      <c r="J20" s="53"/>
      <c r="K20" s="3"/>
      <c r="L20" s="3"/>
      <c r="M20" s="3"/>
      <c r="N20" s="3"/>
      <c r="O20" s="3"/>
      <c r="P20" s="3"/>
      <c r="Q20" s="3"/>
      <c r="R20" s="3"/>
      <c r="S20" s="3"/>
      <c r="T20" s="3"/>
      <c r="U20" s="3"/>
      <c r="V20" s="3"/>
      <c r="W20" s="3"/>
      <c r="X20" s="3"/>
      <c r="Y20" s="3"/>
      <c r="Z20" s="3"/>
    </row>
    <row r="21" ht="15.75" customHeight="1">
      <c r="A21" s="25"/>
      <c r="B21" s="25" t="s">
        <v>51</v>
      </c>
      <c r="C21" s="56">
        <f>ifs('Cap Table'!$C$12="Yes",$E$9,($F$9*C$16 &lt; $E$9), $E$9,($F$9*C$16 &gt;= $E$9), 0 )</f>
        <v>1250000</v>
      </c>
      <c r="D21" s="56">
        <f>ifs('Cap Table'!$C$12="Yes",$E$9,($F$9*D$16 &lt; $E$9), $E$9,($F$9*D$16 &gt;= $E$9), 0 )</f>
        <v>1250000</v>
      </c>
      <c r="E21" s="56">
        <f>ifs('Cap Table'!$C$12="Yes",$E$9,($F$9*E$16 &lt; $E$9), $E$9,($F$9*E$16 &gt;= $E$9), 0 )</f>
        <v>1250000</v>
      </c>
      <c r="F21" s="56">
        <f>ifs('Cap Table'!$C$12="Yes",$E$9,($F$9*F$16 &lt; $E$9), $E$9,($F$9*F$16 &gt;= $E$9), 0 )</f>
        <v>1250000</v>
      </c>
      <c r="G21" s="56">
        <f>ifs('Cap Table'!$C$12="Yes",$E$9,($F$9*G$16 &lt; $E$9), $E$9,($F$9*G$16 &gt;= $E$9), 0 )</f>
        <v>1250000</v>
      </c>
      <c r="H21" s="56">
        <f>ifs('Cap Table'!$C$12="Yes",$E$9,($F$9*H$16 &lt; $E$9), $E$9,($F$9*H$16 &gt;= $E$9), 0 )</f>
        <v>1250000</v>
      </c>
      <c r="I21" s="3"/>
      <c r="J21" s="53"/>
      <c r="K21" s="3"/>
      <c r="L21" s="3"/>
      <c r="M21" s="3"/>
      <c r="N21" s="3"/>
      <c r="O21" s="3"/>
      <c r="P21" s="3"/>
      <c r="Q21" s="3"/>
      <c r="R21" s="3"/>
      <c r="S21" s="3"/>
      <c r="T21" s="3"/>
      <c r="U21" s="3"/>
      <c r="V21" s="3"/>
      <c r="W21" s="3"/>
      <c r="X21" s="3"/>
      <c r="Y21" s="3"/>
      <c r="Z21" s="3"/>
    </row>
    <row r="22" ht="15.75" customHeight="1">
      <c r="A22" s="25"/>
      <c r="B22" s="25" t="s">
        <v>52</v>
      </c>
      <c r="C22" s="56">
        <f t="shared" ref="C22:H22" si="2">C16-C21</f>
        <v>750000</v>
      </c>
      <c r="D22" s="56">
        <f t="shared" si="2"/>
        <v>2925000</v>
      </c>
      <c r="E22" s="56">
        <f t="shared" si="2"/>
        <v>8750000</v>
      </c>
      <c r="F22" s="56">
        <f t="shared" si="2"/>
        <v>18750000</v>
      </c>
      <c r="G22" s="56">
        <f t="shared" si="2"/>
        <v>48750000</v>
      </c>
      <c r="H22" s="56">
        <f t="shared" si="2"/>
        <v>98750000</v>
      </c>
      <c r="I22" s="3"/>
      <c r="J22" s="53"/>
      <c r="K22" s="3"/>
      <c r="L22" s="3"/>
      <c r="M22" s="3"/>
      <c r="N22" s="3"/>
      <c r="O22" s="3"/>
      <c r="P22" s="3"/>
      <c r="Q22" s="3"/>
      <c r="R22" s="3"/>
      <c r="S22" s="3"/>
      <c r="T22" s="3"/>
      <c r="U22" s="3"/>
      <c r="V22" s="3"/>
      <c r="W22" s="3"/>
      <c r="X22" s="3"/>
      <c r="Y22" s="3"/>
      <c r="Z22" s="3"/>
    </row>
    <row r="23" ht="15.75" customHeight="1">
      <c r="A23" s="25"/>
      <c r="B23" s="25" t="s">
        <v>53</v>
      </c>
      <c r="C23" s="55">
        <f>ifs('Cap Table'!$C$12="Yes",C22/$C$11,($F$9*C$16 &lt; $E$9), C22/($C$7+$C$8), ($F$9*C$16 &gt;= $E$9), C22/$C$11 )</f>
        <v>0.2245508982</v>
      </c>
      <c r="D23" s="55">
        <f>ifs('Cap Table'!$C$12="Yes",D22/$C$11,($F$9*D$16 &lt; $E$9), D22/($C$7+$C$8), ($F$9*D$16 &gt;= $E$9), D22/$C$11 )</f>
        <v>0.875748503</v>
      </c>
      <c r="E23" s="55">
        <f>ifs('Cap Table'!$C$12="Yes",E22/$C$11,($F$9*E$16 &lt; $E$9), E22/($C$7+$C$8), ($F$9*E$16 &gt;= $E$9), E22/$C$11 )</f>
        <v>2.619760479</v>
      </c>
      <c r="F23" s="55">
        <f>ifs('Cap Table'!$C$12="Yes",F22/$C$11,($F$9*F$16 &lt; $E$9), F22/($C$7+$C$8), ($F$9*F$16 &gt;= $E$9), F22/$C$11 )</f>
        <v>5.613772455</v>
      </c>
      <c r="G23" s="55">
        <f>ifs('Cap Table'!$C$12="Yes",G22/$C$11,($F$9*G$16 &lt; $E$9), G22/($C$7+$C$8), ($F$9*G$16 &gt;= $E$9), G22/$C$11 )</f>
        <v>14.59580838</v>
      </c>
      <c r="H23" s="55">
        <f>ifs('Cap Table'!$C$12="Yes",H22/$C$11,($F$9*H$16 &lt; $E$9), H22/($C$7+$C$8), ($F$9*H$16 &gt;= $E$9), H22/$C$11 )</f>
        <v>29.56586826</v>
      </c>
      <c r="I23" s="3"/>
      <c r="J23" s="53"/>
      <c r="K23" s="3"/>
      <c r="L23" s="3"/>
      <c r="M23" s="3"/>
      <c r="N23" s="3"/>
      <c r="O23" s="3"/>
      <c r="P23" s="3"/>
      <c r="Q23" s="3"/>
      <c r="R23" s="3"/>
      <c r="S23" s="3"/>
      <c r="T23" s="3"/>
      <c r="U23" s="3"/>
      <c r="V23" s="3"/>
      <c r="W23" s="3"/>
      <c r="X23" s="3"/>
      <c r="Y23" s="3"/>
      <c r="Z23" s="3"/>
    </row>
    <row r="24" ht="15.75" customHeight="1">
      <c r="A24" s="25"/>
      <c r="B24" s="25" t="s">
        <v>54</v>
      </c>
      <c r="C24" s="55">
        <f>ifs('Cap Table'!$C$12="Yes",C22/$C$11,($F$9*C$16 &lt; $E$9), 0, ($F$9*C$16 &gt;= $E$9), C22/$C$11 )</f>
        <v>0.2245508982</v>
      </c>
      <c r="D24" s="55">
        <f>ifs('Cap Table'!$C$12="Yes",D22/$C$11,($F$9*D$16 &lt; $E$9), 0, ($F$9*D$16 &gt;= $E$9), D22/$C$11 )</f>
        <v>0.875748503</v>
      </c>
      <c r="E24" s="55">
        <f>ifs('Cap Table'!$C$12="Yes",E22/$C$11,($F$9*E$16 &lt; $E$9), 0, ($F$9*E$16 &gt;= $E$9), E22/$C$11 )</f>
        <v>2.619760479</v>
      </c>
      <c r="F24" s="55">
        <f>ifs('Cap Table'!$C$12="Yes",F22/$C$11,($F$9*F$16 &lt; $E$9), 0, ($F$9*F$16 &gt;= $E$9), F22/$C$11 )</f>
        <v>5.613772455</v>
      </c>
      <c r="G24" s="55">
        <f>ifs('Cap Table'!$C$12="Yes",G22/$C$11,($F$9*G$16 &lt; $E$9), 0, ($F$9*G$16 &gt;= $E$9), G22/$C$11 )</f>
        <v>14.59580838</v>
      </c>
      <c r="H24" s="55">
        <f>ifs('Cap Table'!$C$12="Yes",H22/$C$11,($F$9*H$16 &lt; $E$9), 0, ($F$9*H$16 &gt;= $E$9), H22/$C$11 )</f>
        <v>29.56586826</v>
      </c>
      <c r="I24" s="3"/>
      <c r="J24" s="53"/>
      <c r="K24" s="3"/>
      <c r="L24" s="3"/>
      <c r="M24" s="3"/>
      <c r="N24" s="3"/>
      <c r="O24" s="3"/>
      <c r="P24" s="3"/>
      <c r="Q24" s="3"/>
      <c r="R24" s="3"/>
      <c r="S24" s="3"/>
      <c r="T24" s="3"/>
      <c r="U24" s="3"/>
      <c r="V24" s="3"/>
      <c r="W24" s="3"/>
      <c r="X24" s="3"/>
      <c r="Y24" s="3"/>
      <c r="Z24" s="3"/>
    </row>
    <row r="25" ht="15.75" customHeight="1">
      <c r="A25" s="25"/>
      <c r="B25" s="25" t="s">
        <v>55</v>
      </c>
      <c r="C25" s="55">
        <f t="shared" ref="C25:H25" si="3">C31/$C$9</f>
        <v>1.474550898</v>
      </c>
      <c r="D25" s="55">
        <f t="shared" si="3"/>
        <v>2.125748503</v>
      </c>
      <c r="E25" s="55">
        <f t="shared" si="3"/>
        <v>3.869760479</v>
      </c>
      <c r="F25" s="55">
        <f t="shared" si="3"/>
        <v>6.863772455</v>
      </c>
      <c r="G25" s="55">
        <f t="shared" si="3"/>
        <v>15.84580838</v>
      </c>
      <c r="H25" s="55">
        <f t="shared" si="3"/>
        <v>30.81586826</v>
      </c>
      <c r="I25" s="3"/>
      <c r="J25" s="53"/>
      <c r="K25" s="3"/>
      <c r="L25" s="3"/>
      <c r="M25" s="3"/>
      <c r="N25" s="3"/>
      <c r="O25" s="3"/>
      <c r="P25" s="3"/>
      <c r="Q25" s="3"/>
      <c r="R25" s="3"/>
      <c r="S25" s="3"/>
      <c r="T25" s="3"/>
      <c r="U25" s="3"/>
      <c r="V25" s="3"/>
      <c r="W25" s="3"/>
      <c r="X25" s="3"/>
      <c r="Y25" s="3"/>
      <c r="Z25" s="3"/>
    </row>
    <row r="26" ht="15.75" customHeight="1">
      <c r="A26" s="25"/>
      <c r="B26" s="25"/>
      <c r="C26" s="25"/>
      <c r="D26" s="25"/>
      <c r="E26" s="25"/>
      <c r="F26" s="25"/>
      <c r="G26" s="25"/>
      <c r="H26" s="25"/>
      <c r="I26" s="3"/>
      <c r="J26" s="53"/>
      <c r="K26" s="3"/>
      <c r="L26" s="3"/>
      <c r="M26" s="3"/>
      <c r="N26" s="3"/>
      <c r="O26" s="3"/>
      <c r="P26" s="3"/>
      <c r="Q26" s="3"/>
      <c r="R26" s="3"/>
      <c r="S26" s="3"/>
      <c r="T26" s="3"/>
      <c r="U26" s="3"/>
      <c r="V26" s="3"/>
      <c r="W26" s="3"/>
      <c r="X26" s="3"/>
      <c r="Y26" s="3"/>
      <c r="Z26" s="3"/>
    </row>
    <row r="27" ht="15.75" customHeight="1">
      <c r="A27" s="52"/>
      <c r="B27" s="31" t="s">
        <v>56</v>
      </c>
      <c r="I27" s="3"/>
      <c r="J27" s="53"/>
      <c r="K27" s="3"/>
      <c r="L27" s="3"/>
      <c r="M27" s="3"/>
      <c r="N27" s="3"/>
      <c r="O27" s="3"/>
      <c r="P27" s="3"/>
      <c r="Q27" s="3"/>
      <c r="R27" s="3"/>
      <c r="S27" s="3"/>
      <c r="T27" s="3"/>
      <c r="U27" s="3"/>
      <c r="V27" s="3"/>
      <c r="W27" s="3"/>
      <c r="X27" s="3"/>
      <c r="Y27" s="3"/>
      <c r="Z27" s="3"/>
    </row>
    <row r="28" ht="15.75" customHeight="1">
      <c r="A28" s="25"/>
      <c r="B28" s="25"/>
      <c r="C28" s="25"/>
      <c r="D28" s="25"/>
      <c r="E28" s="25"/>
      <c r="F28" s="25"/>
      <c r="G28" s="25"/>
      <c r="H28" s="25"/>
      <c r="I28" s="3"/>
      <c r="J28" s="53"/>
      <c r="K28" s="3"/>
      <c r="L28" s="3"/>
      <c r="M28" s="3"/>
      <c r="N28" s="3"/>
      <c r="O28" s="3"/>
      <c r="P28" s="3"/>
      <c r="Q28" s="3"/>
      <c r="R28" s="3"/>
      <c r="S28" s="3"/>
      <c r="T28" s="3"/>
      <c r="U28" s="3"/>
      <c r="V28" s="3"/>
      <c r="W28" s="3"/>
      <c r="X28" s="3"/>
      <c r="Y28" s="3"/>
      <c r="Z28" s="3"/>
    </row>
    <row r="29" ht="15.75" customHeight="1">
      <c r="A29" s="25"/>
      <c r="B29" s="25" t="s">
        <v>14</v>
      </c>
      <c r="C29" s="56">
        <f t="shared" ref="C29:H29" si="4">C$23*$C$7</f>
        <v>494011.976</v>
      </c>
      <c r="D29" s="56">
        <f t="shared" si="4"/>
        <v>1926646.707</v>
      </c>
      <c r="E29" s="56">
        <f t="shared" si="4"/>
        <v>5763473.054</v>
      </c>
      <c r="F29" s="56">
        <f t="shared" si="4"/>
        <v>12350299.4</v>
      </c>
      <c r="G29" s="56">
        <f t="shared" si="4"/>
        <v>32110778.44</v>
      </c>
      <c r="H29" s="56">
        <f t="shared" si="4"/>
        <v>65044910.18</v>
      </c>
      <c r="I29" s="3"/>
      <c r="J29" s="53"/>
      <c r="K29" s="3"/>
      <c r="L29" s="3"/>
      <c r="M29" s="3"/>
      <c r="N29" s="3"/>
      <c r="O29" s="3"/>
      <c r="P29" s="3"/>
      <c r="Q29" s="3"/>
      <c r="R29" s="3"/>
      <c r="S29" s="3"/>
      <c r="T29" s="3"/>
      <c r="U29" s="3"/>
      <c r="V29" s="3"/>
      <c r="W29" s="3"/>
      <c r="X29" s="3"/>
      <c r="Y29" s="3"/>
      <c r="Z29" s="3"/>
    </row>
    <row r="30" ht="15.75" customHeight="1">
      <c r="A30" s="25"/>
      <c r="B30" s="25" t="s">
        <v>15</v>
      </c>
      <c r="C30" s="56">
        <f t="shared" ref="C30:H30" si="5">C$23*$C$8</f>
        <v>31437.12575</v>
      </c>
      <c r="D30" s="56">
        <f t="shared" si="5"/>
        <v>122604.7904</v>
      </c>
      <c r="E30" s="56">
        <f t="shared" si="5"/>
        <v>366766.4671</v>
      </c>
      <c r="F30" s="56">
        <f t="shared" si="5"/>
        <v>785928.1437</v>
      </c>
      <c r="G30" s="56">
        <f t="shared" si="5"/>
        <v>2043413.174</v>
      </c>
      <c r="H30" s="56">
        <f t="shared" si="5"/>
        <v>4139221.557</v>
      </c>
      <c r="I30" s="3"/>
      <c r="J30" s="53"/>
      <c r="K30" s="3"/>
      <c r="L30" s="3"/>
      <c r="M30" s="3"/>
      <c r="N30" s="3"/>
      <c r="O30" s="3"/>
      <c r="P30" s="3"/>
      <c r="Q30" s="3"/>
      <c r="R30" s="3"/>
      <c r="S30" s="3"/>
      <c r="T30" s="3"/>
      <c r="U30" s="3"/>
      <c r="V30" s="3"/>
      <c r="W30" s="3"/>
      <c r="X30" s="3"/>
      <c r="Y30" s="3"/>
      <c r="Z30" s="3"/>
    </row>
    <row r="31" ht="15.75" customHeight="1">
      <c r="A31" s="25"/>
      <c r="B31" s="25" t="s">
        <v>57</v>
      </c>
      <c r="C31" s="56">
        <f t="shared" ref="C31:H31" si="6">C$24*$C$9+C21</f>
        <v>1474550.898</v>
      </c>
      <c r="D31" s="56">
        <f t="shared" si="6"/>
        <v>2125748.503</v>
      </c>
      <c r="E31" s="56">
        <f t="shared" si="6"/>
        <v>3869760.479</v>
      </c>
      <c r="F31" s="56">
        <f t="shared" si="6"/>
        <v>6863772.455</v>
      </c>
      <c r="G31" s="56">
        <f t="shared" si="6"/>
        <v>15845808.38</v>
      </c>
      <c r="H31" s="56">
        <f t="shared" si="6"/>
        <v>30815868.26</v>
      </c>
      <c r="I31" s="3"/>
      <c r="J31" s="53"/>
      <c r="K31" s="3"/>
      <c r="L31" s="3"/>
      <c r="M31" s="3"/>
      <c r="N31" s="3"/>
      <c r="O31" s="3"/>
      <c r="P31" s="3"/>
      <c r="Q31" s="3"/>
      <c r="R31" s="3"/>
      <c r="S31" s="3"/>
      <c r="T31" s="3"/>
      <c r="U31" s="3"/>
      <c r="V31" s="3"/>
      <c r="W31" s="3"/>
      <c r="X31" s="3"/>
      <c r="Y31" s="3"/>
      <c r="Z31" s="3"/>
    </row>
    <row r="32" ht="15.75" customHeight="1">
      <c r="A32" s="25"/>
      <c r="B32" s="25"/>
      <c r="C32" s="25"/>
      <c r="D32" s="25"/>
      <c r="E32" s="25"/>
      <c r="F32" s="25"/>
      <c r="G32" s="25"/>
      <c r="H32" s="25"/>
      <c r="I32" s="3"/>
      <c r="J32" s="53"/>
      <c r="K32" s="3"/>
      <c r="L32" s="3"/>
      <c r="M32" s="3"/>
      <c r="N32" s="3"/>
      <c r="O32" s="3"/>
      <c r="P32" s="3"/>
      <c r="Q32" s="3"/>
      <c r="R32" s="3"/>
      <c r="S32" s="3"/>
      <c r="T32" s="3"/>
      <c r="U32" s="3"/>
      <c r="V32" s="3"/>
      <c r="W32" s="3"/>
      <c r="X32" s="3"/>
      <c r="Y32" s="3"/>
      <c r="Z32" s="3"/>
    </row>
    <row r="33" ht="15.75" customHeight="1">
      <c r="A33" s="25"/>
      <c r="B33" s="40" t="s">
        <v>58</v>
      </c>
      <c r="C33" s="60">
        <f t="shared" ref="C33:H33" si="7">sum(C29:C31)</f>
        <v>2000000</v>
      </c>
      <c r="D33" s="60">
        <f t="shared" si="7"/>
        <v>4175000</v>
      </c>
      <c r="E33" s="60">
        <f t="shared" si="7"/>
        <v>10000000</v>
      </c>
      <c r="F33" s="60">
        <f t="shared" si="7"/>
        <v>20000000</v>
      </c>
      <c r="G33" s="60">
        <f t="shared" si="7"/>
        <v>50000000</v>
      </c>
      <c r="H33" s="60">
        <f t="shared" si="7"/>
        <v>100000000</v>
      </c>
      <c r="I33" s="3"/>
      <c r="J33" s="53"/>
      <c r="K33" s="3"/>
      <c r="L33" s="3"/>
      <c r="M33" s="3"/>
      <c r="N33" s="3"/>
      <c r="O33" s="3"/>
      <c r="P33" s="3"/>
      <c r="Q33" s="3"/>
      <c r="R33" s="3"/>
      <c r="S33" s="3"/>
      <c r="T33" s="3"/>
      <c r="U33" s="3"/>
      <c r="V33" s="3"/>
      <c r="W33" s="3"/>
      <c r="X33" s="3"/>
      <c r="Y33" s="3"/>
      <c r="Z33" s="3"/>
    </row>
    <row r="34" ht="15.75" customHeight="1">
      <c r="A34" s="3"/>
      <c r="B34" s="40" t="s">
        <v>59</v>
      </c>
      <c r="C34" s="61">
        <f>C31/'Cap Table'!$C$8</f>
        <v>1.179640719</v>
      </c>
      <c r="D34" s="61">
        <f>D31/'Cap Table'!$C$8</f>
        <v>1.700598802</v>
      </c>
      <c r="E34" s="61">
        <f>E31/'Cap Table'!$C$8</f>
        <v>3.095808383</v>
      </c>
      <c r="F34" s="61">
        <f>F31/'Cap Table'!$C$8</f>
        <v>5.491017964</v>
      </c>
      <c r="G34" s="61">
        <f>G31/'Cap Table'!$C$8</f>
        <v>12.67664671</v>
      </c>
      <c r="H34" s="61">
        <f>H31/'Cap Table'!$C$8</f>
        <v>24.65269461</v>
      </c>
      <c r="I34" s="3"/>
      <c r="J34" s="5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53"/>
      <c r="K35" s="3"/>
      <c r="L35" s="3"/>
      <c r="M35" s="3"/>
      <c r="N35" s="3"/>
      <c r="O35" s="3"/>
      <c r="P35" s="3"/>
      <c r="Q35" s="3"/>
      <c r="R35" s="3"/>
      <c r="S35" s="3"/>
      <c r="T35" s="3"/>
      <c r="U35" s="3"/>
      <c r="V35" s="3"/>
      <c r="W35" s="3"/>
      <c r="X35" s="3"/>
      <c r="Y35" s="3"/>
      <c r="Z35" s="3"/>
    </row>
    <row r="36" ht="15.75" customHeight="1">
      <c r="A36" s="52"/>
      <c r="B36" s="31" t="s">
        <v>60</v>
      </c>
      <c r="I36" s="3"/>
      <c r="J36" s="5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53"/>
      <c r="K37" s="3"/>
      <c r="L37" s="3"/>
      <c r="M37" s="3"/>
      <c r="N37" s="3"/>
      <c r="O37" s="3"/>
      <c r="P37" s="3"/>
      <c r="Q37" s="3"/>
      <c r="R37" s="3"/>
      <c r="S37" s="3"/>
      <c r="T37" s="3"/>
      <c r="U37" s="3"/>
      <c r="V37" s="3"/>
      <c r="W37" s="3"/>
      <c r="X37" s="3"/>
      <c r="Y37" s="3"/>
      <c r="Z37" s="3"/>
    </row>
    <row r="38" ht="15.75" customHeight="1">
      <c r="A38" s="3"/>
      <c r="B38" s="25" t="str">
        <f>'Cap Table'!B18</f>
        <v>Founder One</v>
      </c>
      <c r="C38" s="56">
        <f>C$25*'Cap Table'!$E18+('Cap Table'!$C18+'Cap Table'!$D18)*C$23</f>
        <v>283532.9341</v>
      </c>
      <c r="D38" s="56">
        <f>D$25*'Cap Table'!$E18+('Cap Table'!$C18+'Cap Table'!$D18)*D$23</f>
        <v>960778.4431</v>
      </c>
      <c r="E38" s="56">
        <f>E$25*'Cap Table'!$E18+('Cap Table'!$C18+'Cap Table'!$D18)*E$23</f>
        <v>2774550.898</v>
      </c>
      <c r="F38" s="56">
        <f>F$25*'Cap Table'!$E18+('Cap Table'!$C18+'Cap Table'!$D18)*F$23</f>
        <v>5888323.353</v>
      </c>
      <c r="G38" s="56">
        <f>G$25*'Cap Table'!$E18+('Cap Table'!$C18+'Cap Table'!$D18)*G$23</f>
        <v>15229640.72</v>
      </c>
      <c r="H38" s="56">
        <f>H$25*'Cap Table'!$E18+('Cap Table'!$C18+'Cap Table'!$D18)*H$23</f>
        <v>30798502.99</v>
      </c>
      <c r="I38" s="3"/>
      <c r="J38" s="53"/>
      <c r="K38" s="3"/>
      <c r="L38" s="3"/>
      <c r="M38" s="3"/>
      <c r="N38" s="3"/>
      <c r="O38" s="3"/>
      <c r="P38" s="3"/>
      <c r="Q38" s="3"/>
      <c r="R38" s="3"/>
      <c r="S38" s="3"/>
      <c r="T38" s="3"/>
      <c r="U38" s="3"/>
      <c r="V38" s="3"/>
      <c r="W38" s="3"/>
      <c r="X38" s="3"/>
      <c r="Y38" s="3"/>
      <c r="Z38" s="3"/>
    </row>
    <row r="39" ht="15.75" customHeight="1">
      <c r="A39" s="3"/>
      <c r="B39" s="25" t="str">
        <f>'Cap Table'!B19</f>
        <v>Founder Two</v>
      </c>
      <c r="C39" s="56">
        <f>C$25*'Cap Table'!$E19+('Cap Table'!$C19+'Cap Table'!$D19)*C$23</f>
        <v>202095.8084</v>
      </c>
      <c r="D39" s="56">
        <f>D$25*'Cap Table'!$E19+('Cap Table'!$C19+'Cap Table'!$D19)*D$23</f>
        <v>788173.6527</v>
      </c>
      <c r="E39" s="56">
        <f>E$25*'Cap Table'!$E19+('Cap Table'!$C19+'Cap Table'!$D19)*E$23</f>
        <v>2357784.431</v>
      </c>
      <c r="F39" s="56">
        <f>F$25*'Cap Table'!$E19+('Cap Table'!$C19+'Cap Table'!$D19)*F$23</f>
        <v>5052395.21</v>
      </c>
      <c r="G39" s="56">
        <f>G$25*'Cap Table'!$E19+('Cap Table'!$C19+'Cap Table'!$D19)*G$23</f>
        <v>13136227.54</v>
      </c>
      <c r="H39" s="56">
        <f>H$25*'Cap Table'!$E19+('Cap Table'!$C19+'Cap Table'!$D19)*H$23</f>
        <v>26609281.44</v>
      </c>
      <c r="I39" s="3"/>
      <c r="J39" s="53"/>
      <c r="K39" s="3"/>
      <c r="L39" s="3"/>
      <c r="M39" s="3"/>
      <c r="N39" s="3"/>
      <c r="O39" s="3"/>
      <c r="P39" s="3"/>
      <c r="Q39" s="3"/>
      <c r="R39" s="3"/>
      <c r="S39" s="3"/>
      <c r="T39" s="3"/>
      <c r="U39" s="3"/>
      <c r="V39" s="3"/>
      <c r="W39" s="3"/>
      <c r="X39" s="3"/>
      <c r="Y39" s="3"/>
      <c r="Z39" s="3"/>
    </row>
    <row r="40" ht="15.75" customHeight="1">
      <c r="A40" s="3"/>
      <c r="B40" s="25"/>
      <c r="C40" s="25"/>
      <c r="D40" s="25"/>
      <c r="E40" s="25"/>
      <c r="F40" s="25"/>
      <c r="G40" s="25"/>
      <c r="H40" s="25"/>
      <c r="I40" s="3"/>
      <c r="J40" s="53"/>
      <c r="K40" s="3"/>
      <c r="L40" s="3"/>
      <c r="M40" s="3"/>
      <c r="N40" s="3"/>
      <c r="O40" s="3"/>
      <c r="P40" s="3"/>
      <c r="Q40" s="3"/>
      <c r="R40" s="3"/>
      <c r="S40" s="3"/>
      <c r="T40" s="3"/>
      <c r="U40" s="3"/>
      <c r="V40" s="3"/>
      <c r="W40" s="3"/>
      <c r="X40" s="3"/>
      <c r="Y40" s="3"/>
      <c r="Z40" s="3"/>
    </row>
    <row r="41" ht="15.75" customHeight="1">
      <c r="A41" s="3"/>
      <c r="B41" s="25" t="str">
        <f>'Cap Table'!B23</f>
        <v>Management</v>
      </c>
      <c r="C41" s="56">
        <f>C$25*'Cap Table'!$E23+('Cap Table'!$C23+'Cap Table'!$D23)*C$23</f>
        <v>39296.40719</v>
      </c>
      <c r="D41" s="56">
        <f>D$25*'Cap Table'!$E23+('Cap Table'!$C23+'Cap Table'!$D23)*D$23</f>
        <v>153255.988</v>
      </c>
      <c r="E41" s="56">
        <f>E$25*'Cap Table'!$E23+('Cap Table'!$C23+'Cap Table'!$D23)*E$23</f>
        <v>458458.0838</v>
      </c>
      <c r="F41" s="56">
        <f>F$25*'Cap Table'!$E23+('Cap Table'!$C23+'Cap Table'!$D23)*F$23</f>
        <v>982410.1796</v>
      </c>
      <c r="G41" s="56">
        <f>G$25*'Cap Table'!$E23+('Cap Table'!$C23+'Cap Table'!$D23)*G$23</f>
        <v>2554266.467</v>
      </c>
      <c r="H41" s="56">
        <f>H$25*'Cap Table'!$E23+('Cap Table'!$C23+'Cap Table'!$D23)*H$23</f>
        <v>5174026.946</v>
      </c>
      <c r="I41" s="3"/>
      <c r="J41" s="53"/>
      <c r="K41" s="3"/>
      <c r="L41" s="3"/>
      <c r="M41" s="3"/>
      <c r="N41" s="3"/>
      <c r="O41" s="3"/>
      <c r="P41" s="3"/>
      <c r="Q41" s="3"/>
      <c r="R41" s="3"/>
      <c r="S41" s="3"/>
      <c r="T41" s="3"/>
      <c r="U41" s="3"/>
      <c r="V41" s="3"/>
      <c r="W41" s="3"/>
      <c r="X41" s="3"/>
      <c r="Y41" s="3"/>
      <c r="Z41" s="3"/>
    </row>
    <row r="42" ht="15.75" customHeight="1">
      <c r="A42" s="3"/>
      <c r="B42" s="25" t="str">
        <f>'Cap Table'!B24</f>
        <v>Other Employees</v>
      </c>
      <c r="C42" s="56">
        <f>C$25*'Cap Table'!$E24+('Cap Table'!$C24+'Cap Table'!$D24)*C$23</f>
        <v>5613.772455</v>
      </c>
      <c r="D42" s="56">
        <f>D$25*'Cap Table'!$E24+('Cap Table'!$C24+'Cap Table'!$D24)*D$23</f>
        <v>21893.71257</v>
      </c>
      <c r="E42" s="56">
        <f>E$25*'Cap Table'!$E24+('Cap Table'!$C24+'Cap Table'!$D24)*E$23</f>
        <v>65494.01198</v>
      </c>
      <c r="F42" s="56">
        <f>F$25*'Cap Table'!$E24+('Cap Table'!$C24+'Cap Table'!$D24)*F$23</f>
        <v>140344.3114</v>
      </c>
      <c r="G42" s="56">
        <f>G$25*'Cap Table'!$E24+('Cap Table'!$C24+'Cap Table'!$D24)*G$23</f>
        <v>364895.2096</v>
      </c>
      <c r="H42" s="56">
        <f>H$25*'Cap Table'!$E24+('Cap Table'!$C24+'Cap Table'!$D24)*H$23</f>
        <v>739146.7066</v>
      </c>
      <c r="I42" s="3"/>
      <c r="J42" s="53"/>
      <c r="K42" s="3"/>
      <c r="L42" s="3"/>
      <c r="M42" s="3"/>
      <c r="N42" s="3"/>
      <c r="O42" s="3"/>
      <c r="P42" s="3"/>
      <c r="Q42" s="3"/>
      <c r="R42" s="3"/>
      <c r="S42" s="3"/>
      <c r="T42" s="3"/>
      <c r="U42" s="3"/>
      <c r="V42" s="3"/>
      <c r="W42" s="3"/>
      <c r="X42" s="3"/>
      <c r="Y42" s="3"/>
      <c r="Z42" s="3"/>
    </row>
    <row r="43" ht="15.75" customHeight="1">
      <c r="A43" s="3"/>
      <c r="B43" s="25" t="str">
        <f>'Cap Table'!B25</f>
        <v>Board of Directors</v>
      </c>
      <c r="C43" s="56">
        <f>C$25*'Cap Table'!$E25+('Cap Table'!$C25+'Cap Table'!$D25)*C$23</f>
        <v>183682.6347</v>
      </c>
      <c r="D43" s="56">
        <f>D$25*'Cap Table'!$E25+('Cap Table'!$C25+'Cap Table'!$D25)*D$23</f>
        <v>281362.2754</v>
      </c>
      <c r="E43" s="56">
        <f>E$25*'Cap Table'!$E25+('Cap Table'!$C25+'Cap Table'!$D25)*E$23</f>
        <v>542964.0719</v>
      </c>
      <c r="F43" s="56">
        <f>F$25*'Cap Table'!$E25+('Cap Table'!$C25+'Cap Table'!$D25)*F$23</f>
        <v>992065.8683</v>
      </c>
      <c r="G43" s="56">
        <f>G$25*'Cap Table'!$E25+('Cap Table'!$C25+'Cap Table'!$D25)*G$23</f>
        <v>2339371.257</v>
      </c>
      <c r="H43" s="56">
        <f>H$25*'Cap Table'!$E25+('Cap Table'!$C25+'Cap Table'!$D25)*H$23</f>
        <v>4584880.24</v>
      </c>
      <c r="I43" s="3"/>
      <c r="J43" s="53"/>
      <c r="K43" s="3"/>
      <c r="L43" s="3"/>
      <c r="M43" s="3"/>
      <c r="N43" s="3"/>
      <c r="O43" s="3"/>
      <c r="P43" s="3"/>
      <c r="Q43" s="3"/>
      <c r="R43" s="3"/>
      <c r="S43" s="3"/>
      <c r="T43" s="3"/>
      <c r="U43" s="3"/>
      <c r="V43" s="3"/>
      <c r="W43" s="3"/>
      <c r="X43" s="3"/>
      <c r="Y43" s="3"/>
      <c r="Z43" s="3"/>
    </row>
    <row r="44" ht="15.75" customHeight="1">
      <c r="A44" s="3"/>
      <c r="B44" s="25" t="str">
        <f>'Cap Table'!B26</f>
        <v>Advisors </v>
      </c>
      <c r="C44" s="56">
        <f>C$25*'Cap Table'!$E26+('Cap Table'!$C26+'Cap Table'!$D26)*C$23</f>
        <v>2245.508982</v>
      </c>
      <c r="D44" s="56">
        <f>D$25*'Cap Table'!$E26+('Cap Table'!$C26+'Cap Table'!$D26)*D$23</f>
        <v>8757.48503</v>
      </c>
      <c r="E44" s="56">
        <f>E$25*'Cap Table'!$E26+('Cap Table'!$C26+'Cap Table'!$D26)*E$23</f>
        <v>26197.60479</v>
      </c>
      <c r="F44" s="56">
        <f>F$25*'Cap Table'!$E26+('Cap Table'!$C26+'Cap Table'!$D26)*F$23</f>
        <v>56137.72455</v>
      </c>
      <c r="G44" s="56">
        <f>G$25*'Cap Table'!$E26+('Cap Table'!$C26+'Cap Table'!$D26)*G$23</f>
        <v>145958.0838</v>
      </c>
      <c r="H44" s="56">
        <f>H$25*'Cap Table'!$E26+('Cap Table'!$C26+'Cap Table'!$D26)*H$23</f>
        <v>295658.6826</v>
      </c>
      <c r="I44" s="3"/>
      <c r="J44" s="53"/>
      <c r="K44" s="3"/>
      <c r="L44" s="3"/>
      <c r="M44" s="3"/>
      <c r="N44" s="3"/>
      <c r="O44" s="3"/>
      <c r="P44" s="3"/>
      <c r="Q44" s="3"/>
      <c r="R44" s="3"/>
      <c r="S44" s="3"/>
      <c r="T44" s="3"/>
      <c r="U44" s="3"/>
      <c r="V44" s="3"/>
      <c r="W44" s="3"/>
      <c r="X44" s="3"/>
      <c r="Y44" s="3"/>
      <c r="Z44" s="3"/>
    </row>
    <row r="45" ht="15.75" customHeight="1">
      <c r="A45" s="3"/>
      <c r="B45" s="25"/>
      <c r="C45" s="25"/>
      <c r="D45" s="25"/>
      <c r="E45" s="25"/>
      <c r="F45" s="25"/>
      <c r="G45" s="25"/>
      <c r="H45" s="25"/>
      <c r="I45" s="3"/>
      <c r="J45" s="53"/>
      <c r="K45" s="3"/>
      <c r="L45" s="3"/>
      <c r="M45" s="3"/>
      <c r="N45" s="3"/>
      <c r="O45" s="3"/>
      <c r="P45" s="3"/>
      <c r="Q45" s="3"/>
      <c r="R45" s="3"/>
      <c r="S45" s="3"/>
      <c r="T45" s="3"/>
      <c r="U45" s="3"/>
      <c r="V45" s="3"/>
      <c r="W45" s="3"/>
      <c r="X45" s="3"/>
      <c r="Y45" s="3"/>
      <c r="Z45" s="3"/>
    </row>
    <row r="46" ht="15.75" customHeight="1">
      <c r="A46" s="3"/>
      <c r="B46" s="25" t="str">
        <f>'Cap Table'!B31</f>
        <v>Investor One</v>
      </c>
      <c r="C46" s="56">
        <f>C$25*'Cap Table'!$E31+('Cap Table'!$C31+'Cap Table'!$D31)*C$23</f>
        <v>929640.7186</v>
      </c>
      <c r="D46" s="56">
        <f>D$25*'Cap Table'!$E31+('Cap Table'!$C31+'Cap Table'!$D31)*D$23</f>
        <v>1450598.802</v>
      </c>
      <c r="E46" s="56">
        <f>E$25*'Cap Table'!$E31+('Cap Table'!$C31+'Cap Table'!$D31)*E$23</f>
        <v>2845808.383</v>
      </c>
      <c r="F46" s="56">
        <f>F$25*'Cap Table'!$E31+('Cap Table'!$C31+'Cap Table'!$D31)*F$23</f>
        <v>5241017.964</v>
      </c>
      <c r="G46" s="56">
        <f>G$25*'Cap Table'!$E31+('Cap Table'!$C31+'Cap Table'!$D31)*G$23</f>
        <v>12426646.71</v>
      </c>
      <c r="H46" s="56">
        <f>H$25*'Cap Table'!$E31+('Cap Table'!$C31+'Cap Table'!$D31)*H$23</f>
        <v>24402694.61</v>
      </c>
      <c r="I46" s="3"/>
      <c r="J46" s="53"/>
      <c r="K46" s="3"/>
      <c r="L46" s="3"/>
      <c r="M46" s="3"/>
      <c r="N46" s="3"/>
      <c r="O46" s="3"/>
      <c r="P46" s="3"/>
      <c r="Q46" s="3"/>
      <c r="R46" s="3"/>
      <c r="S46" s="3"/>
      <c r="T46" s="3"/>
      <c r="U46" s="3"/>
      <c r="V46" s="3"/>
      <c r="W46" s="3"/>
      <c r="X46" s="3"/>
      <c r="Y46" s="3"/>
      <c r="Z46" s="3"/>
    </row>
    <row r="47" ht="15.75" customHeight="1">
      <c r="A47" s="3"/>
      <c r="B47" s="25" t="str">
        <f>'Cap Table'!B32</f>
        <v>Investor Two</v>
      </c>
      <c r="C47" s="56">
        <f>C$25*'Cap Table'!$E32+('Cap Table'!$C32+'Cap Table'!$D32)*C$23</f>
        <v>353892.2156</v>
      </c>
      <c r="D47" s="56">
        <f>D$25*'Cap Table'!$E32+('Cap Table'!$C32+'Cap Table'!$D32)*D$23</f>
        <v>510179.6407</v>
      </c>
      <c r="E47" s="56">
        <f>E$25*'Cap Table'!$E32+('Cap Table'!$C32+'Cap Table'!$D32)*E$23</f>
        <v>928742.515</v>
      </c>
      <c r="F47" s="56">
        <f>F$25*'Cap Table'!$E32+('Cap Table'!$C32+'Cap Table'!$D32)*F$23</f>
        <v>1647305.389</v>
      </c>
      <c r="G47" s="56">
        <f>G$25*'Cap Table'!$E32+('Cap Table'!$C32+'Cap Table'!$D32)*G$23</f>
        <v>3802994.012</v>
      </c>
      <c r="H47" s="56">
        <f>H$25*'Cap Table'!$E32+('Cap Table'!$C32+'Cap Table'!$D32)*H$23</f>
        <v>7395808.383</v>
      </c>
      <c r="I47" s="3"/>
      <c r="J47" s="53"/>
      <c r="K47" s="3"/>
      <c r="L47" s="3"/>
      <c r="M47" s="3"/>
      <c r="N47" s="3"/>
      <c r="O47" s="3"/>
      <c r="P47" s="3"/>
      <c r="Q47" s="3"/>
      <c r="R47" s="3"/>
      <c r="S47" s="3"/>
      <c r="T47" s="3"/>
      <c r="U47" s="3"/>
      <c r="V47" s="3"/>
      <c r="W47" s="3"/>
      <c r="X47" s="3"/>
      <c r="Y47" s="3"/>
      <c r="Z47" s="3"/>
    </row>
    <row r="48" ht="15.75" customHeight="1">
      <c r="A48" s="3"/>
      <c r="B48" s="25"/>
      <c r="C48" s="25"/>
      <c r="D48" s="25"/>
      <c r="E48" s="25"/>
      <c r="F48" s="25"/>
      <c r="G48" s="25"/>
      <c r="H48" s="25"/>
      <c r="I48" s="3"/>
      <c r="J48" s="53"/>
      <c r="K48" s="3"/>
      <c r="L48" s="3"/>
      <c r="M48" s="3"/>
      <c r="N48" s="3"/>
      <c r="O48" s="3"/>
      <c r="P48" s="3"/>
      <c r="Q48" s="3"/>
      <c r="R48" s="3"/>
      <c r="S48" s="3"/>
      <c r="T48" s="3"/>
      <c r="U48" s="3"/>
      <c r="V48" s="3"/>
      <c r="W48" s="3"/>
      <c r="X48" s="3"/>
      <c r="Y48" s="3"/>
      <c r="Z48" s="3"/>
    </row>
    <row r="49" ht="15.75" customHeight="1">
      <c r="A49" s="3"/>
      <c r="B49" s="40" t="s">
        <v>58</v>
      </c>
      <c r="C49" s="60">
        <f t="shared" ref="C49:H49" si="8">sum(C38:C47)</f>
        <v>2000000</v>
      </c>
      <c r="D49" s="60">
        <f t="shared" si="8"/>
        <v>4175000</v>
      </c>
      <c r="E49" s="60">
        <f t="shared" si="8"/>
        <v>10000000</v>
      </c>
      <c r="F49" s="60">
        <f t="shared" si="8"/>
        <v>20000000</v>
      </c>
      <c r="G49" s="60">
        <f t="shared" si="8"/>
        <v>50000000</v>
      </c>
      <c r="H49" s="60">
        <f t="shared" si="8"/>
        <v>100000000</v>
      </c>
      <c r="I49" s="3"/>
      <c r="J49" s="62"/>
      <c r="K49" s="3"/>
      <c r="L49" s="3"/>
      <c r="M49" s="3"/>
      <c r="N49" s="3"/>
      <c r="O49" s="3"/>
      <c r="P49" s="3"/>
      <c r="Q49" s="3"/>
      <c r="R49" s="3"/>
      <c r="S49" s="3"/>
      <c r="T49" s="3"/>
      <c r="U49" s="3"/>
      <c r="V49" s="3"/>
      <c r="W49" s="3"/>
      <c r="X49" s="3"/>
      <c r="Y49" s="3"/>
      <c r="Z49" s="3"/>
    </row>
    <row r="50" ht="15.75" customHeight="1">
      <c r="A50" s="3"/>
      <c r="B50" s="25"/>
      <c r="C50" s="25"/>
      <c r="D50" s="25"/>
      <c r="E50" s="25"/>
      <c r="F50" s="25"/>
      <c r="G50" s="25"/>
      <c r="H50" s="25"/>
      <c r="I50" s="3"/>
      <c r="J50" s="3"/>
      <c r="K50" s="3"/>
      <c r="L50" s="3"/>
      <c r="M50" s="3"/>
      <c r="N50" s="3"/>
      <c r="O50" s="3"/>
      <c r="P50" s="3"/>
      <c r="Q50" s="3"/>
      <c r="R50" s="3"/>
      <c r="S50" s="3"/>
      <c r="T50" s="3"/>
      <c r="U50" s="3"/>
      <c r="V50" s="3"/>
      <c r="W50" s="3"/>
      <c r="X50" s="3"/>
      <c r="Y50" s="3"/>
      <c r="Z50" s="3"/>
    </row>
    <row r="51" ht="15.75" customHeight="1">
      <c r="A51" s="3"/>
      <c r="B51" s="31"/>
      <c r="I51" s="3"/>
      <c r="J51" s="3"/>
      <c r="K51" s="3"/>
      <c r="L51" s="3"/>
      <c r="M51" s="3"/>
      <c r="N51" s="3"/>
      <c r="O51" s="3"/>
      <c r="P51" s="3"/>
      <c r="Q51" s="3"/>
      <c r="R51" s="3"/>
      <c r="S51" s="3"/>
      <c r="T51" s="3"/>
      <c r="U51" s="3"/>
      <c r="V51" s="3"/>
      <c r="W51" s="3"/>
      <c r="X51" s="3"/>
      <c r="Y51" s="3"/>
      <c r="Z51" s="3"/>
    </row>
    <row r="52" ht="15.75" customHeight="1">
      <c r="A52" s="3"/>
      <c r="B52" s="25"/>
      <c r="C52" s="25"/>
      <c r="D52" s="25"/>
      <c r="E52" s="25"/>
      <c r="F52" s="25"/>
      <c r="G52" s="25"/>
      <c r="H52" s="25"/>
      <c r="I52" s="3"/>
      <c r="J52" s="3"/>
      <c r="K52" s="3"/>
      <c r="L52" s="3"/>
      <c r="M52" s="3"/>
      <c r="N52" s="3"/>
      <c r="O52" s="3"/>
      <c r="P52" s="3"/>
      <c r="Q52" s="3"/>
      <c r="R52" s="3"/>
      <c r="S52" s="3"/>
      <c r="T52" s="3"/>
      <c r="U52" s="3"/>
      <c r="V52" s="3"/>
      <c r="W52" s="3"/>
      <c r="X52" s="3"/>
      <c r="Y52" s="3"/>
      <c r="Z52" s="3"/>
    </row>
    <row r="53" ht="15.75" customHeight="1">
      <c r="A53" s="3"/>
      <c r="B53" s="63" t="s">
        <v>61</v>
      </c>
      <c r="C53" s="25"/>
      <c r="D53" s="25"/>
      <c r="E53" s="25"/>
      <c r="F53" s="25"/>
      <c r="G53" s="25"/>
      <c r="H53" s="25"/>
      <c r="I53" s="3"/>
      <c r="J53" s="3"/>
      <c r="K53" s="3"/>
      <c r="L53" s="3"/>
      <c r="M53" s="3"/>
      <c r="N53" s="3"/>
      <c r="O53" s="3"/>
      <c r="P53" s="3"/>
      <c r="Q53" s="3"/>
      <c r="R53" s="3"/>
      <c r="S53" s="3"/>
      <c r="T53" s="3"/>
      <c r="U53" s="3"/>
      <c r="V53" s="3"/>
      <c r="W53" s="3"/>
      <c r="X53" s="3"/>
      <c r="Y53" s="3"/>
      <c r="Z53" s="3"/>
    </row>
    <row r="54" ht="15.75" customHeight="1">
      <c r="A54" s="3"/>
      <c r="B54" s="44" t="s">
        <v>39</v>
      </c>
      <c r="C54" s="25"/>
      <c r="D54" s="25"/>
      <c r="E54" s="25"/>
      <c r="F54" s="25"/>
      <c r="G54" s="25"/>
      <c r="H54" s="25"/>
      <c r="I54" s="3"/>
      <c r="J54" s="3"/>
      <c r="K54" s="3"/>
      <c r="L54" s="3"/>
      <c r="M54" s="3"/>
      <c r="N54" s="3"/>
      <c r="O54" s="3"/>
      <c r="P54" s="3"/>
      <c r="Q54" s="3"/>
      <c r="R54" s="3"/>
      <c r="S54" s="3"/>
      <c r="T54" s="3"/>
      <c r="U54" s="3"/>
      <c r="V54" s="3"/>
      <c r="W54" s="3"/>
      <c r="X54" s="3"/>
      <c r="Y54" s="3"/>
      <c r="Z54" s="3"/>
    </row>
    <row r="55" ht="15.75" customHeight="1">
      <c r="A55" s="3"/>
      <c r="B55" s="25"/>
      <c r="C55" s="25"/>
      <c r="D55" s="25"/>
      <c r="E55" s="25"/>
      <c r="F55" s="25"/>
      <c r="G55" s="25"/>
      <c r="H55" s="25"/>
      <c r="I55" s="3"/>
      <c r="J55" s="3"/>
      <c r="K55" s="3"/>
      <c r="L55" s="3"/>
      <c r="M55" s="3"/>
      <c r="N55" s="3"/>
      <c r="O55" s="3"/>
      <c r="P55" s="3"/>
      <c r="Q55" s="3"/>
      <c r="R55" s="3"/>
      <c r="S55" s="3"/>
      <c r="T55" s="3"/>
      <c r="U55" s="3"/>
      <c r="V55" s="3"/>
      <c r="W55" s="3"/>
      <c r="X55" s="3"/>
      <c r="Y55" s="3"/>
      <c r="Z55" s="3"/>
    </row>
    <row r="56" ht="15.75" customHeight="1">
      <c r="A56" s="3"/>
      <c r="B56" s="25"/>
      <c r="C56" s="25"/>
      <c r="D56" s="25"/>
      <c r="E56" s="25"/>
      <c r="F56" s="25"/>
      <c r="G56" s="25"/>
      <c r="H56" s="25"/>
      <c r="I56" s="3"/>
      <c r="J56" s="3"/>
      <c r="K56" s="3"/>
      <c r="L56" s="3"/>
      <c r="M56" s="3"/>
      <c r="N56" s="3"/>
      <c r="O56" s="3"/>
      <c r="P56" s="3"/>
      <c r="Q56" s="3"/>
      <c r="R56" s="3"/>
      <c r="S56" s="3"/>
      <c r="T56" s="3"/>
      <c r="U56" s="3"/>
      <c r="V56" s="3"/>
      <c r="W56" s="3"/>
      <c r="X56" s="3"/>
      <c r="Y56" s="3"/>
      <c r="Z56" s="3"/>
    </row>
    <row r="57" ht="15.75" customHeight="1">
      <c r="A57" s="3"/>
      <c r="B57" s="25"/>
      <c r="C57" s="25"/>
      <c r="D57" s="25"/>
      <c r="E57" s="25"/>
      <c r="F57" s="25"/>
      <c r="G57" s="25"/>
      <c r="H57" s="25"/>
      <c r="I57" s="3"/>
      <c r="J57" s="3"/>
      <c r="K57" s="3"/>
      <c r="L57" s="3"/>
      <c r="M57" s="3"/>
      <c r="N57" s="3"/>
      <c r="O57" s="3"/>
      <c r="P57" s="3"/>
      <c r="Q57" s="3"/>
      <c r="R57" s="3"/>
      <c r="S57" s="3"/>
      <c r="T57" s="3"/>
      <c r="U57" s="3"/>
      <c r="V57" s="3"/>
      <c r="W57" s="3"/>
      <c r="X57" s="3"/>
      <c r="Y57" s="3"/>
      <c r="Z57" s="3"/>
    </row>
    <row r="58" ht="15.75" customHeight="1">
      <c r="A58" s="3"/>
      <c r="B58" s="25"/>
      <c r="C58" s="25"/>
      <c r="D58" s="25"/>
      <c r="E58" s="25"/>
      <c r="F58" s="25"/>
      <c r="G58" s="25"/>
      <c r="H58" s="25"/>
      <c r="I58" s="3"/>
      <c r="J58" s="3"/>
      <c r="K58" s="3"/>
      <c r="L58" s="3"/>
      <c r="M58" s="3"/>
      <c r="N58" s="3"/>
      <c r="O58" s="3"/>
      <c r="P58" s="3"/>
      <c r="Q58" s="3"/>
      <c r="R58" s="3"/>
      <c r="S58" s="3"/>
      <c r="T58" s="3"/>
      <c r="U58" s="3"/>
      <c r="V58" s="3"/>
      <c r="W58" s="3"/>
      <c r="X58" s="3"/>
      <c r="Y58" s="3"/>
      <c r="Z58" s="3"/>
    </row>
    <row r="59" ht="15.75" customHeight="1">
      <c r="A59" s="3"/>
      <c r="B59" s="25"/>
      <c r="C59" s="25"/>
      <c r="D59" s="25"/>
      <c r="E59" s="25"/>
      <c r="F59" s="25"/>
      <c r="G59" s="25"/>
      <c r="H59" s="25"/>
      <c r="I59" s="3"/>
      <c r="J59" s="3"/>
      <c r="K59" s="3"/>
      <c r="L59" s="3"/>
      <c r="M59" s="3"/>
      <c r="N59" s="3"/>
      <c r="O59" s="3"/>
      <c r="P59" s="3"/>
      <c r="Q59" s="3"/>
      <c r="R59" s="3"/>
      <c r="S59" s="3"/>
      <c r="T59" s="3"/>
      <c r="U59" s="3"/>
      <c r="V59" s="3"/>
      <c r="W59" s="3"/>
      <c r="X59" s="3"/>
      <c r="Y59" s="3"/>
      <c r="Z59" s="3"/>
    </row>
    <row r="60" ht="15.75" customHeight="1">
      <c r="A60" s="3"/>
      <c r="B60" s="25"/>
      <c r="C60" s="25"/>
      <c r="D60" s="25"/>
      <c r="E60" s="25"/>
      <c r="F60" s="25"/>
      <c r="G60" s="25"/>
      <c r="H60" s="25"/>
      <c r="I60" s="3"/>
      <c r="J60" s="3"/>
      <c r="K60" s="3"/>
      <c r="L60" s="3"/>
      <c r="M60" s="3"/>
      <c r="N60" s="3"/>
      <c r="O60" s="3"/>
      <c r="P60" s="3"/>
      <c r="Q60" s="3"/>
      <c r="R60" s="3"/>
      <c r="S60" s="3"/>
      <c r="T60" s="3"/>
      <c r="U60" s="3"/>
      <c r="V60" s="3"/>
      <c r="W60" s="3"/>
      <c r="X60" s="3"/>
      <c r="Y60" s="3"/>
      <c r="Z60" s="3"/>
    </row>
    <row r="61" ht="15.75" customHeight="1">
      <c r="A61" s="3"/>
      <c r="B61" s="25"/>
      <c r="C61" s="25"/>
      <c r="D61" s="25"/>
      <c r="E61" s="25"/>
      <c r="F61" s="25"/>
      <c r="G61" s="25"/>
      <c r="H61" s="25"/>
      <c r="I61" s="3"/>
      <c r="J61" s="3"/>
      <c r="K61" s="3"/>
      <c r="L61" s="3"/>
      <c r="M61" s="3"/>
      <c r="N61" s="3"/>
      <c r="O61" s="3"/>
      <c r="P61" s="3"/>
      <c r="Q61" s="3"/>
      <c r="R61" s="3"/>
      <c r="S61" s="3"/>
      <c r="T61" s="3"/>
      <c r="U61" s="3"/>
      <c r="V61" s="3"/>
      <c r="W61" s="3"/>
      <c r="X61" s="3"/>
      <c r="Y61" s="3"/>
      <c r="Z61" s="3"/>
    </row>
    <row r="62" ht="15.75" customHeight="1">
      <c r="A62" s="3"/>
      <c r="B62" s="25"/>
      <c r="C62" s="25"/>
      <c r="D62" s="25"/>
      <c r="E62" s="25"/>
      <c r="F62" s="25"/>
      <c r="G62" s="25"/>
      <c r="H62" s="25"/>
      <c r="I62" s="3"/>
      <c r="J62" s="3"/>
      <c r="K62" s="3"/>
      <c r="L62" s="3"/>
      <c r="M62" s="3"/>
      <c r="N62" s="3"/>
      <c r="O62" s="3"/>
      <c r="P62" s="3"/>
      <c r="Q62" s="3"/>
      <c r="R62" s="3"/>
      <c r="S62" s="3"/>
      <c r="T62" s="3"/>
      <c r="U62" s="3"/>
      <c r="V62" s="3"/>
      <c r="W62" s="3"/>
      <c r="X62" s="3"/>
      <c r="Y62" s="3"/>
      <c r="Z62" s="3"/>
    </row>
    <row r="63" ht="15.75" customHeight="1">
      <c r="A63" s="3"/>
      <c r="B63" s="25"/>
      <c r="C63" s="25"/>
      <c r="D63" s="25"/>
      <c r="E63" s="25"/>
      <c r="F63" s="25"/>
      <c r="G63" s="25"/>
      <c r="H63" s="25"/>
      <c r="I63" s="3"/>
      <c r="J63" s="3"/>
      <c r="K63" s="3"/>
      <c r="L63" s="3"/>
      <c r="M63" s="3"/>
      <c r="N63" s="3"/>
      <c r="O63" s="3"/>
      <c r="P63" s="3"/>
      <c r="Q63" s="3"/>
      <c r="R63" s="3"/>
      <c r="S63" s="3"/>
      <c r="T63" s="3"/>
      <c r="U63" s="3"/>
      <c r="V63" s="3"/>
      <c r="W63" s="3"/>
      <c r="X63" s="3"/>
      <c r="Y63" s="3"/>
      <c r="Z63" s="3"/>
    </row>
    <row r="64" ht="15.75" customHeight="1">
      <c r="A64" s="3"/>
      <c r="B64" s="25"/>
      <c r="C64" s="25"/>
      <c r="D64" s="25"/>
      <c r="E64" s="25"/>
      <c r="F64" s="25"/>
      <c r="G64" s="25"/>
      <c r="H64" s="25"/>
      <c r="I64" s="3"/>
      <c r="J64" s="3"/>
      <c r="K64" s="3"/>
      <c r="L64" s="3"/>
      <c r="M64" s="3"/>
      <c r="N64" s="3"/>
      <c r="O64" s="3"/>
      <c r="P64" s="3"/>
      <c r="Q64" s="3"/>
      <c r="R64" s="3"/>
      <c r="S64" s="3"/>
      <c r="T64" s="3"/>
      <c r="U64" s="3"/>
      <c r="V64" s="3"/>
      <c r="W64" s="3"/>
      <c r="X64" s="3"/>
      <c r="Y64" s="3"/>
      <c r="Z64" s="3"/>
    </row>
    <row r="65" ht="15.75" customHeight="1">
      <c r="A65" s="3"/>
      <c r="B65" s="25"/>
      <c r="C65" s="25"/>
      <c r="D65" s="25"/>
      <c r="E65" s="25"/>
      <c r="F65" s="25"/>
      <c r="G65" s="25"/>
      <c r="H65" s="25"/>
      <c r="I65" s="3"/>
      <c r="J65" s="3"/>
      <c r="K65" s="3"/>
      <c r="L65" s="3"/>
      <c r="M65" s="3"/>
      <c r="N65" s="3"/>
      <c r="O65" s="3"/>
      <c r="P65" s="3"/>
      <c r="Q65" s="3"/>
      <c r="R65" s="3"/>
      <c r="S65" s="3"/>
      <c r="T65" s="3"/>
      <c r="U65" s="3"/>
      <c r="V65" s="3"/>
      <c r="W65" s="3"/>
      <c r="X65" s="3"/>
      <c r="Y65" s="3"/>
      <c r="Z65" s="3"/>
    </row>
    <row r="66" ht="15.75" customHeight="1">
      <c r="A66" s="3"/>
      <c r="B66" s="25"/>
      <c r="C66" s="25"/>
      <c r="D66" s="25"/>
      <c r="E66" s="25"/>
      <c r="F66" s="25"/>
      <c r="G66" s="25"/>
      <c r="H66" s="25"/>
      <c r="I66" s="3"/>
      <c r="J66" s="3"/>
      <c r="K66" s="3"/>
      <c r="L66" s="3"/>
      <c r="M66" s="3"/>
      <c r="N66" s="3"/>
      <c r="O66" s="3"/>
      <c r="P66" s="3"/>
      <c r="Q66" s="3"/>
      <c r="R66" s="3"/>
      <c r="S66" s="3"/>
      <c r="T66" s="3"/>
      <c r="U66" s="3"/>
      <c r="V66" s="3"/>
      <c r="W66" s="3"/>
      <c r="X66" s="3"/>
      <c r="Y66" s="3"/>
      <c r="Z66" s="3"/>
    </row>
    <row r="67" ht="15.75" customHeight="1">
      <c r="A67" s="3"/>
      <c r="B67" s="25"/>
      <c r="C67" s="25"/>
      <c r="D67" s="25"/>
      <c r="E67" s="25"/>
      <c r="F67" s="25"/>
      <c r="G67" s="25"/>
      <c r="H67" s="25"/>
      <c r="I67" s="3"/>
      <c r="J67" s="3"/>
      <c r="K67" s="3"/>
      <c r="L67" s="3"/>
      <c r="M67" s="3"/>
      <c r="N67" s="3"/>
      <c r="O67" s="3"/>
      <c r="P67" s="3"/>
      <c r="Q67" s="3"/>
      <c r="R67" s="3"/>
      <c r="S67" s="3"/>
      <c r="T67" s="3"/>
      <c r="U67" s="3"/>
      <c r="V67" s="3"/>
      <c r="W67" s="3"/>
      <c r="X67" s="3"/>
      <c r="Y67" s="3"/>
      <c r="Z67" s="3"/>
    </row>
    <row r="68" ht="15.75" customHeight="1">
      <c r="A68" s="3"/>
      <c r="B68" s="25"/>
      <c r="C68" s="25"/>
      <c r="D68" s="25"/>
      <c r="E68" s="25"/>
      <c r="F68" s="25"/>
      <c r="G68" s="25"/>
      <c r="H68" s="25"/>
      <c r="I68" s="3"/>
      <c r="J68" s="3"/>
      <c r="K68" s="3"/>
      <c r="L68" s="3"/>
      <c r="M68" s="3"/>
      <c r="N68" s="3"/>
      <c r="O68" s="3"/>
      <c r="P68" s="3"/>
      <c r="Q68" s="3"/>
      <c r="R68" s="3"/>
      <c r="S68" s="3"/>
      <c r="T68" s="3"/>
      <c r="U68" s="3"/>
      <c r="V68" s="3"/>
      <c r="W68" s="3"/>
      <c r="X68" s="3"/>
      <c r="Y68" s="3"/>
      <c r="Z68" s="3"/>
    </row>
    <row r="69" ht="15.75" customHeight="1">
      <c r="A69" s="3"/>
      <c r="B69" s="25"/>
      <c r="C69" s="25"/>
      <c r="D69" s="25"/>
      <c r="E69" s="25"/>
      <c r="F69" s="25"/>
      <c r="G69" s="25"/>
      <c r="H69" s="25"/>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J2:J49"/>
    <mergeCell ref="B4:H4"/>
    <mergeCell ref="B14:H14"/>
    <mergeCell ref="B19:H19"/>
    <mergeCell ref="B27:H27"/>
    <mergeCell ref="B36:H36"/>
    <mergeCell ref="B51:H51"/>
  </mergeCells>
  <hyperlinks>
    <hyperlink r:id="rId1" ref="B54"/>
  </hyperlinks>
  <drawing r:id="rId2"/>
</worksheet>
</file>