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6F3475E1-60E2-47F1-A427-F2D789727E6E}" xr6:coauthVersionLast="47" xr6:coauthVersionMax="47" xr10:uidLastSave="{00000000-0000-0000-0000-000000000000}"/>
  <bookViews>
    <workbookView xWindow="-110" yWindow="-110" windowWidth="19420" windowHeight="10300" tabRatio="565" activeTab="2" xr2:uid="{00000000-000D-0000-FFFF-FFFF00000000}"/>
  </bookViews>
  <sheets>
    <sheet name="First_Submission" sheetId="11" r:id="rId1"/>
    <sheet name="Cost-Supply" sheetId="3" r:id="rId2"/>
    <sheet name="Price-Demand" sheetId="7" r:id="rId3"/>
    <sheet name="Model" sheetId="8" r:id="rId4"/>
  </sheets>
  <definedNames>
    <definedName name="solver_adj" localSheetId="3">Model!#REF!</definedName>
    <definedName name="solver_cvg" localSheetId="3">0.0001</definedName>
    <definedName name="solver_drv" localSheetId="3">1</definedName>
    <definedName name="solver_est" localSheetId="3">1</definedName>
    <definedName name="solver_itr" localSheetId="3">100</definedName>
    <definedName name="solver_lhs1" localSheetId="3">Model!#REF!</definedName>
    <definedName name="solver_lin" localSheetId="3">2</definedName>
    <definedName name="solver_neg" localSheetId="3">2</definedName>
    <definedName name="solver_num" localSheetId="3">1</definedName>
    <definedName name="solver_nwt" localSheetId="3">1</definedName>
    <definedName name="solver_opt" localSheetId="3">Model!$I$9</definedName>
    <definedName name="solver_pre" localSheetId="3">0.000001</definedName>
    <definedName name="solver_rel1" localSheetId="3">1</definedName>
    <definedName name="solver_rhs1" localSheetId="3">Model!$D$6</definedName>
    <definedName name="solver_scl" localSheetId="3">2</definedName>
    <definedName name="solver_sho" localSheetId="3">2</definedName>
    <definedName name="solver_tim" localSheetId="3">100</definedName>
    <definedName name="solver_tol" localSheetId="3">0.05</definedName>
    <definedName name="solver_typ" localSheetId="3">1</definedName>
    <definedName name="solver_val" localSheetId="3">0</definedName>
  </definedNames>
  <calcPr calcId="191029"/>
</workbook>
</file>

<file path=xl/calcChain.xml><?xml version="1.0" encoding="utf-8"?>
<calcChain xmlns="http://schemas.openxmlformats.org/spreadsheetml/2006/main">
  <c r="C13" i="7" l="1"/>
  <c r="D9" i="7"/>
  <c r="D10" i="7"/>
  <c r="I18" i="8"/>
  <c r="H18" i="8"/>
  <c r="G18" i="8"/>
  <c r="F18" i="8"/>
  <c r="F17" i="8"/>
  <c r="L16" i="8"/>
  <c r="K18" i="8"/>
  <c r="D18" i="8"/>
  <c r="F9" i="8"/>
  <c r="C12" i="7"/>
  <c r="C9" i="7"/>
  <c r="C10" i="7"/>
  <c r="K7" i="8"/>
  <c r="G26" i="8"/>
  <c r="F26" i="8"/>
  <c r="K26" i="8"/>
  <c r="K25" i="8"/>
  <c r="D26" i="8"/>
  <c r="G17" i="8"/>
  <c r="L13" i="8"/>
  <c r="D17" i="8"/>
  <c r="F14" i="8"/>
  <c r="D14" i="8"/>
  <c r="E5" i="8"/>
  <c r="C14" i="3"/>
  <c r="I5" i="3"/>
  <c r="I6" i="3"/>
  <c r="H5" i="3"/>
  <c r="H6" i="3"/>
  <c r="G5" i="3"/>
  <c r="G6" i="3"/>
  <c r="C13" i="11"/>
  <c r="C10" i="11"/>
  <c r="C11" i="11"/>
  <c r="I15" i="3"/>
  <c r="H12" i="3"/>
  <c r="H17" i="8" l="1"/>
  <c r="I17" i="8" s="1"/>
  <c r="H26" i="8"/>
  <c r="I26" i="8" s="1"/>
</calcChain>
</file>

<file path=xl/sharedStrings.xml><?xml version="1.0" encoding="utf-8"?>
<sst xmlns="http://schemas.openxmlformats.org/spreadsheetml/2006/main" count="47" uniqueCount="36">
  <si>
    <t xml:space="preserve">  </t>
  </si>
  <si>
    <t>Intercept</t>
  </si>
  <si>
    <t>Slope</t>
  </si>
  <si>
    <t>Order Quantity</t>
  </si>
  <si>
    <t>Warehouse</t>
  </si>
  <si>
    <t>Total Revenue</t>
  </si>
  <si>
    <t>Profit</t>
  </si>
  <si>
    <t>Total Cost</t>
  </si>
  <si>
    <t>Selling Price</t>
  </si>
  <si>
    <t>Demand</t>
  </si>
  <si>
    <t>Profit Margin</t>
  </si>
  <si>
    <t>Panel Cost/Unit</t>
  </si>
  <si>
    <t>Total Cost/Unit</t>
  </si>
  <si>
    <t>Order Quantity Modelling</t>
  </si>
  <si>
    <t>Price</t>
  </si>
  <si>
    <t>Relationship between Order Quantity and Cost of OLED Panel</t>
  </si>
  <si>
    <t>Quantity</t>
  </si>
  <si>
    <t>Per Unit Cost</t>
  </si>
  <si>
    <t>cost/unit</t>
  </si>
  <si>
    <t>Quote from Samsung</t>
  </si>
  <si>
    <t>Price/Unit</t>
  </si>
  <si>
    <t>Line 1</t>
  </si>
  <si>
    <t>Line 2</t>
  </si>
  <si>
    <t>Line 3</t>
  </si>
  <si>
    <t>Warehouse ₹/day</t>
  </si>
  <si>
    <t>Other Costs</t>
  </si>
  <si>
    <t>Capacity</t>
  </si>
  <si>
    <t>Internal</t>
  </si>
  <si>
    <t>Total</t>
  </si>
  <si>
    <t>Other Cost Components</t>
  </si>
  <si>
    <t>Warehouse Storage Days</t>
  </si>
  <si>
    <t>Selling Price &amp; Demand</t>
  </si>
  <si>
    <t>Price &amp; Demand Relationship</t>
  </si>
  <si>
    <t xml:space="preserve">Cost per unit (500)  </t>
  </si>
  <si>
    <t>Cost/unit(12,000)</t>
  </si>
  <si>
    <t>cost for 5.5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</si>
</sst>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₹&quot;\ #,##0;[Red]&quot;₹&quot;\ \-#,##0"/>
    <numFmt numFmtId="8" formatCode="&quot;₹&quot;\ #,##0.00;[Red]&quot;₹&quot;\ \-#,##0.00"/>
    <numFmt numFmtId="164" formatCode="&quot;$&quot;#,##0_);[Red]\(&quot;$&quot;#,##0\)"/>
    <numFmt numFmtId="165" formatCode="#,##0.0"/>
    <numFmt numFmtId="166" formatCode="#,##0.0000"/>
    <numFmt numFmtId="167" formatCode="&quot;₹&quot;\ #,##0.0;[Red]&quot;₹&quot;\ \-#,##0.0"/>
  </numFmts>
  <fonts count="14">
    <font>
      <sz val="11"/>
      <color theme="1" tint="0.24994659260841701"/>
      <name val="Nunito"/>
    </font>
    <font>
      <sz val="10"/>
      <color rgb="FF000000"/>
      <name val="Arial"/>
      <family val="2"/>
      <scheme val="minor"/>
    </font>
    <font>
      <sz val="11"/>
      <color rgb="FF3F3F76"/>
      <name val="Nunito"/>
      <family val="2"/>
    </font>
    <font>
      <b/>
      <sz val="18"/>
      <color theme="1" tint="0.24994659260841701"/>
      <name val="Nunito"/>
    </font>
    <font>
      <b/>
      <sz val="11"/>
      <color theme="1" tint="0.24994659260841701"/>
      <name val="Nunito"/>
    </font>
    <font>
      <b/>
      <sz val="18"/>
      <color theme="1"/>
      <name val="Nunito"/>
    </font>
    <font>
      <sz val="11"/>
      <color theme="1"/>
      <name val="Nunito"/>
    </font>
    <font>
      <sz val="11"/>
      <color rgb="FF333333"/>
      <name val="Nunito"/>
    </font>
    <font>
      <sz val="11"/>
      <color rgb="FF000000"/>
      <name val="Nunito"/>
    </font>
    <font>
      <sz val="11"/>
      <color rgb="FFFFFFFF"/>
      <name val="Nunito"/>
    </font>
    <font>
      <b/>
      <sz val="11"/>
      <color rgb="FF000000"/>
      <name val="Nunito"/>
    </font>
    <font>
      <sz val="11"/>
      <color theme="1" tint="0.249977111117893"/>
      <name val="Nunito"/>
    </font>
    <font>
      <b/>
      <sz val="18"/>
      <color theme="1" tint="0.249977111117893"/>
      <name val="Nunito"/>
    </font>
    <font>
      <b/>
      <sz val="11"/>
      <color theme="1" tint="0.249977111117893"/>
      <name val="Nunito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53">
    <xf numFmtId="0" fontId="0" fillId="0" borderId="0" xfId="0"/>
    <xf numFmtId="0" fontId="1" fillId="0" borderId="0" xfId="0" applyFont="1"/>
    <xf numFmtId="0" fontId="0" fillId="0" borderId="2" xfId="0" applyBorder="1"/>
    <xf numFmtId="0" fontId="3" fillId="0" borderId="0" xfId="0" applyFont="1"/>
    <xf numFmtId="0" fontId="4" fillId="0" borderId="0" xfId="0" applyFont="1"/>
    <xf numFmtId="6" fontId="0" fillId="0" borderId="2" xfId="0" applyNumberFormat="1" applyBorder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6" fillId="0" borderId="0" xfId="0" applyFont="1" applyAlignment="1">
      <alignment horizontal="left"/>
    </xf>
    <xf numFmtId="6" fontId="6" fillId="0" borderId="2" xfId="0" applyNumberFormat="1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3" fillId="0" borderId="0" xfId="0" applyFont="1"/>
    <xf numFmtId="164" fontId="11" fillId="0" borderId="2" xfId="0" applyNumberFormat="1" applyFont="1" applyBorder="1" applyAlignment="1">
      <alignment horizontal="right"/>
    </xf>
    <xf numFmtId="6" fontId="11" fillId="0" borderId="2" xfId="0" applyNumberFormat="1" applyFont="1" applyBorder="1" applyAlignment="1">
      <alignment horizontal="center"/>
    </xf>
    <xf numFmtId="166" fontId="11" fillId="0" borderId="2" xfId="0" applyNumberFormat="1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3" fontId="11" fillId="0" borderId="2" xfId="0" applyNumberFormat="1" applyFont="1" applyBorder="1" applyAlignment="1">
      <alignment horizontal="center"/>
    </xf>
    <xf numFmtId="0" fontId="11" fillId="0" borderId="2" xfId="0" applyFont="1" applyBorder="1"/>
    <xf numFmtId="3" fontId="11" fillId="0" borderId="2" xfId="0" applyNumberFormat="1" applyFont="1" applyBorder="1"/>
    <xf numFmtId="6" fontId="11" fillId="0" borderId="2" xfId="0" applyNumberFormat="1" applyFont="1" applyBorder="1"/>
    <xf numFmtId="16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6" fontId="0" fillId="0" borderId="0" xfId="0" applyNumberFormat="1"/>
    <xf numFmtId="10" fontId="0" fillId="0" borderId="2" xfId="0" applyNumberFormat="1" applyBorder="1"/>
    <xf numFmtId="6" fontId="2" fillId="2" borderId="1" xfId="1" applyNumberFormat="1" applyAlignment="1">
      <alignment horizontal="center" vertical="center"/>
    </xf>
    <xf numFmtId="3" fontId="0" fillId="0" borderId="0" xfId="0" applyNumberFormat="1"/>
    <xf numFmtId="165" fontId="6" fillId="0" borderId="0" xfId="0" applyNumberFormat="1" applyFont="1" applyAlignment="1">
      <alignment horizontal="center"/>
    </xf>
    <xf numFmtId="6" fontId="8" fillId="0" borderId="0" xfId="0" applyNumberFormat="1" applyFont="1"/>
    <xf numFmtId="8" fontId="8" fillId="0" borderId="0" xfId="0" applyNumberFormat="1" applyFont="1"/>
    <xf numFmtId="3" fontId="6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4" fontId="6" fillId="0" borderId="2" xfId="0" applyNumberFormat="1" applyFont="1" applyBorder="1" applyAlignment="1">
      <alignment horizontal="center"/>
    </xf>
    <xf numFmtId="8" fontId="0" fillId="0" borderId="0" xfId="0" applyNumberFormat="1"/>
    <xf numFmtId="8" fontId="11" fillId="0" borderId="0" xfId="0" applyNumberFormat="1" applyFont="1"/>
    <xf numFmtId="167" fontId="0" fillId="0" borderId="2" xfId="0" applyNumberFormat="1" applyBorder="1"/>
    <xf numFmtId="2" fontId="0" fillId="0" borderId="0" xfId="0" applyNumberFormat="1"/>
    <xf numFmtId="2" fontId="0" fillId="0" borderId="2" xfId="0" applyNumberFormat="1" applyBorder="1" applyAlignment="1">
      <alignment horizontal="center" vertical="center"/>
    </xf>
  </cellXfs>
  <cellStyles count="2">
    <cellStyle name="Input" xfId="1" builtinId="20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077EE-86AF-481B-918B-1CD0C3E4CCA6}">
  <dimension ref="A1:Z996"/>
  <sheetViews>
    <sheetView showGridLines="0" zoomScale="85" zoomScaleNormal="85" workbookViewId="0">
      <selection activeCell="C13" sqref="C13"/>
    </sheetView>
  </sheetViews>
  <sheetFormatPr defaultColWidth="12.6640625" defaultRowHeight="14"/>
  <cols>
    <col min="1" max="1" width="0.9140625" customWidth="1"/>
    <col min="2" max="2" width="12.33203125" customWidth="1"/>
    <col min="3" max="5" width="16.6640625" customWidth="1"/>
    <col min="6" max="6" width="3.4140625" customWidth="1"/>
    <col min="7" max="7" width="8.4140625" customWidth="1"/>
    <col min="8" max="11" width="12.6640625" customWidth="1"/>
    <col min="12" max="13" width="0.9140625" customWidth="1"/>
    <col min="14" max="17" width="8.9140625" customWidth="1"/>
    <col min="18" max="18" width="14.4140625" customWidth="1"/>
    <col min="19" max="26" width="8.9140625" customWidth="1"/>
  </cols>
  <sheetData>
    <row r="1" spans="1:26">
      <c r="A1" s="7"/>
      <c r="C1" s="7"/>
      <c r="D1" s="7"/>
      <c r="E1" s="7"/>
      <c r="F1" s="7"/>
      <c r="G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23">
      <c r="A2" s="14"/>
      <c r="B2" s="6" t="s">
        <v>15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s="9" customFormat="1">
      <c r="A3" s="7"/>
      <c r="B3" s="7"/>
      <c r="C3" s="8"/>
      <c r="D3" s="8"/>
      <c r="E3" s="8"/>
      <c r="F3" s="8"/>
      <c r="G3" s="8"/>
      <c r="H3" s="8"/>
      <c r="I3" s="8"/>
      <c r="J3" s="8"/>
      <c r="K3" s="8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s="9" customFormat="1">
      <c r="A4" s="7"/>
      <c r="F4" s="8"/>
      <c r="G4" s="8"/>
      <c r="H4" s="8"/>
      <c r="I4" s="8"/>
      <c r="J4" s="8"/>
      <c r="K4" s="8"/>
      <c r="L4" s="7"/>
      <c r="M4" s="7"/>
      <c r="N4" s="10"/>
      <c r="O4" s="7"/>
    </row>
    <row r="5" spans="1:26" s="9" customFormat="1">
      <c r="A5" s="7"/>
      <c r="B5" s="36" t="s">
        <v>16</v>
      </c>
      <c r="C5" s="36" t="s">
        <v>17</v>
      </c>
      <c r="F5" s="8"/>
      <c r="G5" s="8"/>
      <c r="J5"/>
      <c r="K5"/>
      <c r="L5" s="7"/>
      <c r="M5" s="7"/>
      <c r="N5" s="10"/>
      <c r="O5" s="7"/>
    </row>
    <row r="6" spans="1:26" s="9" customFormat="1">
      <c r="A6" s="7"/>
      <c r="B6" s="44">
        <v>1</v>
      </c>
      <c r="C6" s="44">
        <v>1750</v>
      </c>
      <c r="F6" s="8"/>
      <c r="G6" s="8"/>
      <c r="J6"/>
      <c r="K6"/>
      <c r="L6" s="7"/>
      <c r="M6" s="7"/>
      <c r="N6" s="10"/>
      <c r="O6" s="7"/>
    </row>
    <row r="7" spans="1:26" s="9" customFormat="1">
      <c r="A7" s="7"/>
      <c r="B7" s="45">
        <v>1000</v>
      </c>
      <c r="C7" s="45">
        <v>1575</v>
      </c>
      <c r="F7" s="8"/>
      <c r="G7" s="8"/>
      <c r="H7" s="8"/>
      <c r="I7" s="8"/>
      <c r="J7" s="8"/>
      <c r="K7" s="8"/>
      <c r="L7" s="7"/>
      <c r="M7" s="7"/>
      <c r="N7" s="7"/>
      <c r="O7" s="7"/>
    </row>
    <row r="8" spans="1:26" s="9" customFormat="1">
      <c r="A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1:26" s="9" customFormat="1">
      <c r="A9" s="7"/>
      <c r="B9"/>
      <c r="C9"/>
      <c r="D9"/>
      <c r="E9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26" s="9" customFormat="1">
      <c r="A10" s="7"/>
      <c r="B10" s="46" t="s">
        <v>1</v>
      </c>
      <c r="C10" s="11">
        <f>INTERCEPT(C6:C7,B6:B7)</f>
        <v>1750.1751751751751</v>
      </c>
      <c r="D10"/>
      <c r="E10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26" s="9" customFormat="1">
      <c r="A11" s="7"/>
      <c r="B11" s="46" t="s">
        <v>2</v>
      </c>
      <c r="C11" s="47">
        <f>SLOPE(C6:C7,B6:B7)</f>
        <v>-0.17517517517517517</v>
      </c>
      <c r="D11"/>
      <c r="E11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26" s="9" customFormat="1">
      <c r="A12" s="7"/>
      <c r="B12"/>
      <c r="C12"/>
      <c r="D12"/>
      <c r="E12"/>
      <c r="F12" s="41"/>
      <c r="G12" s="7"/>
      <c r="H12" s="7"/>
      <c r="I12" s="7"/>
      <c r="J12" s="7"/>
      <c r="K12" s="7"/>
      <c r="L12" s="7"/>
      <c r="M12" s="7"/>
      <c r="N12" s="7"/>
      <c r="O12" s="7"/>
    </row>
    <row r="13" spans="1:26" s="9" customFormat="1">
      <c r="A13" s="7"/>
      <c r="B13" t="s">
        <v>33</v>
      </c>
      <c r="C13" s="48">
        <f>C10+(C11*500)</f>
        <v>1662.5875875875874</v>
      </c>
      <c r="D13"/>
      <c r="E13"/>
      <c r="F13" s="41"/>
      <c r="G13" s="7"/>
      <c r="H13" s="7"/>
      <c r="I13" s="7"/>
      <c r="J13" s="7"/>
      <c r="K13" s="7"/>
      <c r="L13" s="7"/>
      <c r="M13" s="7"/>
      <c r="N13" s="7"/>
      <c r="O13" s="7"/>
      <c r="V13" s="15"/>
    </row>
    <row r="14" spans="1:26" s="9" customFormat="1">
      <c r="A14" s="7"/>
      <c r="B14"/>
      <c r="C14"/>
      <c r="D14"/>
      <c r="E14"/>
      <c r="F14" s="41"/>
      <c r="G14" s="7"/>
      <c r="H14" s="7"/>
      <c r="I14" s="7"/>
      <c r="J14" s="7"/>
      <c r="K14" s="7"/>
      <c r="L14" s="7"/>
      <c r="M14" s="7"/>
      <c r="N14" s="7"/>
      <c r="O14" s="7"/>
    </row>
    <row r="15" spans="1:26" s="9" customFormat="1">
      <c r="A15" s="7"/>
      <c r="D15"/>
      <c r="E15"/>
      <c r="F15" s="41"/>
      <c r="G15" s="7"/>
      <c r="H15" s="7"/>
      <c r="I15" s="7"/>
      <c r="J15" s="7"/>
      <c r="K15" s="7"/>
      <c r="L15" s="7"/>
      <c r="M15" s="7"/>
      <c r="N15" s="7"/>
      <c r="O15" s="7" t="s">
        <v>0</v>
      </c>
    </row>
    <row r="16" spans="1:26" s="9" customFormat="1">
      <c r="A16" s="7"/>
      <c r="D16"/>
      <c r="E16"/>
      <c r="F16" s="41"/>
      <c r="G16" s="7"/>
      <c r="H16" s="7"/>
      <c r="I16" s="7"/>
      <c r="J16" s="7"/>
      <c r="K16" s="7"/>
      <c r="L16" s="7"/>
      <c r="M16" s="7"/>
      <c r="N16" s="7"/>
      <c r="O16" s="7"/>
    </row>
    <row r="17" spans="1:26" s="9" customFormat="1">
      <c r="A17" s="7"/>
      <c r="B17"/>
      <c r="C17"/>
      <c r="D17"/>
      <c r="E17"/>
      <c r="F17" s="41"/>
      <c r="G17" s="7"/>
      <c r="H17" s="7"/>
      <c r="I17" s="7"/>
      <c r="J17" s="7"/>
      <c r="K17" s="7"/>
      <c r="L17" s="7"/>
      <c r="M17" s="7"/>
      <c r="N17" s="7"/>
      <c r="O17" s="7"/>
    </row>
    <row r="18" spans="1:26" s="9" customFormat="1">
      <c r="A18" s="7"/>
      <c r="B18"/>
      <c r="C18"/>
      <c r="D18"/>
      <c r="E18"/>
      <c r="F18" s="41"/>
      <c r="G18" s="7"/>
      <c r="H18" s="7"/>
      <c r="I18" s="7"/>
      <c r="J18" s="7"/>
      <c r="K18" s="7"/>
      <c r="L18" s="7"/>
      <c r="M18" s="7"/>
      <c r="N18" s="7"/>
      <c r="O18" s="7"/>
    </row>
    <row r="19" spans="1:26" s="9" customFormat="1">
      <c r="A19" s="7"/>
      <c r="B19"/>
      <c r="C19"/>
      <c r="D19"/>
      <c r="E19"/>
      <c r="F19" s="41"/>
      <c r="G19" s="7"/>
      <c r="H19" s="7"/>
      <c r="I19" s="7"/>
      <c r="J19" s="7"/>
      <c r="K19" s="7"/>
      <c r="L19" s="7"/>
      <c r="M19" s="7"/>
      <c r="N19" s="7"/>
      <c r="O19" s="7"/>
      <c r="R19" s="42"/>
    </row>
    <row r="20" spans="1:26" s="9" customFormat="1">
      <c r="A20" s="7"/>
      <c r="B20"/>
      <c r="C20"/>
      <c r="D20"/>
      <c r="E20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26" s="9" customFormat="1">
      <c r="A21" s="7"/>
      <c r="B21"/>
      <c r="C21"/>
      <c r="D21"/>
      <c r="E21"/>
      <c r="F21" s="7"/>
      <c r="G21" s="7"/>
      <c r="H21" s="7"/>
      <c r="I21" s="7"/>
      <c r="J21" s="7"/>
      <c r="K21" s="7"/>
      <c r="L21" s="7"/>
      <c r="M21" s="7"/>
      <c r="N21" s="7"/>
      <c r="O21" s="7"/>
      <c r="R21" s="43"/>
      <c r="S21" s="42"/>
    </row>
    <row r="22" spans="1:26" s="9" customFormat="1">
      <c r="A22" s="7"/>
      <c r="B22"/>
      <c r="C22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spans="1:26" s="9" customFormat="1">
      <c r="A23" s="7"/>
      <c r="B23"/>
      <c r="C23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spans="1:26" s="9" customFormat="1">
      <c r="A24" s="7"/>
      <c r="B24"/>
      <c r="C24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26" s="9" customFormat="1">
      <c r="A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26" s="9" customFormat="1">
      <c r="A26" s="7"/>
      <c r="B26" s="12"/>
      <c r="C26" s="13"/>
      <c r="D26" s="13"/>
      <c r="E26" s="13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spans="1:26" s="9" customFormat="1">
      <c r="A27" s="7"/>
      <c r="B27" s="12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</row>
    <row r="28" spans="1:26" s="9" customForma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>
      <c r="A35" s="7"/>
      <c r="B35" s="10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</sheetData>
  <pageMargins left="0.74803149606299213" right="0.74803149606299213" top="0.74803149606299213" bottom="0.74803149606299213" header="0" footer="0"/>
  <pageSetup paperSize="9" orientation="portrait"/>
  <headerFooter>
    <oddFooter>&amp;LLeongTY&amp;R&amp;F/&amp;A</oddFooter>
  </headerFooter>
  <colBreaks count="3" manualBreakCount="3">
    <brk id="22" man="1"/>
    <brk id="12" man="1"/>
    <brk id="30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6"/>
  <sheetViews>
    <sheetView showGridLines="0" topLeftCell="A9" zoomScaleNormal="100" workbookViewId="0">
      <selection activeCell="F17" sqref="F17:F22"/>
    </sheetView>
  </sheetViews>
  <sheetFormatPr defaultColWidth="12.6640625" defaultRowHeight="14"/>
  <cols>
    <col min="1" max="1" width="0.9140625" style="17" customWidth="1"/>
    <col min="2" max="2" width="17.33203125" style="17" customWidth="1"/>
    <col min="3" max="5" width="16.6640625" style="17" customWidth="1"/>
    <col min="6" max="9" width="15.6640625" style="17" customWidth="1"/>
    <col min="10" max="11" width="12.6640625" style="17" customWidth="1"/>
    <col min="12" max="13" width="0.9140625" style="17" customWidth="1"/>
    <col min="14" max="20" width="8.9140625" style="17" customWidth="1"/>
    <col min="21" max="21" width="15.4140625" style="17" customWidth="1"/>
    <col min="22" max="22" width="13.4140625" style="17" customWidth="1"/>
    <col min="23" max="26" width="8.9140625" style="17" customWidth="1"/>
    <col min="27" max="16384" width="12.6640625" style="17"/>
  </cols>
  <sheetData>
    <row r="1" spans="1:26">
      <c r="A1" s="16"/>
      <c r="C1" s="16"/>
      <c r="D1" s="16"/>
      <c r="E1" s="16"/>
      <c r="F1" s="16"/>
      <c r="G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23">
      <c r="A2" s="16"/>
      <c r="B2" s="18" t="s">
        <v>15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>
      <c r="A4" s="16"/>
      <c r="F4" s="16"/>
      <c r="G4" s="16" t="s">
        <v>21</v>
      </c>
      <c r="H4" s="16" t="s">
        <v>22</v>
      </c>
      <c r="I4" s="16" t="s">
        <v>23</v>
      </c>
      <c r="J4" s="16"/>
      <c r="K4" s="16"/>
      <c r="L4" s="16"/>
      <c r="M4" s="16"/>
      <c r="N4" s="19"/>
      <c r="O4" s="16"/>
    </row>
    <row r="5" spans="1:26">
      <c r="A5" s="16"/>
      <c r="B5" s="20" t="s">
        <v>19</v>
      </c>
      <c r="F5" s="21" t="s">
        <v>1</v>
      </c>
      <c r="G5" s="22">
        <f>INTERCEPT(G10:G12,F10:F12)</f>
        <v>1450.0050010002001</v>
      </c>
      <c r="H5" s="22">
        <f>INTERCEPT(H12:H15,F12:F15)</f>
        <v>1483.3333333333333</v>
      </c>
      <c r="I5" s="22">
        <f>INTERCEPT(I15:I21,F15:F21)</f>
        <v>1783.3333333333335</v>
      </c>
      <c r="L5" s="16"/>
      <c r="M5" s="16"/>
      <c r="N5" s="19"/>
      <c r="O5" s="16"/>
    </row>
    <row r="6" spans="1:26">
      <c r="A6" s="16"/>
      <c r="F6" s="21" t="s">
        <v>2</v>
      </c>
      <c r="G6" s="23">
        <f>SLOPE(G10:G12,F10:F12)</f>
        <v>-5.0010002000400082E-3</v>
      </c>
      <c r="H6" s="23">
        <f>SLOPE(H12:H15,F12:F15)</f>
        <v>-1.1666666666666667E-2</v>
      </c>
      <c r="I6" s="23">
        <f>SLOPE(I15:I21,F15:F21)</f>
        <v>-2.6666666666666668E-2</v>
      </c>
      <c r="L6" s="16"/>
      <c r="M6" s="16"/>
      <c r="N6" s="19"/>
      <c r="O6" s="16"/>
    </row>
    <row r="7" spans="1:26">
      <c r="A7" s="16"/>
      <c r="B7" s="24" t="s">
        <v>3</v>
      </c>
      <c r="C7" s="24" t="s">
        <v>18</v>
      </c>
      <c r="J7" s="16"/>
      <c r="K7" s="16"/>
      <c r="L7" s="16"/>
      <c r="M7" s="16"/>
      <c r="N7" s="16"/>
      <c r="O7" s="16"/>
    </row>
    <row r="8" spans="1:26">
      <c r="A8" s="16"/>
      <c r="B8" s="25">
        <v>1</v>
      </c>
      <c r="C8" s="22">
        <v>1450</v>
      </c>
      <c r="J8" s="16"/>
      <c r="K8" s="16"/>
      <c r="L8" s="16"/>
      <c r="M8" s="16"/>
      <c r="N8" s="16"/>
      <c r="O8" s="16"/>
    </row>
    <row r="9" spans="1:26">
      <c r="A9" s="16"/>
      <c r="B9" s="25">
        <v>5000</v>
      </c>
      <c r="C9" s="22">
        <v>1425</v>
      </c>
      <c r="F9" s="26" t="s">
        <v>3</v>
      </c>
      <c r="G9" s="26" t="s">
        <v>20</v>
      </c>
      <c r="H9" s="26" t="s">
        <v>20</v>
      </c>
      <c r="I9" s="26" t="s">
        <v>20</v>
      </c>
      <c r="J9" s="16"/>
      <c r="K9" s="16"/>
      <c r="L9" s="16"/>
      <c r="M9" s="16"/>
      <c r="N9" s="16"/>
      <c r="O9" s="16"/>
    </row>
    <row r="10" spans="1:26">
      <c r="A10" s="16"/>
      <c r="B10" s="25">
        <v>20000</v>
      </c>
      <c r="C10" s="22">
        <v>1250</v>
      </c>
      <c r="F10" s="27">
        <v>1</v>
      </c>
      <c r="G10" s="28">
        <v>1450</v>
      </c>
      <c r="H10" s="28"/>
      <c r="I10" s="28"/>
      <c r="J10" s="16"/>
      <c r="K10" s="16"/>
      <c r="L10" s="16"/>
      <c r="M10" s="16"/>
      <c r="N10" s="16"/>
      <c r="O10" s="16"/>
    </row>
    <row r="11" spans="1:26">
      <c r="A11" s="16"/>
      <c r="B11" s="25">
        <v>50000</v>
      </c>
      <c r="C11" s="22">
        <v>450</v>
      </c>
      <c r="F11" s="27">
        <v>1000</v>
      </c>
      <c r="G11" s="28"/>
      <c r="H11" s="28"/>
      <c r="I11" s="28"/>
      <c r="J11" s="16"/>
      <c r="K11" s="16"/>
      <c r="L11" s="16"/>
      <c r="M11" s="16"/>
      <c r="N11" s="16"/>
      <c r="O11" s="16"/>
    </row>
    <row r="12" spans="1:26">
      <c r="A12" s="16"/>
      <c r="F12" s="27">
        <v>5000</v>
      </c>
      <c r="G12" s="28">
        <v>1425</v>
      </c>
      <c r="H12" s="28">
        <f>G12</f>
        <v>1425</v>
      </c>
      <c r="I12" s="28"/>
      <c r="J12" s="16"/>
      <c r="K12" s="16"/>
      <c r="L12" s="16"/>
      <c r="M12" s="16"/>
      <c r="N12" s="16"/>
      <c r="O12" s="16"/>
    </row>
    <row r="13" spans="1:26">
      <c r="A13" s="16"/>
      <c r="F13" s="27">
        <v>10000</v>
      </c>
      <c r="G13" s="28"/>
      <c r="H13" s="28"/>
      <c r="I13" s="28"/>
      <c r="J13" s="16"/>
      <c r="K13" s="16"/>
      <c r="L13" s="16"/>
      <c r="M13" s="16"/>
      <c r="N13" s="16"/>
      <c r="O13" s="16"/>
    </row>
    <row r="14" spans="1:26">
      <c r="A14" s="16"/>
      <c r="B14" s="17" t="s">
        <v>34</v>
      </c>
      <c r="C14" s="49">
        <f>H5+(H6*12000)</f>
        <v>1343.3333333333333</v>
      </c>
      <c r="F14" s="27">
        <v>15000</v>
      </c>
      <c r="G14" s="28"/>
      <c r="H14" s="28"/>
      <c r="I14" s="28"/>
      <c r="J14" s="16"/>
      <c r="K14" s="16"/>
      <c r="L14" s="16"/>
      <c r="M14" s="16"/>
      <c r="N14" s="16"/>
      <c r="O14" s="16"/>
    </row>
    <row r="15" spans="1:26">
      <c r="A15" s="16"/>
      <c r="F15" s="27">
        <v>20000</v>
      </c>
      <c r="G15" s="28"/>
      <c r="H15" s="28">
        <v>1250</v>
      </c>
      <c r="I15" s="28">
        <f>H15</f>
        <v>1250</v>
      </c>
      <c r="J15" s="16"/>
      <c r="K15" s="16"/>
      <c r="L15" s="16"/>
      <c r="M15" s="16"/>
      <c r="N15" s="16"/>
      <c r="O15" s="16" t="s">
        <v>0</v>
      </c>
    </row>
    <row r="16" spans="1:26">
      <c r="A16" s="16"/>
      <c r="F16" s="27">
        <v>25000</v>
      </c>
      <c r="G16" s="28"/>
      <c r="H16" s="28"/>
      <c r="I16" s="28"/>
      <c r="J16" s="16"/>
      <c r="K16" s="16"/>
      <c r="L16" s="16"/>
      <c r="M16" s="16"/>
      <c r="N16" s="16"/>
      <c r="O16" s="16"/>
    </row>
    <row r="17" spans="1:26">
      <c r="A17" s="16"/>
      <c r="F17" s="27">
        <v>30000</v>
      </c>
      <c r="G17" s="28"/>
      <c r="H17" s="28"/>
      <c r="I17" s="28"/>
      <c r="J17" s="16"/>
      <c r="K17" s="16"/>
      <c r="L17" s="16"/>
      <c r="M17" s="16"/>
      <c r="N17" s="16"/>
      <c r="O17" s="16"/>
    </row>
    <row r="18" spans="1:26">
      <c r="A18" s="16"/>
      <c r="F18" s="27">
        <v>35000</v>
      </c>
      <c r="G18" s="28"/>
      <c r="H18" s="28"/>
      <c r="I18" s="28"/>
      <c r="J18" s="16"/>
      <c r="K18" s="16"/>
      <c r="L18" s="16"/>
      <c r="M18" s="16"/>
      <c r="N18" s="16"/>
      <c r="O18" s="16"/>
    </row>
    <row r="19" spans="1:26">
      <c r="A19" s="16"/>
      <c r="F19" s="27">
        <v>40000</v>
      </c>
      <c r="G19" s="28"/>
      <c r="H19" s="28"/>
      <c r="I19" s="28"/>
      <c r="J19" s="16"/>
      <c r="K19" s="16"/>
      <c r="L19" s="16"/>
      <c r="M19" s="16"/>
      <c r="N19" s="16"/>
      <c r="O19" s="16"/>
      <c r="U19" s="16"/>
      <c r="V19" s="16"/>
    </row>
    <row r="20" spans="1:26">
      <c r="A20" s="16"/>
      <c r="F20" s="27">
        <v>45000</v>
      </c>
      <c r="G20" s="28"/>
      <c r="H20" s="28"/>
      <c r="I20" s="28"/>
      <c r="J20" s="16"/>
      <c r="K20" s="16"/>
      <c r="L20" s="16"/>
      <c r="M20" s="16"/>
      <c r="N20" s="16"/>
      <c r="O20" s="16"/>
      <c r="U20" s="16"/>
      <c r="V20" s="16"/>
    </row>
    <row r="21" spans="1:26">
      <c r="A21" s="16"/>
      <c r="F21" s="27">
        <v>50000</v>
      </c>
      <c r="G21" s="28"/>
      <c r="H21" s="28"/>
      <c r="I21" s="28">
        <v>450</v>
      </c>
      <c r="J21" s="16"/>
      <c r="K21" s="16"/>
      <c r="L21" s="16"/>
      <c r="M21" s="16"/>
      <c r="N21" s="16"/>
      <c r="O21" s="16"/>
      <c r="U21" s="16"/>
      <c r="V21" s="16"/>
    </row>
    <row r="22" spans="1:26">
      <c r="A22" s="16"/>
      <c r="F22" s="27">
        <v>55000</v>
      </c>
      <c r="G22" s="28"/>
      <c r="H22" s="28"/>
      <c r="I22" s="28"/>
      <c r="J22" s="16"/>
      <c r="K22" s="16"/>
      <c r="L22" s="16"/>
      <c r="M22" s="16"/>
      <c r="N22" s="16"/>
      <c r="O22" s="16"/>
      <c r="U22" s="16"/>
      <c r="V22" s="16"/>
    </row>
    <row r="23" spans="1:26">
      <c r="A23" s="16"/>
      <c r="B23" s="29"/>
      <c r="C23" s="30"/>
      <c r="D23" s="30"/>
      <c r="E23" s="30"/>
      <c r="F23" s="16"/>
      <c r="G23" s="16"/>
      <c r="H23" s="16"/>
      <c r="I23" s="16"/>
      <c r="J23" s="16"/>
      <c r="K23" s="16"/>
      <c r="L23" s="16"/>
      <c r="M23" s="16"/>
      <c r="N23" s="16"/>
      <c r="O23" s="16"/>
      <c r="U23" s="16"/>
      <c r="V23" s="16"/>
    </row>
    <row r="24" spans="1:26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U24" s="16"/>
      <c r="V24" s="16"/>
    </row>
    <row r="25" spans="1:26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U25" s="16"/>
      <c r="V25" s="16"/>
    </row>
    <row r="26" spans="1:26">
      <c r="A26" s="16"/>
      <c r="B26" s="29"/>
      <c r="C26" s="30"/>
      <c r="D26" s="30"/>
      <c r="E26" s="30"/>
      <c r="F26" s="16"/>
      <c r="G26" s="16"/>
      <c r="H26" s="16"/>
      <c r="I26" s="16"/>
      <c r="J26" s="16"/>
      <c r="K26" s="16"/>
      <c r="L26" s="16"/>
      <c r="M26" s="16"/>
      <c r="N26" s="16"/>
      <c r="O26" s="16"/>
      <c r="U26" s="16"/>
      <c r="V26" s="16"/>
    </row>
    <row r="27" spans="1:26">
      <c r="A27" s="16"/>
      <c r="B27" s="29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U27" s="16"/>
      <c r="V27" s="16"/>
    </row>
    <row r="28" spans="1:26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>
      <c r="A35" s="16"/>
      <c r="B35" s="19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W988" s="16"/>
      <c r="X988" s="16"/>
      <c r="Y988" s="16"/>
      <c r="Z988" s="16"/>
    </row>
    <row r="989" spans="1:26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W989" s="16"/>
      <c r="X989" s="16"/>
      <c r="Y989" s="16"/>
      <c r="Z989" s="16"/>
    </row>
    <row r="990" spans="1:26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W990" s="16"/>
      <c r="X990" s="16"/>
      <c r="Y990" s="16"/>
      <c r="Z990" s="16"/>
    </row>
    <row r="991" spans="1:26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W991" s="16"/>
      <c r="X991" s="16"/>
      <c r="Y991" s="16"/>
      <c r="Z991" s="16"/>
    </row>
    <row r="992" spans="1:26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W992" s="16"/>
      <c r="X992" s="16"/>
      <c r="Y992" s="16"/>
      <c r="Z992" s="16"/>
    </row>
    <row r="993" spans="1:26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W993" s="16"/>
      <c r="X993" s="16"/>
      <c r="Y993" s="16"/>
      <c r="Z993" s="16"/>
    </row>
    <row r="994" spans="1:26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W994" s="16"/>
      <c r="X994" s="16"/>
      <c r="Y994" s="16"/>
      <c r="Z994" s="16"/>
    </row>
    <row r="995" spans="1:26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W995" s="16"/>
      <c r="X995" s="16"/>
      <c r="Y995" s="16"/>
      <c r="Z995" s="16"/>
    </row>
    <row r="996" spans="1:2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W996" s="16"/>
      <c r="X996" s="16"/>
      <c r="Y996" s="16"/>
      <c r="Z996" s="16"/>
    </row>
  </sheetData>
  <pageMargins left="0.74803149606299213" right="0.74803149606299213" top="0.74803149606299213" bottom="0.74803149606299213" header="0" footer="0"/>
  <pageSetup paperSize="9" orientation="portrait"/>
  <headerFooter>
    <oddFooter>&amp;LLeongTY&amp;R&amp;F/&amp;A</oddFooter>
  </headerFooter>
  <colBreaks count="3" manualBreakCount="3">
    <brk id="22" man="1"/>
    <brk id="12" man="1"/>
    <brk id="30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F5C6B-52D7-4BEB-AB68-58BECA6D84B6}">
  <dimension ref="B2:L13"/>
  <sheetViews>
    <sheetView showGridLines="0" tabSelected="1" workbookViewId="0">
      <selection activeCell="C14" sqref="C14"/>
    </sheetView>
  </sheetViews>
  <sheetFormatPr defaultRowHeight="14"/>
  <cols>
    <col min="1" max="1" width="2.1640625" customWidth="1"/>
    <col min="2" max="2" width="13.4140625" customWidth="1"/>
    <col min="3" max="3" width="9.25" bestFit="1" customWidth="1"/>
  </cols>
  <sheetData>
    <row r="2" spans="2:12" ht="23">
      <c r="B2" s="3" t="s">
        <v>32</v>
      </c>
    </row>
    <row r="4" spans="2:12">
      <c r="B4" s="26" t="s">
        <v>8</v>
      </c>
      <c r="C4" s="26" t="s">
        <v>9</v>
      </c>
    </row>
    <row r="5" spans="2:12">
      <c r="B5" s="28">
        <v>8000</v>
      </c>
      <c r="C5" s="27">
        <v>175</v>
      </c>
    </row>
    <row r="6" spans="2:12">
      <c r="B6" s="28">
        <v>5000</v>
      </c>
      <c r="C6" s="27">
        <v>10500</v>
      </c>
    </row>
    <row r="9" spans="2:12">
      <c r="B9" s="26" t="s">
        <v>1</v>
      </c>
      <c r="C9" s="28">
        <f>INTERCEPT(C5:C6,B5:B6)</f>
        <v>27708.333333333336</v>
      </c>
      <c r="D9">
        <f>INTERCEPT(C5:C6,B5:B6)</f>
        <v>27708.333333333336</v>
      </c>
      <c r="L9" s="1"/>
    </row>
    <row r="10" spans="2:12">
      <c r="B10" s="26" t="s">
        <v>2</v>
      </c>
      <c r="C10" s="26">
        <f>SLOPE(C5:C6,B5:B6)</f>
        <v>-3.4416666666666669</v>
      </c>
      <c r="D10">
        <f>SLOPE(C5:C6,B5:B6)</f>
        <v>-3.4416666666666669</v>
      </c>
      <c r="L10" s="1"/>
    </row>
    <row r="11" spans="2:12">
      <c r="B11" s="37"/>
      <c r="C11" s="40"/>
    </row>
    <row r="12" spans="2:12">
      <c r="B12">
        <v>7500</v>
      </c>
      <c r="C12" s="51">
        <f>C9+C10*B12</f>
        <v>1895.8333333333358</v>
      </c>
    </row>
    <row r="13" spans="2:12">
      <c r="B13">
        <v>6000</v>
      </c>
      <c r="C13">
        <f>D9+(D10*B13)</f>
        <v>7058.3333333333358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5AF8A-639F-46DF-B3C6-14505EB100D4}">
  <sheetPr>
    <tabColor rgb="FFFFFF99"/>
  </sheetPr>
  <dimension ref="B2:L27"/>
  <sheetViews>
    <sheetView showGridLines="0" topLeftCell="A9" workbookViewId="0">
      <selection activeCell="F18" sqref="F18"/>
    </sheetView>
  </sheetViews>
  <sheetFormatPr defaultColWidth="12.6640625" defaultRowHeight="14"/>
  <cols>
    <col min="1" max="1" width="0.9140625" customWidth="1"/>
    <col min="2" max="2" width="16.08203125" customWidth="1"/>
    <col min="3" max="3" width="15.08203125" customWidth="1"/>
    <col min="4" max="4" width="14.4140625" customWidth="1"/>
    <col min="5" max="5" width="14.5" customWidth="1"/>
    <col min="6" max="6" width="20.08203125" customWidth="1"/>
    <col min="7" max="7" width="20.33203125" customWidth="1"/>
    <col min="8" max="8" width="12.33203125" customWidth="1"/>
    <col min="9" max="9" width="14.83203125" customWidth="1"/>
    <col min="10" max="10" width="9.08203125" customWidth="1"/>
    <col min="11" max="11" width="10.9140625" customWidth="1"/>
    <col min="12" max="21" width="8.9140625" customWidth="1"/>
    <col min="22" max="22" width="11.4140625" customWidth="1"/>
    <col min="23" max="27" width="8.9140625" customWidth="1"/>
  </cols>
  <sheetData>
    <row r="2" spans="2:12" ht="23">
      <c r="B2" s="3" t="s">
        <v>13</v>
      </c>
    </row>
    <row r="4" spans="2:12" s="31" customFormat="1">
      <c r="B4" s="34"/>
      <c r="C4" s="34" t="s">
        <v>27</v>
      </c>
      <c r="D4" s="34" t="s">
        <v>4</v>
      </c>
      <c r="E4" s="34" t="s">
        <v>28</v>
      </c>
    </row>
    <row r="5" spans="2:12" ht="21" customHeight="1">
      <c r="B5" s="34" t="s">
        <v>26</v>
      </c>
      <c r="C5" s="2">
        <v>2000</v>
      </c>
      <c r="D5" s="2">
        <v>10000</v>
      </c>
      <c r="E5" s="2">
        <f>SUM(C5:D5)</f>
        <v>12000</v>
      </c>
    </row>
    <row r="7" spans="2:12">
      <c r="B7" s="4" t="s">
        <v>25</v>
      </c>
      <c r="E7" s="4" t="s">
        <v>31</v>
      </c>
      <c r="K7" s="37">
        <f>F8/25</f>
        <v>300</v>
      </c>
    </row>
    <row r="8" spans="2:12" s="31" customFormat="1" ht="29.25" customHeight="1">
      <c r="B8" s="34" t="s">
        <v>24</v>
      </c>
      <c r="C8" s="34">
        <v>12000</v>
      </c>
      <c r="E8" s="34" t="s">
        <v>14</v>
      </c>
      <c r="F8" s="39">
        <v>7500</v>
      </c>
    </row>
    <row r="9" spans="2:12" s="31" customFormat="1" ht="28">
      <c r="B9" s="35" t="s">
        <v>29</v>
      </c>
      <c r="C9" s="34">
        <v>6000</v>
      </c>
      <c r="E9" s="34" t="s">
        <v>9</v>
      </c>
      <c r="F9" s="52">
        <f>'Price-Demand'!C12</f>
        <v>1895.8333333333358</v>
      </c>
      <c r="H9"/>
    </row>
    <row r="12" spans="2:12" s="31" customFormat="1" ht="28">
      <c r="B12" s="32" t="s">
        <v>3</v>
      </c>
      <c r="C12" s="32" t="s">
        <v>11</v>
      </c>
      <c r="D12" s="32" t="s">
        <v>12</v>
      </c>
      <c r="E12" s="33" t="s">
        <v>30</v>
      </c>
      <c r="F12" s="32" t="s">
        <v>7</v>
      </c>
      <c r="G12" s="32" t="s">
        <v>5</v>
      </c>
      <c r="H12" s="32" t="s">
        <v>6</v>
      </c>
      <c r="I12" s="32" t="s">
        <v>10</v>
      </c>
      <c r="J12"/>
    </row>
    <row r="13" spans="2:12" ht="20.25" customHeight="1">
      <c r="B13" s="27">
        <v>1</v>
      </c>
      <c r="C13" s="5">
        <v>1450</v>
      </c>
      <c r="D13" s="5"/>
      <c r="E13" s="2"/>
      <c r="F13" s="5"/>
      <c r="G13" s="5"/>
      <c r="H13" s="5"/>
      <c r="I13" s="38"/>
      <c r="L13">
        <f>B17/1800</f>
        <v>5.5555555555555554</v>
      </c>
    </row>
    <row r="14" spans="2:12" ht="20.25" customHeight="1">
      <c r="B14" s="27">
        <v>500</v>
      </c>
      <c r="C14" s="50">
        <v>1447.5</v>
      </c>
      <c r="D14" s="50">
        <f>C14+6000</f>
        <v>7447.5</v>
      </c>
      <c r="E14" s="2">
        <v>1</v>
      </c>
      <c r="F14" s="5">
        <f>D14*500</f>
        <v>3723750</v>
      </c>
      <c r="G14" s="5"/>
      <c r="H14" s="5"/>
      <c r="I14" s="38"/>
    </row>
    <row r="15" spans="2:12" ht="20.25" customHeight="1">
      <c r="B15" s="27">
        <v>1000</v>
      </c>
      <c r="C15" s="2"/>
      <c r="D15" s="2"/>
      <c r="E15" s="2"/>
      <c r="F15" s="5"/>
      <c r="G15" s="2"/>
      <c r="H15" s="2"/>
      <c r="I15" s="2"/>
    </row>
    <row r="16" spans="2:12" ht="20.25" customHeight="1">
      <c r="B16" s="27">
        <v>5000</v>
      </c>
      <c r="C16" s="5">
        <v>1425</v>
      </c>
      <c r="D16" s="2"/>
      <c r="E16" s="2"/>
      <c r="F16" s="5"/>
      <c r="G16" s="2"/>
      <c r="H16" s="2"/>
      <c r="I16" s="2"/>
      <c r="K16" t="s">
        <v>35</v>
      </c>
      <c r="L16">
        <f>(12000*4.4)</f>
        <v>52800.000000000007</v>
      </c>
    </row>
    <row r="17" spans="2:11" ht="20.25" customHeight="1">
      <c r="B17" s="27">
        <v>10000</v>
      </c>
      <c r="C17" s="50">
        <v>1316.7</v>
      </c>
      <c r="D17" s="50">
        <f>C17+6000</f>
        <v>7316.7</v>
      </c>
      <c r="E17" s="2">
        <v>4.4000000000000004</v>
      </c>
      <c r="F17" s="5">
        <f>(D17*10000)+52800</f>
        <v>73219800</v>
      </c>
      <c r="G17" s="5">
        <f>F8*B17</f>
        <v>75000000</v>
      </c>
      <c r="H17" s="5">
        <f>G17-F17</f>
        <v>1780200</v>
      </c>
      <c r="I17" s="2">
        <f>H17/G17*100</f>
        <v>2.3736000000000002</v>
      </c>
    </row>
    <row r="18" spans="2:11" ht="20.25" customHeight="1">
      <c r="B18" s="27">
        <v>12000</v>
      </c>
      <c r="C18" s="50">
        <v>1273.4000000000001</v>
      </c>
      <c r="D18" s="50">
        <f>C18+6000</f>
        <v>7273.4</v>
      </c>
      <c r="E18" s="2">
        <v>5.5</v>
      </c>
      <c r="F18" s="5">
        <f>(D18*B18)+660000</f>
        <v>87940800</v>
      </c>
      <c r="G18" s="5">
        <f>F8*B18</f>
        <v>90000000</v>
      </c>
      <c r="H18" s="5">
        <f>G18-F18</f>
        <v>2059200</v>
      </c>
      <c r="I18" s="2">
        <f>H18/G18*100</f>
        <v>2.2880000000000003</v>
      </c>
      <c r="K18">
        <f>8000/1800</f>
        <v>4.4444444444444446</v>
      </c>
    </row>
    <row r="19" spans="2:11" ht="20.25" customHeight="1">
      <c r="B19" s="27">
        <v>15000</v>
      </c>
      <c r="C19" s="2"/>
      <c r="D19" s="2"/>
      <c r="E19" s="2"/>
      <c r="F19" s="5"/>
      <c r="G19" s="2"/>
      <c r="H19" s="2"/>
      <c r="I19" s="2"/>
    </row>
    <row r="20" spans="2:11" ht="20.25" customHeight="1">
      <c r="B20" s="27">
        <v>20000</v>
      </c>
      <c r="C20" s="2"/>
      <c r="D20" s="2"/>
      <c r="E20" s="2"/>
      <c r="F20" s="5"/>
      <c r="G20" s="2"/>
      <c r="H20" s="2"/>
      <c r="I20" s="2"/>
    </row>
    <row r="21" spans="2:11" ht="20.25" customHeight="1">
      <c r="B21" s="27">
        <v>25000</v>
      </c>
      <c r="C21" s="2"/>
      <c r="D21" s="2"/>
      <c r="E21" s="2"/>
      <c r="F21" s="5"/>
      <c r="G21" s="2"/>
      <c r="H21" s="2"/>
      <c r="I21" s="2"/>
    </row>
    <row r="22" spans="2:11" ht="20.25" customHeight="1">
      <c r="B22" s="27">
        <v>30000</v>
      </c>
      <c r="C22" s="2"/>
      <c r="D22" s="2"/>
      <c r="E22" s="2"/>
      <c r="F22" s="5"/>
      <c r="G22" s="2"/>
      <c r="H22" s="2"/>
      <c r="I22" s="2"/>
    </row>
    <row r="23" spans="2:11">
      <c r="B23" s="27">
        <v>35000</v>
      </c>
      <c r="C23" s="2"/>
      <c r="D23" s="2"/>
      <c r="E23" s="2"/>
      <c r="F23" s="5"/>
      <c r="G23" s="2"/>
      <c r="H23" s="2"/>
      <c r="I23" s="2"/>
    </row>
    <row r="24" spans="2:11">
      <c r="B24" s="27">
        <v>40000</v>
      </c>
      <c r="C24" s="2"/>
      <c r="D24" s="2"/>
      <c r="E24" s="2"/>
      <c r="F24" s="5"/>
      <c r="G24" s="2"/>
      <c r="H24" s="2"/>
      <c r="I24" s="2"/>
    </row>
    <row r="25" spans="2:11">
      <c r="B25" s="27">
        <v>45000</v>
      </c>
      <c r="C25" s="2"/>
      <c r="D25" s="2"/>
      <c r="E25" s="2"/>
      <c r="F25" s="5"/>
      <c r="G25" s="2"/>
      <c r="H25" s="2"/>
      <c r="I25" s="2"/>
      <c r="K25">
        <f>B26/1800</f>
        <v>27.777777777777779</v>
      </c>
    </row>
    <row r="26" spans="2:11">
      <c r="B26" s="27">
        <v>50000</v>
      </c>
      <c r="C26" s="5">
        <v>450</v>
      </c>
      <c r="D26" s="5">
        <f>C26+6000</f>
        <v>6450</v>
      </c>
      <c r="E26" s="2">
        <v>27.7</v>
      </c>
      <c r="F26" s="5">
        <f>(D26*50000)+333333.33</f>
        <v>322833333.32999998</v>
      </c>
      <c r="G26" s="5">
        <f>F8*B26</f>
        <v>375000000</v>
      </c>
      <c r="H26" s="5">
        <f>G26-F26</f>
        <v>52166666.670000017</v>
      </c>
      <c r="I26" s="2">
        <f>H26/G26*100</f>
        <v>13.911111112000004</v>
      </c>
      <c r="K26">
        <f>12000*K25</f>
        <v>333333.33333333331</v>
      </c>
    </row>
    <row r="27" spans="2:11">
      <c r="B27" s="27">
        <v>55000</v>
      </c>
      <c r="C27" s="2"/>
      <c r="D27" s="2"/>
      <c r="E27" s="2"/>
      <c r="F27" s="5"/>
      <c r="G27" s="2"/>
      <c r="H27" s="2"/>
      <c r="I27" s="2"/>
    </row>
  </sheetData>
  <pageMargins left="0.74803149606299213" right="0.74803149606299213" top="0.74803149606299213" bottom="0.74803149606299213" header="0" footer="0"/>
  <pageSetup paperSize="9" orientation="portrait"/>
  <headerFooter>
    <oddFooter>&amp;LLeongTY&amp;R&amp;F/&amp;A</oddFooter>
  </headerFooter>
  <colBreaks count="1" manualBreakCount="1">
    <brk id="2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First_Submission</vt:lpstr>
      <vt:lpstr>Cost-Supply</vt:lpstr>
      <vt:lpstr>Price-Demand</vt:lpstr>
      <vt:lpstr>Model</vt:lpstr>
      <vt:lpstr>Model!solver_opt</vt:lpstr>
      <vt:lpstr>Model!solver_rhs1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Abhijeet Kaushal</dc:creator>
  <cp:lastModifiedBy>Admin</cp:lastModifiedBy>
  <dcterms:created xsi:type="dcterms:W3CDTF">2003-11-13T08:17:49Z</dcterms:created>
  <dcterms:modified xsi:type="dcterms:W3CDTF">2023-08-16T05:14:03Z</dcterms:modified>
</cp:coreProperties>
</file>