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F597E83A-A481-499E-AD55-41F99040257A}" xr6:coauthVersionLast="47" xr6:coauthVersionMax="47" xr10:uidLastSave="{00000000-0000-0000-0000-000000000000}"/>
  <bookViews>
    <workbookView xWindow="-120" yWindow="-120" windowWidth="21840" windowHeight="13140" xr2:uid="{00000000-000D-0000-FFFF-FFFF00000000}"/>
  </bookViews>
  <sheets>
    <sheet name="Sheet1" sheetId="1" r:id="rId1"/>
  </sheets>
  <definedNames>
    <definedName name="_xlnm._FilterDatabase" localSheetId="0" hidden="1">Sheet1!$Q$261:$R$388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40" i="1" l="1"/>
  <c r="B728" i="1"/>
  <c r="C728" i="1"/>
  <c r="B727" i="1"/>
  <c r="C727" i="1"/>
  <c r="B706" i="1"/>
  <c r="B698" i="1"/>
  <c r="B691" i="1"/>
  <c r="B688" i="1"/>
  <c r="B684" i="1"/>
  <c r="B677" i="1"/>
  <c r="B667" i="1"/>
  <c r="D670" i="1"/>
  <c r="C670" i="1"/>
  <c r="D663" i="1"/>
  <c r="C663" i="1"/>
  <c r="D658" i="1"/>
  <c r="C658" i="1"/>
  <c r="B628" i="1"/>
  <c r="D246" i="1"/>
  <c r="B719" i="1"/>
  <c r="C719" i="1"/>
  <c r="E316" i="1" l="1"/>
  <c r="E315" i="1"/>
  <c r="E314" i="1"/>
  <c r="B316" i="1"/>
  <c r="B315" i="1"/>
  <c r="B314" i="1"/>
  <c r="D651" i="1" l="1"/>
  <c r="C651" i="1"/>
  <c r="B391" i="1"/>
  <c r="B390" i="1"/>
  <c r="B375" i="1"/>
  <c r="B374" i="1"/>
  <c r="B344" i="1"/>
  <c r="B343" i="1"/>
  <c r="B359" i="1"/>
  <c r="B358" i="1"/>
  <c r="B329" i="1"/>
  <c r="B328" i="1"/>
  <c r="C64" i="1"/>
  <c r="C63" i="1"/>
  <c r="C62" i="1"/>
  <c r="C47" i="1"/>
  <c r="C46" i="1"/>
  <c r="B29" i="1"/>
  <c r="B28" i="1"/>
  <c r="B27" i="1"/>
  <c r="C35" i="1"/>
  <c r="C34" i="1"/>
  <c r="B717" i="1"/>
  <c r="D644" i="1"/>
  <c r="C644" i="1"/>
  <c r="D636" i="1"/>
  <c r="C636" i="1"/>
  <c r="B621" i="1"/>
  <c r="D625" i="1" s="1"/>
  <c r="B614" i="1"/>
  <c r="C618" i="1" s="1"/>
  <c r="B607" i="1"/>
  <c r="D611" i="1" s="1"/>
  <c r="D573" i="1"/>
  <c r="D549" i="1"/>
  <c r="D533" i="1"/>
  <c r="C521" i="1"/>
  <c r="C520" i="1"/>
  <c r="C519" i="1"/>
  <c r="C518" i="1"/>
  <c r="C517" i="1"/>
  <c r="C516" i="1"/>
  <c r="C493" i="1"/>
  <c r="C492" i="1"/>
  <c r="C491" i="1"/>
  <c r="C490" i="1"/>
  <c r="C489" i="1"/>
  <c r="C488" i="1"/>
  <c r="C465" i="1"/>
  <c r="C464" i="1"/>
  <c r="C463" i="1"/>
  <c r="C462" i="1"/>
  <c r="C461" i="1"/>
  <c r="C460" i="1"/>
  <c r="C438" i="1"/>
  <c r="C437" i="1"/>
  <c r="C436" i="1"/>
  <c r="C435" i="1"/>
  <c r="C434" i="1"/>
  <c r="C433" i="1"/>
  <c r="C413" i="1"/>
  <c r="C412" i="1"/>
  <c r="C411" i="1"/>
  <c r="C410" i="1"/>
  <c r="C409" i="1"/>
  <c r="C408" i="1"/>
  <c r="C407" i="1"/>
  <c r="B209" i="1"/>
  <c r="B208" i="1"/>
  <c r="B207" i="1"/>
  <c r="B206" i="1"/>
  <c r="B205"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E137" i="1"/>
  <c r="B137" i="1"/>
  <c r="E136" i="1"/>
  <c r="B136" i="1"/>
  <c r="E135" i="1"/>
  <c r="B125" i="1"/>
  <c r="B124" i="1"/>
  <c r="B123" i="1"/>
  <c r="B122" i="1"/>
  <c r="B121" i="1"/>
  <c r="B120" i="1"/>
  <c r="B119" i="1"/>
  <c r="B118" i="1"/>
  <c r="B117" i="1"/>
  <c r="B116" i="1"/>
  <c r="B115" i="1"/>
  <c r="B114" i="1"/>
  <c r="B113" i="1"/>
  <c r="B112" i="1"/>
  <c r="B111" i="1"/>
  <c r="B110" i="1"/>
  <c r="B109" i="1"/>
  <c r="B108" i="1"/>
  <c r="E107" i="1"/>
  <c r="B107" i="1"/>
  <c r="E106" i="1"/>
  <c r="E105" i="1"/>
  <c r="D90" i="1"/>
  <c r="D89" i="1"/>
  <c r="D88" i="1"/>
  <c r="D87" i="1"/>
  <c r="D86" i="1"/>
  <c r="D84" i="1"/>
  <c r="D83" i="1"/>
  <c r="D82" i="1"/>
  <c r="D81" i="1"/>
  <c r="D80" i="1"/>
  <c r="D78" i="1"/>
  <c r="D77" i="1"/>
  <c r="D76" i="1"/>
  <c r="D75" i="1"/>
  <c r="D74" i="1"/>
  <c r="B18" i="1"/>
  <c r="B17" i="1"/>
  <c r="B16" i="1"/>
  <c r="B9" i="1"/>
  <c r="B8" i="1"/>
  <c r="C611" i="1" l="1"/>
  <c r="D618" i="1"/>
  <c r="C6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719" authorId="0" shapeId="0" xr:uid="{1CFD1F63-0401-4586-A96F-6CE9E52A5852}">
      <text>
        <r>
          <rPr>
            <b/>
            <sz val="9"/>
            <color indexed="81"/>
            <rFont val="Tahoma"/>
            <family val="2"/>
          </rPr>
          <t>Admin:</t>
        </r>
        <r>
          <rPr>
            <sz val="9"/>
            <color indexed="81"/>
            <rFont val="Tahoma"/>
            <family val="2"/>
          </rPr>
          <t xml:space="preserve">
</t>
        </r>
      </text>
    </comment>
  </commentList>
</comments>
</file>

<file path=xl/sharedStrings.xml><?xml version="1.0" encoding="utf-8"?>
<sst xmlns="http://schemas.openxmlformats.org/spreadsheetml/2006/main" count="358" uniqueCount="190">
  <si>
    <t>Q-1</t>
  </si>
  <si>
    <t>Week</t>
  </si>
  <si>
    <t>Unit</t>
  </si>
  <si>
    <t>week1</t>
  </si>
  <si>
    <t>week2</t>
  </si>
  <si>
    <t>week3</t>
  </si>
  <si>
    <t>week4</t>
  </si>
  <si>
    <t>Mean</t>
  </si>
  <si>
    <t>Median</t>
  </si>
  <si>
    <t>Mode</t>
  </si>
  <si>
    <t>No</t>
  </si>
  <si>
    <t>Q-2</t>
  </si>
  <si>
    <t>Q-3</t>
  </si>
  <si>
    <t>Q-4</t>
  </si>
  <si>
    <t>Measure of Central Tendency</t>
  </si>
  <si>
    <t>Measure of Dispersion</t>
  </si>
  <si>
    <t>Range</t>
  </si>
  <si>
    <t>Q-5</t>
  </si>
  <si>
    <t>Std.Dev</t>
  </si>
  <si>
    <t>Q-6</t>
  </si>
  <si>
    <t>Q-7</t>
  </si>
  <si>
    <t>Model A:</t>
  </si>
  <si>
    <t>Model B:</t>
  </si>
  <si>
    <t>Model C:</t>
  </si>
  <si>
    <t>Model D:</t>
  </si>
  <si>
    <t>Model E:</t>
  </si>
  <si>
    <t>Variance</t>
  </si>
  <si>
    <t>Q-8</t>
  </si>
  <si>
    <t>Frequency Distribution</t>
  </si>
  <si>
    <t>Value</t>
  </si>
  <si>
    <t>Feq.</t>
  </si>
  <si>
    <t>Q-9</t>
  </si>
  <si>
    <t>IQR</t>
  </si>
  <si>
    <t>Q-10</t>
  </si>
  <si>
    <t>Defect Type</t>
  </si>
  <si>
    <t>Frequency</t>
  </si>
  <si>
    <t>A</t>
  </si>
  <si>
    <t>B</t>
  </si>
  <si>
    <t>C</t>
  </si>
  <si>
    <t>D</t>
  </si>
  <si>
    <t>E</t>
  </si>
  <si>
    <t>F</t>
  </si>
  <si>
    <t>G</t>
  </si>
  <si>
    <t>Q-11</t>
  </si>
  <si>
    <t>Rank</t>
  </si>
  <si>
    <t>Q-12</t>
  </si>
  <si>
    <t>Q-13</t>
  </si>
  <si>
    <t>Q-14</t>
  </si>
  <si>
    <t>Region 1</t>
  </si>
  <si>
    <t>Region 2</t>
  </si>
  <si>
    <t>Region 3</t>
  </si>
  <si>
    <t>Questions on Measure of Skewness and Kurtosis</t>
  </si>
  <si>
    <t>Skewness</t>
  </si>
  <si>
    <t>The skewness value is close to zero, indicating that the distribution of monthly returns is approximately symmetric.</t>
  </si>
  <si>
    <t>Kurtosis</t>
  </si>
  <si>
    <t>The negative kurtosis suggests that the distribution is platykurtic, meaning it has thinner tails compared to a normal distribution, indicating fewer extreme values or outliers.</t>
  </si>
  <si>
    <t>The income distribution is fairly symmetric but slightly skewed to the right, meaning there are a few higher-income individuals.</t>
  </si>
  <si>
    <t>The negative kurtosis suggests that the income distribution has fewer extreme values (both high and low) compared to a normal distribution, indicating a relatively even spread of incomes</t>
  </si>
  <si>
    <t>The satisfaction ratings are fairly symmetrically distributed, with a slight tendency towards lower ratings.</t>
  </si>
  <si>
    <t>The lower kurtosis value suggests that the ratings are more evenly spread rather than having extreme peaks.</t>
  </si>
  <si>
    <t>The skewness value (0.206) is close to zero, suggesting that the house price distribution is approximately symmetric with no strong skew towards higher or lower prices.</t>
  </si>
  <si>
    <t>The kurtosis value (-1.046) is negative, indicating a platykurtic distribution, meaning the distribution has lighter tails and is flatter compared to a normal distribution.</t>
  </si>
  <si>
    <t>This suggests that house prices are relatively evenly distributed without extreme outliers.</t>
  </si>
  <si>
    <t>Questions on Percentile and Quartiles</t>
  </si>
  <si>
    <t>Ans1:-</t>
  </si>
  <si>
    <t>Q1</t>
  </si>
  <si>
    <t>Q2</t>
  </si>
  <si>
    <t>Q3</t>
  </si>
  <si>
    <t>Ans2:-</t>
  </si>
  <si>
    <t>10th Percentile</t>
  </si>
  <si>
    <t>25th Percentile</t>
  </si>
  <si>
    <t>75th Percentile</t>
  </si>
  <si>
    <t>90th Percentile</t>
  </si>
  <si>
    <t>Ans3:-</t>
  </si>
  <si>
    <t>The median salary (Q2) is 252.5, which suggests that half of the employees earn below this amount, and half earn above it.</t>
  </si>
  <si>
    <t>The interquartile range (Q3 - Q1) is 247.5, indicating a moderate spread of salaries between the 25th and 75th percentiles.</t>
  </si>
  <si>
    <t>The 10th percentile (74.7) and 90th percentile (450.5) show that there is a significant range in salaries, suggesting income disparity within the company.</t>
  </si>
  <si>
    <t>If the company aims to reduce wage inequality, they might consider adjusting the lower quartile salaries upwards to narrow the gap.</t>
  </si>
  <si>
    <t>50th Percentile</t>
  </si>
  <si>
    <t>85th Percentile</t>
  </si>
  <si>
    <t>The weight distribution appears spread out, with a wide range of values.</t>
  </si>
  <si>
    <t>The median weight is 267.5 kg, meaning half of the individuals weigh less than this, and half weigh more.</t>
  </si>
  <si>
    <t>The first quartile (Q1) is 143.75 kg, indicating that 25% of individuals weigh below this.</t>
  </si>
  <si>
    <t>The third quartile (Q3) is 391.25 kg, meaning 75% of individuals weigh below this level.</t>
  </si>
  <si>
    <t>The 85th percentile (440.75 kg) suggests that 85% of individuals weigh less than this, while the top 15% weigh more.</t>
  </si>
  <si>
    <t>If this data represents a general population, it indicates a skewed distribution toward higher weights, possibly suggesting a small group of very high-weight individuals affecting the distribution.</t>
  </si>
  <si>
    <t>20th Percentile</t>
  </si>
  <si>
    <t>40th Percentile</t>
  </si>
  <si>
    <t>80th Percentile</t>
  </si>
  <si>
    <t>The median purchase amount is $292.5, meaning that half of the customers spend below this amount, and half spend above it.</t>
  </si>
  <si>
    <t>The first quartile (Q1) is $156.25, indicating that 25% of customers spend less than this amount.</t>
  </si>
  <si>
    <t>The third quartile (Q3) is $428.75, meaning that 75% of customers spend below this amount, while the top 25% spend more.</t>
  </si>
  <si>
    <t>The 80th percentile is $456.0, showing that 80% of customers spend below this amount, and only the top 20% of spenders exceed it.</t>
  </si>
  <si>
    <t>The distribution suggests a gradual increase in spending with a broad range of purchase amounts, indicating diverse customer spending patterns.</t>
  </si>
  <si>
    <t>30th Percentile</t>
  </si>
  <si>
    <t>70th Percentile</t>
  </si>
  <si>
    <t>The median commute time of employees is 312.5 minutes, meaning half of the employees take less than or equal to this time to commute.</t>
  </si>
  <si>
    <t>The first quartile (Q1 = 163.75 minutes) indicates that 25% of employees have commute times below this value.</t>
  </si>
  <si>
    <t>The third quartile (Q3 = 461.25 minutes) shows that 75% of employees have commute times below this value.</t>
  </si>
  <si>
    <t>The 30th percentile (193.5 minutes) suggests that 30% of employees commute less than about 193.5 minutes, while the 70th percentile (431.5 minutes) shows that 70% of employees have commute times below about 431.5 minutes.</t>
  </si>
  <si>
    <t>The commute time distribution is right-skewed, meaning a significant number of employees experience long commute times.</t>
  </si>
  <si>
    <t>The median defect rate is 0.7%, meaning half of the products have a defect rate below or equal to this value.</t>
  </si>
  <si>
    <t>The first quartile (Q1 = 0.4%) shows that 25% of the products have a defect rate below this value, indicating a fairly low defect rate for a quarter of the sample.</t>
  </si>
  <si>
    <t>The third quartile (Q3 = 0.9%) suggests that 75% of the products have defect rates below this value.</t>
  </si>
  <si>
    <t>Since the range between Q1 and Q3 is relatively small (0.4% to 0.9%), it suggests low variability in defect rates.</t>
  </si>
  <si>
    <t>The overall defect rate appears to be low, which indicates good product quality in most cases.</t>
  </si>
  <si>
    <t>Questions on Correlation and Covariance</t>
  </si>
  <si>
    <t>Advertising Expenditure</t>
  </si>
  <si>
    <t>Sales Revenue</t>
  </si>
  <si>
    <t>correlation</t>
  </si>
  <si>
    <t>Interpretation:</t>
  </si>
  <si>
    <r>
      <rPr>
        <sz val="12"/>
        <color rgb="FF000000"/>
        <rFont val="Calibri, sans-serif"/>
      </rPr>
      <t xml:space="preserve">A correlation coefficient of </t>
    </r>
    <r>
      <rPr>
        <b/>
        <sz val="12"/>
        <color rgb="FF000000"/>
        <rFont val="Calibri, sans-serif"/>
      </rPr>
      <t>0.999 is very close to 1</t>
    </r>
    <r>
      <rPr>
        <sz val="12"/>
        <color rgb="FF000000"/>
        <rFont val="Calibri, sans-serif"/>
      </rPr>
      <t xml:space="preserve">, indicating an </t>
    </r>
    <r>
      <rPr>
        <b/>
        <sz val="12"/>
        <color rgb="FF000000"/>
        <rFont val="Calibri, sans-serif"/>
      </rPr>
      <t>extremely strong positive correlation</t>
    </r>
    <r>
      <rPr>
        <sz val="12"/>
        <color rgb="FF000000"/>
        <rFont val="Calibri, sans-serif"/>
      </rPr>
      <t xml:space="preserve"> between advertising expenditure and sales revenue.</t>
    </r>
  </si>
  <si>
    <t>Company A</t>
  </si>
  <si>
    <t>Company B</t>
  </si>
  <si>
    <t>A positive covariance indicates that the stock prices of Company A and Company B tend to move in the same direction.</t>
  </si>
  <si>
    <t>Since the covariance value is relatively large, it suggests a strong relationship between the two stocks—when the price of Company A increases, the price of Company B also tends to increase, and vice versa.</t>
  </si>
  <si>
    <t>However, covariance alone does not measure the strength of the relationship (it depends on the scale of data). A correlation coefficient would provide a better understanding of the strength and consistency of this relationship.</t>
  </si>
  <si>
    <t>Hours Spent Studying</t>
  </si>
  <si>
    <t>Exam Scores</t>
  </si>
  <si>
    <t>A correlation coefficient of 0.977 is very close to 1, indicating a strong positive correlation.</t>
  </si>
  <si>
    <t>This suggests that as students spend more hours studying, their exam scores increase significantly.</t>
  </si>
  <si>
    <t>The relationship appears to be nearly linear, meaning that increasing study time is highly associated with higher scores.</t>
  </si>
  <si>
    <t>This strong correlation implies that study hours are a major contributing factor to exam performance.</t>
  </si>
  <si>
    <t>Questions on discrete and continuous random variable</t>
  </si>
  <si>
    <t>Discrete Random Variable:</t>
  </si>
  <si>
    <t>p=1/6</t>
  </si>
  <si>
    <t>n</t>
  </si>
  <si>
    <t>r(number of times we roll a 3)</t>
  </si>
  <si>
    <t>Binomial Distribution</t>
  </si>
  <si>
    <t>p=13/52</t>
  </si>
  <si>
    <t>p=1/4</t>
  </si>
  <si>
    <t>r</t>
  </si>
  <si>
    <t>p</t>
  </si>
  <si>
    <t>Continuous Random Variable:</t>
  </si>
  <si>
    <t>x</t>
  </si>
  <si>
    <t>mean</t>
  </si>
  <si>
    <t>Normal Distribution</t>
  </si>
  <si>
    <t>meam</t>
  </si>
  <si>
    <t>lamda</t>
  </si>
  <si>
    <t>Exponential Distribution</t>
  </si>
  <si>
    <t>Questions on Discrete Distribution and Continuous Distribution</t>
  </si>
  <si>
    <t>Confidence Interval Problems:</t>
  </si>
  <si>
    <t>S.mean</t>
  </si>
  <si>
    <t>s</t>
  </si>
  <si>
    <t>t=</t>
  </si>
  <si>
    <t>ans-2.</t>
  </si>
  <si>
    <t>Ans 1.Bar Chart</t>
  </si>
  <si>
    <t>Ans 3.Histogram</t>
  </si>
  <si>
    <t>ans-1</t>
  </si>
  <si>
    <t>Based on the quartiles and percentiles, what can be inferred about the income distribution of the employees?</t>
  </si>
  <si>
    <t>ans</t>
  </si>
  <si>
    <t>Discrete Distribution:</t>
  </si>
  <si>
    <t>Continuous Distribution:</t>
  </si>
  <si>
    <t>Hypothesis Testing Problems:</t>
  </si>
  <si>
    <t>ans-2</t>
  </si>
  <si>
    <t>ans-3</t>
  </si>
  <si>
    <t>Ans:-1</t>
  </si>
  <si>
    <t>Ans-3</t>
  </si>
  <si>
    <t>Ans-1</t>
  </si>
  <si>
    <t>Ans-2</t>
  </si>
  <si>
    <r>
      <t xml:space="preserve">This suggests that as the company increases its advertising expenditure, sales revenue also </t>
    </r>
    <r>
      <rPr>
        <b/>
        <sz val="12"/>
        <color rgb="FF000000"/>
        <rFont val="Calibri"/>
        <family val="2"/>
      </rPr>
      <t>increases in a nearly linear fashion</t>
    </r>
    <r>
      <rPr>
        <sz val="12"/>
        <color rgb="FF000000"/>
        <rFont val="Calibri"/>
      </rPr>
      <t>.</t>
    </r>
  </si>
  <si>
    <r>
      <t xml:space="preserve">The high correlation implies that advertising expenditure is likely a </t>
    </r>
    <r>
      <rPr>
        <b/>
        <sz val="12"/>
        <color rgb="FF000000"/>
        <rFont val="Calibri"/>
        <family val="2"/>
      </rPr>
      <t>major factor influencing sales revenue</t>
    </r>
    <r>
      <rPr>
        <sz val="12"/>
        <color rgb="FF000000"/>
        <rFont val="Calibri"/>
      </rPr>
      <t>, though other external factors may also play a role.</t>
    </r>
  </si>
  <si>
    <r>
      <t xml:space="preserve">The probability of having exactly 3 defects in a randomly selected batch is </t>
    </r>
    <r>
      <rPr>
        <b/>
        <sz val="12"/>
        <color rgb="FF000000"/>
        <rFont val="Calibri"/>
        <family val="2"/>
      </rPr>
      <t>0.1804 (18.04%)</t>
    </r>
    <r>
      <rPr>
        <sz val="12"/>
        <color rgb="FF000000"/>
        <rFont val="Calibri"/>
        <family val="2"/>
      </rPr>
      <t>.</t>
    </r>
  </si>
  <si>
    <r>
      <t xml:space="preserve">The probability of winning exactly 3 rounds in 10 rounds is </t>
    </r>
    <r>
      <rPr>
        <b/>
        <sz val="12"/>
        <color rgb="FF000000"/>
        <rFont val="Calibri"/>
        <family val="2"/>
      </rPr>
      <t>0.2668 (26.68%)</t>
    </r>
  </si>
  <si>
    <r>
      <t xml:space="preserve">The probability of obtaining at least one 6 in three rolls of a fair six-sided die is </t>
    </r>
    <r>
      <rPr>
        <b/>
        <sz val="12"/>
        <color rgb="FF000000"/>
        <rFont val="Calibri"/>
        <family val="2"/>
      </rPr>
      <t>0.4213 (42.13%)</t>
    </r>
    <r>
      <rPr>
        <sz val="12"/>
        <color rgb="FF000000"/>
        <rFont val="Calibri"/>
        <family val="2"/>
      </rPr>
      <t>.</t>
    </r>
  </si>
  <si>
    <r>
      <t xml:space="preserve">The probability that a randomly selected apple weighs between 140 and 160 grams is </t>
    </r>
    <r>
      <rPr>
        <b/>
        <sz val="12"/>
        <color rgb="FF000000"/>
        <rFont val="Calibri"/>
        <family val="2"/>
      </rPr>
      <t>0.6827 (68.27%)</t>
    </r>
    <r>
      <rPr>
        <sz val="12"/>
        <color rgb="FF000000"/>
        <rFont val="Calibri"/>
        <family val="2"/>
      </rPr>
      <t>.</t>
    </r>
  </si>
  <si>
    <r>
      <t xml:space="preserve">The probability that a randomly selected light bulb lasts more than 900 hours is </t>
    </r>
    <r>
      <rPr>
        <b/>
        <sz val="12"/>
        <color rgb="FF000000"/>
        <rFont val="Calibri"/>
        <family val="2"/>
      </rPr>
      <t>0.4066 (40.66%)</t>
    </r>
  </si>
  <si>
    <t>The 95% confidence interval for the population mean height is approximately (168.41 cm, 171.59 cm).</t>
  </si>
  <si>
    <t>There is no significant difference in the mean test scores between students taught using the new method and those taught using the traditional method</t>
  </si>
  <si>
    <t>There is a significant difference in the mean test scores between students taught using the new method and those taught using the traditional method</t>
  </si>
  <si>
    <t>Since the p-value (0.0197) is less than the common significance level of 0.05, we reject the null hypothesis. This suggests that there is significant evidence that the average product weight differs from 500 grams.</t>
  </si>
  <si>
    <t>ans:-</t>
  </si>
  <si>
    <t>Null hypothesis (H₀): The average weight of the product is 500 grams (μ = 500).</t>
  </si>
  <si>
    <t>Alternative hypothesis (Hₐ): The average weight of the product is not 500 grams (μ ≠ 500).</t>
  </si>
  <si>
    <t>S.D</t>
  </si>
  <si>
    <t>x1</t>
  </si>
  <si>
    <t>x2</t>
  </si>
  <si>
    <t>a</t>
  </si>
  <si>
    <t>b</t>
  </si>
  <si>
    <t>uniform distribution</t>
  </si>
  <si>
    <t>normal Dist.</t>
  </si>
  <si>
    <t>Exponential distribution</t>
  </si>
  <si>
    <t>Binomial distribution</t>
  </si>
  <si>
    <t>Poisson distribution</t>
  </si>
  <si>
    <t>k</t>
  </si>
  <si>
    <t>SD</t>
  </si>
  <si>
    <t>140-160</t>
  </si>
  <si>
    <t>CL</t>
  </si>
  <si>
    <t>The 90% confidence interval for the population mean height is approximately (0.6384, 0.6416)</t>
  </si>
  <si>
    <t>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</si>
</sst>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quot;$&quot;#,##0.0"/>
    <numFmt numFmtId="166" formatCode="0.0000"/>
    <numFmt numFmtId="167" formatCode="0.00000"/>
    <numFmt numFmtId="168" formatCode="0.000%"/>
    <numFmt numFmtId="169" formatCode="0.0%"/>
  </numFmts>
  <fonts count="16">
    <font>
      <sz val="10"/>
      <color rgb="FF000000"/>
      <name val="Arial"/>
      <scheme val="minor"/>
    </font>
    <font>
      <sz val="10"/>
      <color theme="1"/>
      <name val="Arial"/>
      <scheme val="minor"/>
    </font>
    <font>
      <sz val="12"/>
      <color rgb="FF000000"/>
      <name val="Calibri"/>
    </font>
    <font>
      <b/>
      <sz val="12"/>
      <color rgb="FF000000"/>
      <name val="Calibri"/>
    </font>
    <font>
      <b/>
      <sz val="10"/>
      <color theme="1"/>
      <name val="Arial"/>
      <scheme val="minor"/>
    </font>
    <font>
      <sz val="12"/>
      <color rgb="FF000000"/>
      <name val="Calibri, sans-serif"/>
    </font>
    <font>
      <b/>
      <sz val="12"/>
      <color rgb="FF000000"/>
      <name val="Calibri, sans-serif"/>
    </font>
    <font>
      <b/>
      <sz val="12"/>
      <color rgb="FF000000"/>
      <name val="Calibri"/>
      <family val="2"/>
    </font>
    <font>
      <b/>
      <sz val="10"/>
      <color theme="1"/>
      <name val="Arial"/>
      <family val="2"/>
      <scheme val="minor"/>
    </font>
    <font>
      <sz val="10"/>
      <color rgb="FF000000"/>
      <name val="Arial"/>
      <family val="2"/>
      <scheme val="minor"/>
    </font>
    <font>
      <b/>
      <sz val="10"/>
      <color rgb="FF000000"/>
      <name val="Arial"/>
      <family val="2"/>
      <scheme val="minor"/>
    </font>
    <font>
      <sz val="10"/>
      <color theme="1"/>
      <name val="Arial"/>
      <family val="2"/>
      <scheme val="minor"/>
    </font>
    <font>
      <sz val="12"/>
      <color rgb="FF000000"/>
      <name val="Calibri"/>
      <family val="2"/>
    </font>
    <font>
      <sz val="9"/>
      <color indexed="81"/>
      <name val="Tahoma"/>
      <family val="2"/>
    </font>
    <font>
      <b/>
      <sz val="9"/>
      <color indexed="81"/>
      <name val="Tahoma"/>
      <family val="2"/>
    </font>
    <font>
      <sz val="10"/>
      <color rgb="FF000000"/>
      <name val="Arial"/>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5" fillId="0" borderId="0" applyFont="0" applyFill="0" applyBorder="0" applyAlignment="0" applyProtection="0"/>
  </cellStyleXfs>
  <cellXfs count="41">
    <xf numFmtId="0" fontId="0" fillId="0" borderId="0" xfId="0"/>
    <xf numFmtId="0" fontId="1" fillId="0" borderId="0" xfId="0" applyFont="1"/>
    <xf numFmtId="0" fontId="1" fillId="0" borderId="1" xfId="0" applyFont="1" applyBorder="1"/>
    <xf numFmtId="164" fontId="1" fillId="0" borderId="1" xfId="0" applyNumberFormat="1" applyFont="1" applyBorder="1"/>
    <xf numFmtId="165" fontId="1" fillId="0" borderId="0" xfId="0" applyNumberFormat="1" applyFont="1"/>
    <xf numFmtId="164" fontId="1" fillId="0" borderId="0" xfId="0" applyNumberFormat="1" applyFont="1"/>
    <xf numFmtId="2" fontId="1" fillId="0" borderId="0" xfId="0" applyNumberFormat="1" applyFont="1"/>
    <xf numFmtId="0" fontId="1" fillId="0" borderId="0" xfId="0" applyFont="1" applyAlignment="1">
      <alignment horizontal="left"/>
    </xf>
    <xf numFmtId="0" fontId="2" fillId="0" borderId="1" xfId="0" applyFont="1" applyBorder="1"/>
    <xf numFmtId="0" fontId="2" fillId="0" borderId="0" xfId="0" applyFont="1"/>
    <xf numFmtId="0" fontId="3" fillId="0" borderId="0" xfId="0" applyFont="1"/>
    <xf numFmtId="0" fontId="3" fillId="0" borderId="1" xfId="0" applyFont="1" applyBorder="1"/>
    <xf numFmtId="0" fontId="4" fillId="0" borderId="0" xfId="0" applyFont="1"/>
    <xf numFmtId="166" fontId="1" fillId="0" borderId="0" xfId="0" applyNumberFormat="1" applyFont="1"/>
    <xf numFmtId="166" fontId="2" fillId="0" borderId="0" xfId="0" applyNumberFormat="1" applyFont="1"/>
    <xf numFmtId="10" fontId="1" fillId="0" borderId="0" xfId="0" applyNumberFormat="1" applyFont="1"/>
    <xf numFmtId="0" fontId="7" fillId="0" borderId="0" xfId="0" applyFont="1"/>
    <xf numFmtId="167" fontId="8" fillId="0" borderId="0" xfId="0" applyNumberFormat="1" applyFont="1"/>
    <xf numFmtId="168" fontId="8" fillId="0" borderId="0" xfId="0" applyNumberFormat="1" applyFont="1"/>
    <xf numFmtId="10" fontId="8" fillId="0" borderId="0" xfId="0" applyNumberFormat="1" applyFont="1"/>
    <xf numFmtId="169" fontId="8" fillId="0" borderId="0" xfId="0" applyNumberFormat="1" applyFont="1"/>
    <xf numFmtId="169" fontId="1" fillId="0" borderId="0" xfId="0" applyNumberFormat="1" applyFont="1"/>
    <xf numFmtId="166" fontId="8" fillId="0" borderId="0" xfId="0" applyNumberFormat="1" applyFont="1"/>
    <xf numFmtId="0" fontId="9" fillId="0" borderId="0" xfId="0" applyFont="1"/>
    <xf numFmtId="0" fontId="10" fillId="0" borderId="0" xfId="0" applyFont="1"/>
    <xf numFmtId="0" fontId="11" fillId="0" borderId="0" xfId="0" applyFont="1"/>
    <xf numFmtId="0" fontId="11" fillId="0" borderId="2" xfId="0" applyFont="1" applyBorder="1"/>
    <xf numFmtId="0" fontId="2" fillId="0" borderId="2" xfId="0" applyFont="1" applyBorder="1"/>
    <xf numFmtId="0" fontId="12" fillId="0" borderId="2" xfId="0" applyFont="1" applyBorder="1"/>
    <xf numFmtId="0" fontId="12" fillId="0" borderId="0" xfId="0" applyFont="1"/>
    <xf numFmtId="0" fontId="12" fillId="0" borderId="2" xfId="0" applyFont="1" applyBorder="1" applyAlignment="1">
      <alignment horizontal="center"/>
    </xf>
    <xf numFmtId="0" fontId="2" fillId="0" borderId="2" xfId="0" applyFont="1" applyBorder="1" applyAlignment="1">
      <alignment horizontal="center"/>
    </xf>
    <xf numFmtId="10" fontId="0" fillId="0" borderId="0" xfId="0" applyNumberFormat="1"/>
    <xf numFmtId="0" fontId="12" fillId="0" borderId="0" xfId="0" applyFont="1" applyAlignment="1">
      <alignment vertical="center"/>
    </xf>
    <xf numFmtId="0" fontId="8" fillId="0" borderId="0" xfId="0" applyFont="1"/>
    <xf numFmtId="0" fontId="12" fillId="0" borderId="0" xfId="0" applyFont="1" applyAlignment="1">
      <alignment horizontal="left" vertical="center" indent="4"/>
    </xf>
    <xf numFmtId="9" fontId="10" fillId="0" borderId="0" xfId="1" applyFont="1"/>
    <xf numFmtId="10" fontId="10" fillId="0" borderId="0" xfId="0" applyNumberFormat="1" applyFont="1"/>
    <xf numFmtId="9" fontId="1" fillId="0" borderId="0" xfId="0" applyNumberFormat="1" applyFont="1"/>
    <xf numFmtId="169" fontId="8" fillId="0" borderId="0" xfId="1" applyNumberFormat="1" applyFont="1"/>
    <xf numFmtId="169" fontId="1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Sheet1!$B$166</c:f>
              <c:strCache>
                <c:ptCount val="1"/>
                <c:pt idx="0">
                  <c:v>Frequency</c:v>
                </c:pt>
              </c:strCache>
            </c:strRef>
          </c:tx>
          <c:spPr>
            <a:solidFill>
              <a:schemeClr val="accent1"/>
            </a:solidFill>
            <a:ln>
              <a:noFill/>
            </a:ln>
            <a:effectLst/>
          </c:spPr>
          <c:invertIfNegative val="0"/>
          <c:cat>
            <c:strRef>
              <c:f>Sheet1!$A$167:$A$173</c:f>
              <c:strCache>
                <c:ptCount val="7"/>
                <c:pt idx="0">
                  <c:v>A</c:v>
                </c:pt>
                <c:pt idx="1">
                  <c:v>B</c:v>
                </c:pt>
                <c:pt idx="2">
                  <c:v>C</c:v>
                </c:pt>
                <c:pt idx="3">
                  <c:v>D</c:v>
                </c:pt>
                <c:pt idx="4">
                  <c:v>E</c:v>
                </c:pt>
                <c:pt idx="5">
                  <c:v>F</c:v>
                </c:pt>
                <c:pt idx="6">
                  <c:v>G</c:v>
                </c:pt>
              </c:strCache>
            </c:strRef>
          </c:cat>
          <c:val>
            <c:numRef>
              <c:f>Sheet1!$B$167:$B$173</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8D3E-496D-8B7D-37A762A8F5B1}"/>
            </c:ext>
          </c:extLst>
        </c:ser>
        <c:dLbls>
          <c:showLegendKey val="0"/>
          <c:showVal val="0"/>
          <c:showCatName val="0"/>
          <c:showSerName val="0"/>
          <c:showPercent val="0"/>
          <c:showBubbleSize val="0"/>
        </c:dLbls>
        <c:gapWidth val="219"/>
        <c:overlap val="-27"/>
        <c:axId val="665229375"/>
        <c:axId val="661177855"/>
      </c:barChart>
      <c:catAx>
        <c:axId val="66522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77855"/>
        <c:crosses val="autoZero"/>
        <c:auto val="1"/>
        <c:lblAlgn val="ctr"/>
        <c:lblOffset val="100"/>
        <c:noMultiLvlLbl val="0"/>
      </c:catAx>
      <c:valAx>
        <c:axId val="66117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29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Sheet1!$B$204</c:f>
              <c:strCache>
                <c:ptCount val="1"/>
                <c:pt idx="0">
                  <c:v>Frequency</c:v>
                </c:pt>
              </c:strCache>
            </c:strRef>
          </c:tx>
          <c:spPr>
            <a:solidFill>
              <a:schemeClr val="accent1"/>
            </a:solidFill>
            <a:ln>
              <a:noFill/>
            </a:ln>
            <a:effectLst/>
          </c:spPr>
          <c:invertIfNegative val="0"/>
          <c:cat>
            <c:numRef>
              <c:f>Sheet1!$A$205:$A$209</c:f>
              <c:numCache>
                <c:formatCode>General</c:formatCode>
                <c:ptCount val="5"/>
                <c:pt idx="0">
                  <c:v>1</c:v>
                </c:pt>
                <c:pt idx="1">
                  <c:v>2</c:v>
                </c:pt>
                <c:pt idx="2">
                  <c:v>3</c:v>
                </c:pt>
                <c:pt idx="3">
                  <c:v>4</c:v>
                </c:pt>
                <c:pt idx="4">
                  <c:v>5</c:v>
                </c:pt>
              </c:numCache>
            </c:numRef>
          </c:cat>
          <c:val>
            <c:numRef>
              <c:f>Sheet1!$B$205:$B$209</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0-FCE7-4ACD-8E95-C9C65DA57AAF}"/>
            </c:ext>
          </c:extLst>
        </c:ser>
        <c:dLbls>
          <c:showLegendKey val="0"/>
          <c:showVal val="0"/>
          <c:showCatName val="0"/>
          <c:showSerName val="0"/>
          <c:showPercent val="0"/>
          <c:showBubbleSize val="0"/>
        </c:dLbls>
        <c:gapWidth val="219"/>
        <c:overlap val="-27"/>
        <c:axId val="661147327"/>
        <c:axId val="432144527"/>
      </c:barChart>
      <c:catAx>
        <c:axId val="66114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44527"/>
        <c:crosses val="autoZero"/>
        <c:auto val="1"/>
        <c:lblAlgn val="ctr"/>
        <c:lblOffset val="100"/>
        <c:noMultiLvlLbl val="0"/>
      </c:catAx>
      <c:valAx>
        <c:axId val="43214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47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Sheet1!$B$166</c:f>
              <c:strCache>
                <c:ptCount val="1"/>
                <c:pt idx="0">
                  <c:v>Frequency</c:v>
                </c:pt>
              </c:strCache>
            </c:strRef>
          </c:tx>
          <c:spPr>
            <a:solidFill>
              <a:schemeClr val="accent1"/>
            </a:solidFill>
            <a:ln>
              <a:noFill/>
            </a:ln>
            <a:effectLst/>
          </c:spPr>
          <c:invertIfNegative val="0"/>
          <c:cat>
            <c:strRef>
              <c:f>Sheet1!$A$167:$A$173</c:f>
              <c:strCache>
                <c:ptCount val="7"/>
                <c:pt idx="0">
                  <c:v>A</c:v>
                </c:pt>
                <c:pt idx="1">
                  <c:v>B</c:v>
                </c:pt>
                <c:pt idx="2">
                  <c:v>C</c:v>
                </c:pt>
                <c:pt idx="3">
                  <c:v>D</c:v>
                </c:pt>
                <c:pt idx="4">
                  <c:v>E</c:v>
                </c:pt>
                <c:pt idx="5">
                  <c:v>F</c:v>
                </c:pt>
                <c:pt idx="6">
                  <c:v>G</c:v>
                </c:pt>
              </c:strCache>
            </c:strRef>
          </c:cat>
          <c:val>
            <c:numRef>
              <c:f>Sheet1!$B$167:$B$173</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33F4-41CF-8963-C1328E2D31F5}"/>
            </c:ext>
          </c:extLst>
        </c:ser>
        <c:dLbls>
          <c:showLegendKey val="0"/>
          <c:showVal val="0"/>
          <c:showCatName val="0"/>
          <c:showSerName val="0"/>
          <c:showPercent val="0"/>
          <c:showBubbleSize val="0"/>
        </c:dLbls>
        <c:gapWidth val="0"/>
        <c:overlap val="-27"/>
        <c:axId val="665229375"/>
        <c:axId val="661177855"/>
      </c:barChart>
      <c:catAx>
        <c:axId val="66522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77855"/>
        <c:crosses val="autoZero"/>
        <c:auto val="1"/>
        <c:lblAlgn val="ctr"/>
        <c:lblOffset val="100"/>
        <c:noMultiLvlLbl val="0"/>
      </c:catAx>
      <c:valAx>
        <c:axId val="66117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29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Sheet1!$B$204</c:f>
              <c:strCache>
                <c:ptCount val="1"/>
                <c:pt idx="0">
                  <c:v>Frequency</c:v>
                </c:pt>
              </c:strCache>
            </c:strRef>
          </c:tx>
          <c:spPr>
            <a:solidFill>
              <a:schemeClr val="accent1"/>
            </a:solidFill>
            <a:ln>
              <a:noFill/>
            </a:ln>
            <a:effectLst/>
          </c:spPr>
          <c:invertIfNegative val="0"/>
          <c:cat>
            <c:numRef>
              <c:extLst>
                <c:ext xmlns:c15="http://schemas.microsoft.com/office/drawing/2012/chart" uri="{02D57815-91ED-43cb-92C2-25804820EDAC}">
                  <c15:fullRef>
                    <c15:sqref>Sheet1!$A$205:$A$209</c15:sqref>
                  </c15:fullRef>
                </c:ext>
              </c:extLst>
              <c:f>Sheet1!$A$206:$A$209</c:f>
              <c:numCache>
                <c:formatCode>General</c:formatCode>
                <c:ptCount val="4"/>
                <c:pt idx="0">
                  <c:v>2</c:v>
                </c:pt>
                <c:pt idx="1">
                  <c:v>3</c:v>
                </c:pt>
                <c:pt idx="2">
                  <c:v>4</c:v>
                </c:pt>
                <c:pt idx="3">
                  <c:v>5</c:v>
                </c:pt>
              </c:numCache>
            </c:numRef>
          </c:cat>
          <c:val>
            <c:numRef>
              <c:extLst>
                <c:ext xmlns:c15="http://schemas.microsoft.com/office/drawing/2012/chart" uri="{02D57815-91ED-43cb-92C2-25804820EDAC}">
                  <c15:fullRef>
                    <c15:sqref>Sheet1!$B$205:$B$209</c15:sqref>
                  </c15:fullRef>
                </c:ext>
              </c:extLst>
              <c:f>Sheet1!$B$206:$B$209</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0-8177-41E3-B5C6-FE00C41D289F}"/>
            </c:ext>
          </c:extLst>
        </c:ser>
        <c:dLbls>
          <c:showLegendKey val="0"/>
          <c:showVal val="0"/>
          <c:showCatName val="0"/>
          <c:showSerName val="0"/>
          <c:showPercent val="0"/>
          <c:showBubbleSize val="0"/>
        </c:dLbls>
        <c:gapWidth val="0"/>
        <c:overlap val="-27"/>
        <c:axId val="661147327"/>
        <c:axId val="432144527"/>
      </c:barChart>
      <c:catAx>
        <c:axId val="66114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44527"/>
        <c:crosses val="autoZero"/>
        <c:auto val="1"/>
        <c:lblAlgn val="ctr"/>
        <c:lblOffset val="100"/>
        <c:noMultiLvlLbl val="0"/>
      </c:catAx>
      <c:valAx>
        <c:axId val="43214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47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Sheet1!$A$301</c:f>
              <c:strCache>
                <c:ptCount val="1"/>
                <c:pt idx="0">
                  <c:v>Region 1</c:v>
                </c:pt>
              </c:strCache>
            </c:strRef>
          </c:tx>
          <c:spPr>
            <a:solidFill>
              <a:schemeClr val="accent1"/>
            </a:solidFill>
            <a:ln>
              <a:noFill/>
            </a:ln>
            <a:effectLst/>
          </c:spPr>
          <c:invertIfNegative val="0"/>
          <c:val>
            <c:numRef>
              <c:f>Sheet1!$A$302:$A$311</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5ED2-4461-8D64-1F769D496A10}"/>
            </c:ext>
          </c:extLst>
        </c:ser>
        <c:ser>
          <c:idx val="1"/>
          <c:order val="1"/>
          <c:tx>
            <c:strRef>
              <c:f>Sheet1!$B$301</c:f>
              <c:strCache>
                <c:ptCount val="1"/>
                <c:pt idx="0">
                  <c:v>Region 2</c:v>
                </c:pt>
              </c:strCache>
            </c:strRef>
          </c:tx>
          <c:spPr>
            <a:solidFill>
              <a:schemeClr val="accent2"/>
            </a:solidFill>
            <a:ln>
              <a:noFill/>
            </a:ln>
            <a:effectLst/>
          </c:spPr>
          <c:invertIfNegative val="0"/>
          <c:val>
            <c:numRef>
              <c:f>Sheet1!$B$302:$B$311</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5ED2-4461-8D64-1F769D496A10}"/>
            </c:ext>
          </c:extLst>
        </c:ser>
        <c:ser>
          <c:idx val="2"/>
          <c:order val="2"/>
          <c:tx>
            <c:strRef>
              <c:f>Sheet1!$C$301</c:f>
              <c:strCache>
                <c:ptCount val="1"/>
                <c:pt idx="0">
                  <c:v>Region 3</c:v>
                </c:pt>
              </c:strCache>
            </c:strRef>
          </c:tx>
          <c:spPr>
            <a:solidFill>
              <a:schemeClr val="accent3"/>
            </a:solidFill>
            <a:ln>
              <a:noFill/>
            </a:ln>
            <a:effectLst/>
          </c:spPr>
          <c:invertIfNegative val="0"/>
          <c:val>
            <c:numRef>
              <c:f>Sheet1!$C$302:$C$311</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5ED2-4461-8D64-1F769D496A10}"/>
            </c:ext>
          </c:extLst>
        </c:ser>
        <c:dLbls>
          <c:showLegendKey val="0"/>
          <c:showVal val="0"/>
          <c:showCatName val="0"/>
          <c:showSerName val="0"/>
          <c:showPercent val="0"/>
          <c:showBubbleSize val="0"/>
        </c:dLbls>
        <c:gapWidth val="219"/>
        <c:overlap val="-27"/>
        <c:axId val="5820016"/>
        <c:axId val="5467504"/>
      </c:barChart>
      <c:catAx>
        <c:axId val="582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504"/>
        <c:crosses val="autoZero"/>
        <c:auto val="1"/>
        <c:lblAlgn val="ctr"/>
        <c:lblOffset val="100"/>
        <c:noMultiLvlLbl val="0"/>
      </c:catAx>
      <c:valAx>
        <c:axId val="546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Sheet1!$B$273</c:f>
              <c:strCache>
                <c:ptCount val="1"/>
                <c:pt idx="0">
                  <c:v>Frequency</c:v>
                </c:pt>
              </c:strCache>
            </c:strRef>
          </c:tx>
          <c:spPr>
            <a:solidFill>
              <a:schemeClr val="accent1"/>
            </a:solidFill>
            <a:ln>
              <a:noFill/>
            </a:ln>
            <a:effectLst/>
          </c:spPr>
          <c:invertIfNegative val="0"/>
          <c:cat>
            <c:numRef>
              <c:f>Sheet1!$A$274:$A$297</c:f>
              <c:numCache>
                <c:formatCode>General</c:formatCode>
                <c:ptCount val="24"/>
                <c:pt idx="0">
                  <c:v>118</c:v>
                </c:pt>
                <c:pt idx="1">
                  <c:v>119</c:v>
                </c:pt>
                <c:pt idx="2">
                  <c:v>120</c:v>
                </c:pt>
                <c:pt idx="3">
                  <c:v>122</c:v>
                </c:pt>
                <c:pt idx="4">
                  <c:v>123</c:v>
                </c:pt>
                <c:pt idx="5">
                  <c:v>124</c:v>
                </c:pt>
                <c:pt idx="6">
                  <c:v>125</c:v>
                </c:pt>
                <c:pt idx="7">
                  <c:v>126</c:v>
                </c:pt>
                <c:pt idx="8">
                  <c:v>127</c:v>
                </c:pt>
                <c:pt idx="9">
                  <c:v>128</c:v>
                </c:pt>
                <c:pt idx="10">
                  <c:v>129</c:v>
                </c:pt>
                <c:pt idx="11">
                  <c:v>130</c:v>
                </c:pt>
                <c:pt idx="12">
                  <c:v>131</c:v>
                </c:pt>
                <c:pt idx="13">
                  <c:v>132</c:v>
                </c:pt>
                <c:pt idx="14">
                  <c:v>133</c:v>
                </c:pt>
                <c:pt idx="15">
                  <c:v>134</c:v>
                </c:pt>
                <c:pt idx="16">
                  <c:v>135</c:v>
                </c:pt>
                <c:pt idx="17">
                  <c:v>136</c:v>
                </c:pt>
                <c:pt idx="18">
                  <c:v>137</c:v>
                </c:pt>
                <c:pt idx="19">
                  <c:v>138</c:v>
                </c:pt>
                <c:pt idx="20">
                  <c:v>140</c:v>
                </c:pt>
                <c:pt idx="21">
                  <c:v>141</c:v>
                </c:pt>
                <c:pt idx="22">
                  <c:v>145</c:v>
                </c:pt>
                <c:pt idx="23">
                  <c:v>148</c:v>
                </c:pt>
              </c:numCache>
            </c:numRef>
          </c:cat>
          <c:val>
            <c:numRef>
              <c:f>Sheet1!$B$274:$B$297</c:f>
              <c:numCache>
                <c:formatCode>General</c:formatCode>
                <c:ptCount val="24"/>
                <c:pt idx="0">
                  <c:v>1</c:v>
                </c:pt>
                <c:pt idx="1">
                  <c:v>4</c:v>
                </c:pt>
                <c:pt idx="2">
                  <c:v>1</c:v>
                </c:pt>
                <c:pt idx="3">
                  <c:v>5</c:v>
                </c:pt>
                <c:pt idx="4">
                  <c:v>1</c:v>
                </c:pt>
                <c:pt idx="5">
                  <c:v>4</c:v>
                </c:pt>
                <c:pt idx="6">
                  <c:v>10</c:v>
                </c:pt>
                <c:pt idx="7">
                  <c:v>5</c:v>
                </c:pt>
                <c:pt idx="8">
                  <c:v>4</c:v>
                </c:pt>
                <c:pt idx="9">
                  <c:v>5</c:v>
                </c:pt>
                <c:pt idx="10">
                  <c:v>1</c:v>
                </c:pt>
                <c:pt idx="11">
                  <c:v>9</c:v>
                </c:pt>
                <c:pt idx="12">
                  <c:v>4</c:v>
                </c:pt>
                <c:pt idx="13">
                  <c:v>7</c:v>
                </c:pt>
                <c:pt idx="14">
                  <c:v>8</c:v>
                </c:pt>
                <c:pt idx="15">
                  <c:v>4</c:v>
                </c:pt>
                <c:pt idx="16">
                  <c:v>5</c:v>
                </c:pt>
                <c:pt idx="17">
                  <c:v>9</c:v>
                </c:pt>
                <c:pt idx="18">
                  <c:v>1</c:v>
                </c:pt>
                <c:pt idx="19">
                  <c:v>1</c:v>
                </c:pt>
                <c:pt idx="20">
                  <c:v>4</c:v>
                </c:pt>
                <c:pt idx="21">
                  <c:v>5</c:v>
                </c:pt>
                <c:pt idx="22">
                  <c:v>1</c:v>
                </c:pt>
                <c:pt idx="23">
                  <c:v>1</c:v>
                </c:pt>
              </c:numCache>
            </c:numRef>
          </c:val>
          <c:extLst>
            <c:ext xmlns:c16="http://schemas.microsoft.com/office/drawing/2014/chart" uri="{C3380CC4-5D6E-409C-BE32-E72D297353CC}">
              <c16:uniqueId val="{00000000-E5F5-4F42-8EB1-090117BF3639}"/>
            </c:ext>
          </c:extLst>
        </c:ser>
        <c:dLbls>
          <c:showLegendKey val="0"/>
          <c:showVal val="0"/>
          <c:showCatName val="0"/>
          <c:showSerName val="0"/>
          <c:showPercent val="0"/>
          <c:showBubbleSize val="0"/>
        </c:dLbls>
        <c:gapWidth val="219"/>
        <c:overlap val="-27"/>
        <c:axId val="2065460976"/>
        <c:axId val="5476656"/>
      </c:barChart>
      <c:catAx>
        <c:axId val="20654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56"/>
        <c:crosses val="autoZero"/>
        <c:auto val="1"/>
        <c:lblAlgn val="ctr"/>
        <c:lblOffset val="100"/>
        <c:noMultiLvlLbl val="0"/>
      </c:catAx>
      <c:valAx>
        <c:axId val="547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46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Sheet1!$B$273</c:f>
              <c:strCache>
                <c:ptCount val="1"/>
                <c:pt idx="0">
                  <c:v>Frequency</c:v>
                </c:pt>
              </c:strCache>
            </c:strRef>
          </c:tx>
          <c:spPr>
            <a:solidFill>
              <a:schemeClr val="accent1"/>
            </a:solidFill>
            <a:ln>
              <a:noFill/>
            </a:ln>
            <a:effectLst/>
          </c:spPr>
          <c:invertIfNegative val="0"/>
          <c:cat>
            <c:numRef>
              <c:f>Sheet1!$A$274:$A$297</c:f>
              <c:numCache>
                <c:formatCode>General</c:formatCode>
                <c:ptCount val="24"/>
                <c:pt idx="0">
                  <c:v>118</c:v>
                </c:pt>
                <c:pt idx="1">
                  <c:v>119</c:v>
                </c:pt>
                <c:pt idx="2">
                  <c:v>120</c:v>
                </c:pt>
                <c:pt idx="3">
                  <c:v>122</c:v>
                </c:pt>
                <c:pt idx="4">
                  <c:v>123</c:v>
                </c:pt>
                <c:pt idx="5">
                  <c:v>124</c:v>
                </c:pt>
                <c:pt idx="6">
                  <c:v>125</c:v>
                </c:pt>
                <c:pt idx="7">
                  <c:v>126</c:v>
                </c:pt>
                <c:pt idx="8">
                  <c:v>127</c:v>
                </c:pt>
                <c:pt idx="9">
                  <c:v>128</c:v>
                </c:pt>
                <c:pt idx="10">
                  <c:v>129</c:v>
                </c:pt>
                <c:pt idx="11">
                  <c:v>130</c:v>
                </c:pt>
                <c:pt idx="12">
                  <c:v>131</c:v>
                </c:pt>
                <c:pt idx="13">
                  <c:v>132</c:v>
                </c:pt>
                <c:pt idx="14">
                  <c:v>133</c:v>
                </c:pt>
                <c:pt idx="15">
                  <c:v>134</c:v>
                </c:pt>
                <c:pt idx="16">
                  <c:v>135</c:v>
                </c:pt>
                <c:pt idx="17">
                  <c:v>136</c:v>
                </c:pt>
                <c:pt idx="18">
                  <c:v>137</c:v>
                </c:pt>
                <c:pt idx="19">
                  <c:v>138</c:v>
                </c:pt>
                <c:pt idx="20">
                  <c:v>140</c:v>
                </c:pt>
                <c:pt idx="21">
                  <c:v>141</c:v>
                </c:pt>
                <c:pt idx="22">
                  <c:v>145</c:v>
                </c:pt>
                <c:pt idx="23">
                  <c:v>148</c:v>
                </c:pt>
              </c:numCache>
            </c:numRef>
          </c:cat>
          <c:val>
            <c:numRef>
              <c:f>Sheet1!$B$274:$B$297</c:f>
              <c:numCache>
                <c:formatCode>General</c:formatCode>
                <c:ptCount val="24"/>
                <c:pt idx="0">
                  <c:v>1</c:v>
                </c:pt>
                <c:pt idx="1">
                  <c:v>4</c:v>
                </c:pt>
                <c:pt idx="2">
                  <c:v>1</c:v>
                </c:pt>
                <c:pt idx="3">
                  <c:v>5</c:v>
                </c:pt>
                <c:pt idx="4">
                  <c:v>1</c:v>
                </c:pt>
                <c:pt idx="5">
                  <c:v>4</c:v>
                </c:pt>
                <c:pt idx="6">
                  <c:v>10</c:v>
                </c:pt>
                <c:pt idx="7">
                  <c:v>5</c:v>
                </c:pt>
                <c:pt idx="8">
                  <c:v>4</c:v>
                </c:pt>
                <c:pt idx="9">
                  <c:v>5</c:v>
                </c:pt>
                <c:pt idx="10">
                  <c:v>1</c:v>
                </c:pt>
                <c:pt idx="11">
                  <c:v>9</c:v>
                </c:pt>
                <c:pt idx="12">
                  <c:v>4</c:v>
                </c:pt>
                <c:pt idx="13">
                  <c:v>7</c:v>
                </c:pt>
                <c:pt idx="14">
                  <c:v>8</c:v>
                </c:pt>
                <c:pt idx="15">
                  <c:v>4</c:v>
                </c:pt>
                <c:pt idx="16">
                  <c:v>5</c:v>
                </c:pt>
                <c:pt idx="17">
                  <c:v>9</c:v>
                </c:pt>
                <c:pt idx="18">
                  <c:v>1</c:v>
                </c:pt>
                <c:pt idx="19">
                  <c:v>1</c:v>
                </c:pt>
                <c:pt idx="20">
                  <c:v>4</c:v>
                </c:pt>
                <c:pt idx="21">
                  <c:v>5</c:v>
                </c:pt>
                <c:pt idx="22">
                  <c:v>1</c:v>
                </c:pt>
                <c:pt idx="23">
                  <c:v>1</c:v>
                </c:pt>
              </c:numCache>
            </c:numRef>
          </c:val>
          <c:extLst>
            <c:ext xmlns:c16="http://schemas.microsoft.com/office/drawing/2014/chart" uri="{C3380CC4-5D6E-409C-BE32-E72D297353CC}">
              <c16:uniqueId val="{00000000-7B14-44B2-B7E7-48A784C4C736}"/>
            </c:ext>
          </c:extLst>
        </c:ser>
        <c:dLbls>
          <c:showLegendKey val="0"/>
          <c:showVal val="0"/>
          <c:showCatName val="0"/>
          <c:showSerName val="0"/>
          <c:showPercent val="0"/>
          <c:showBubbleSize val="0"/>
        </c:dLbls>
        <c:gapWidth val="0"/>
        <c:overlap val="-27"/>
        <c:axId val="2065460976"/>
        <c:axId val="5476656"/>
      </c:barChart>
      <c:catAx>
        <c:axId val="20654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56"/>
        <c:crosses val="autoZero"/>
        <c:auto val="1"/>
        <c:lblAlgn val="ctr"/>
        <c:lblOffset val="100"/>
        <c:noMultiLvlLbl val="0"/>
      </c:catAx>
      <c:valAx>
        <c:axId val="547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46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Sheet1!$B$237</c:f>
              <c:strCache>
                <c:ptCount val="1"/>
                <c:pt idx="0">
                  <c:v>Frequency</c:v>
                </c:pt>
              </c:strCache>
            </c:strRef>
          </c:tx>
          <c:spPr>
            <a:solidFill>
              <a:schemeClr val="accent1"/>
            </a:solidFill>
            <a:ln>
              <a:noFill/>
            </a:ln>
            <a:effectLst/>
          </c:spPr>
          <c:invertIfNegative val="0"/>
          <c:cat>
            <c:numRef>
              <c:f>Sheet1!$A$238:$A$256</c:f>
              <c:numCache>
                <c:formatCode>General</c:formatCode>
                <c:ptCount val="19"/>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45</c:v>
                </c:pt>
                <c:pt idx="17">
                  <c:v>46</c:v>
                </c:pt>
                <c:pt idx="18">
                  <c:v>47</c:v>
                </c:pt>
              </c:numCache>
            </c:numRef>
          </c:cat>
          <c:val>
            <c:numRef>
              <c:f>Sheet1!$B$238:$B$256</c:f>
              <c:numCache>
                <c:formatCode>General</c:formatCode>
                <c:ptCount val="19"/>
                <c:pt idx="0">
                  <c:v>4</c:v>
                </c:pt>
                <c:pt idx="1">
                  <c:v>3</c:v>
                </c:pt>
                <c:pt idx="2">
                  <c:v>3</c:v>
                </c:pt>
                <c:pt idx="3">
                  <c:v>3</c:v>
                </c:pt>
                <c:pt idx="4">
                  <c:v>2</c:v>
                </c:pt>
                <c:pt idx="5">
                  <c:v>3</c:v>
                </c:pt>
                <c:pt idx="6">
                  <c:v>2</c:v>
                </c:pt>
                <c:pt idx="7">
                  <c:v>3</c:v>
                </c:pt>
                <c:pt idx="8">
                  <c:v>3</c:v>
                </c:pt>
                <c:pt idx="9">
                  <c:v>3</c:v>
                </c:pt>
                <c:pt idx="10">
                  <c:v>3</c:v>
                </c:pt>
                <c:pt idx="11">
                  <c:v>4</c:v>
                </c:pt>
                <c:pt idx="12">
                  <c:v>2</c:v>
                </c:pt>
                <c:pt idx="13">
                  <c:v>2</c:v>
                </c:pt>
                <c:pt idx="14">
                  <c:v>3</c:v>
                </c:pt>
                <c:pt idx="15">
                  <c:v>3</c:v>
                </c:pt>
                <c:pt idx="16">
                  <c:v>2</c:v>
                </c:pt>
                <c:pt idx="17">
                  <c:v>1</c:v>
                </c:pt>
                <c:pt idx="18">
                  <c:v>1</c:v>
                </c:pt>
              </c:numCache>
            </c:numRef>
          </c:val>
          <c:extLst>
            <c:ext xmlns:c16="http://schemas.microsoft.com/office/drawing/2014/chart" uri="{C3380CC4-5D6E-409C-BE32-E72D297353CC}">
              <c16:uniqueId val="{00000000-DC37-43C8-A914-4DDFFD9F95B2}"/>
            </c:ext>
          </c:extLst>
        </c:ser>
        <c:dLbls>
          <c:showLegendKey val="0"/>
          <c:showVal val="0"/>
          <c:showCatName val="0"/>
          <c:showSerName val="0"/>
          <c:showPercent val="0"/>
          <c:showBubbleSize val="0"/>
        </c:dLbls>
        <c:gapWidth val="219"/>
        <c:overlap val="-27"/>
        <c:axId val="2065460976"/>
        <c:axId val="5476656"/>
      </c:barChart>
      <c:catAx>
        <c:axId val="20654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56"/>
        <c:crosses val="autoZero"/>
        <c:auto val="1"/>
        <c:lblAlgn val="ctr"/>
        <c:lblOffset val="100"/>
        <c:noMultiLvlLbl val="0"/>
      </c:catAx>
      <c:valAx>
        <c:axId val="547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46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Sheet1!$B$237</c:f>
              <c:strCache>
                <c:ptCount val="1"/>
                <c:pt idx="0">
                  <c:v>Frequency</c:v>
                </c:pt>
              </c:strCache>
            </c:strRef>
          </c:tx>
          <c:spPr>
            <a:solidFill>
              <a:schemeClr val="accent1"/>
            </a:solidFill>
            <a:ln>
              <a:noFill/>
            </a:ln>
            <a:effectLst/>
          </c:spPr>
          <c:invertIfNegative val="0"/>
          <c:cat>
            <c:numRef>
              <c:f>Sheet1!$A$238:$A$256</c:f>
              <c:numCache>
                <c:formatCode>General</c:formatCode>
                <c:ptCount val="19"/>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45</c:v>
                </c:pt>
                <c:pt idx="17">
                  <c:v>46</c:v>
                </c:pt>
                <c:pt idx="18">
                  <c:v>47</c:v>
                </c:pt>
              </c:numCache>
            </c:numRef>
          </c:cat>
          <c:val>
            <c:numRef>
              <c:f>Sheet1!$B$238:$B$256</c:f>
              <c:numCache>
                <c:formatCode>General</c:formatCode>
                <c:ptCount val="19"/>
                <c:pt idx="0">
                  <c:v>4</c:v>
                </c:pt>
                <c:pt idx="1">
                  <c:v>3</c:v>
                </c:pt>
                <c:pt idx="2">
                  <c:v>3</c:v>
                </c:pt>
                <c:pt idx="3">
                  <c:v>3</c:v>
                </c:pt>
                <c:pt idx="4">
                  <c:v>2</c:v>
                </c:pt>
                <c:pt idx="5">
                  <c:v>3</c:v>
                </c:pt>
                <c:pt idx="6">
                  <c:v>2</c:v>
                </c:pt>
                <c:pt idx="7">
                  <c:v>3</c:v>
                </c:pt>
                <c:pt idx="8">
                  <c:v>3</c:v>
                </c:pt>
                <c:pt idx="9">
                  <c:v>3</c:v>
                </c:pt>
                <c:pt idx="10">
                  <c:v>3</c:v>
                </c:pt>
                <c:pt idx="11">
                  <c:v>4</c:v>
                </c:pt>
                <c:pt idx="12">
                  <c:v>2</c:v>
                </c:pt>
                <c:pt idx="13">
                  <c:v>2</c:v>
                </c:pt>
                <c:pt idx="14">
                  <c:v>3</c:v>
                </c:pt>
                <c:pt idx="15">
                  <c:v>3</c:v>
                </c:pt>
                <c:pt idx="16">
                  <c:v>2</c:v>
                </c:pt>
                <c:pt idx="17">
                  <c:v>1</c:v>
                </c:pt>
                <c:pt idx="18">
                  <c:v>1</c:v>
                </c:pt>
              </c:numCache>
            </c:numRef>
          </c:val>
          <c:extLst>
            <c:ext xmlns:c16="http://schemas.microsoft.com/office/drawing/2014/chart" uri="{C3380CC4-5D6E-409C-BE32-E72D297353CC}">
              <c16:uniqueId val="{00000000-7260-490C-83AC-01573D7928F6}"/>
            </c:ext>
          </c:extLst>
        </c:ser>
        <c:dLbls>
          <c:showLegendKey val="0"/>
          <c:showVal val="0"/>
          <c:showCatName val="0"/>
          <c:showSerName val="0"/>
          <c:showPercent val="0"/>
          <c:showBubbleSize val="0"/>
        </c:dLbls>
        <c:gapWidth val="0"/>
        <c:overlap val="-27"/>
        <c:axId val="2065460976"/>
        <c:axId val="5476656"/>
      </c:barChart>
      <c:catAx>
        <c:axId val="20654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6656"/>
        <c:crosses val="autoZero"/>
        <c:auto val="1"/>
        <c:lblAlgn val="ctr"/>
        <c:lblOffset val="100"/>
        <c:noMultiLvlLbl val="0"/>
      </c:catAx>
      <c:valAx>
        <c:axId val="547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46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428625</xdr:colOff>
      <xdr:row>165</xdr:row>
      <xdr:rowOff>47625</xdr:rowOff>
    </xdr:from>
    <xdr:to>
      <xdr:col>12</xdr:col>
      <xdr:colOff>219075</xdr:colOff>
      <xdr:row>176</xdr:row>
      <xdr:rowOff>123825</xdr:rowOff>
    </xdr:to>
    <xdr:graphicFrame macro="">
      <xdr:nvGraphicFramePr>
        <xdr:cNvPr id="2" name="Chart 1">
          <a:extLst>
            <a:ext uri="{FF2B5EF4-FFF2-40B4-BE49-F238E27FC236}">
              <a16:creationId xmlns:a16="http://schemas.microsoft.com/office/drawing/2014/main" id="{6140E3C1-0FE4-4F08-B1B0-7AF2C9849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216</xdr:row>
      <xdr:rowOff>9525</xdr:rowOff>
    </xdr:from>
    <xdr:to>
      <xdr:col>11</xdr:col>
      <xdr:colOff>466725</xdr:colOff>
      <xdr:row>227</xdr:row>
      <xdr:rowOff>28575</xdr:rowOff>
    </xdr:to>
    <xdr:graphicFrame macro="">
      <xdr:nvGraphicFramePr>
        <xdr:cNvPr id="3" name="Chart 2">
          <a:extLst>
            <a:ext uri="{FF2B5EF4-FFF2-40B4-BE49-F238E27FC236}">
              <a16:creationId xmlns:a16="http://schemas.microsoft.com/office/drawing/2014/main" id="{61613F47-D410-475D-A338-EB34DED87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177</xdr:row>
      <xdr:rowOff>47625</xdr:rowOff>
    </xdr:from>
    <xdr:to>
      <xdr:col>12</xdr:col>
      <xdr:colOff>323850</xdr:colOff>
      <xdr:row>188</xdr:row>
      <xdr:rowOff>123825</xdr:rowOff>
    </xdr:to>
    <xdr:graphicFrame macro="">
      <xdr:nvGraphicFramePr>
        <xdr:cNvPr id="4" name="Chart 3">
          <a:extLst>
            <a:ext uri="{FF2B5EF4-FFF2-40B4-BE49-F238E27FC236}">
              <a16:creationId xmlns:a16="http://schemas.microsoft.com/office/drawing/2014/main" id="{DB103B37-53EF-4DFA-8D23-097CE550B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204</xdr:row>
      <xdr:rowOff>19051</xdr:rowOff>
    </xdr:from>
    <xdr:to>
      <xdr:col>11</xdr:col>
      <xdr:colOff>104775</xdr:colOff>
      <xdr:row>215</xdr:row>
      <xdr:rowOff>9526</xdr:rowOff>
    </xdr:to>
    <xdr:graphicFrame macro="">
      <xdr:nvGraphicFramePr>
        <xdr:cNvPr id="5" name="Chart 4">
          <a:extLst>
            <a:ext uri="{FF2B5EF4-FFF2-40B4-BE49-F238E27FC236}">
              <a16:creationId xmlns:a16="http://schemas.microsoft.com/office/drawing/2014/main" id="{25CA0E9D-278C-4A86-AE98-5767A02A5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9526</xdr:colOff>
      <xdr:row>301</xdr:row>
      <xdr:rowOff>1</xdr:rowOff>
    </xdr:from>
    <xdr:to>
      <xdr:col>12</xdr:col>
      <xdr:colOff>228600</xdr:colOff>
      <xdr:row>312</xdr:row>
      <xdr:rowOff>9525</xdr:rowOff>
    </xdr:to>
    <xdr:graphicFrame macro="">
      <xdr:nvGraphicFramePr>
        <xdr:cNvPr id="6" name="Chart 5">
          <a:extLst>
            <a:ext uri="{FF2B5EF4-FFF2-40B4-BE49-F238E27FC236}">
              <a16:creationId xmlns:a16="http://schemas.microsoft.com/office/drawing/2014/main" id="{86AFB63B-111F-46B1-B04E-141A5DBCA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180975</xdr:colOff>
      <xdr:row>271</xdr:row>
      <xdr:rowOff>180975</xdr:rowOff>
    </xdr:from>
    <xdr:to>
      <xdr:col>12</xdr:col>
      <xdr:colOff>257175</xdr:colOff>
      <xdr:row>284</xdr:row>
      <xdr:rowOff>114300</xdr:rowOff>
    </xdr:to>
    <xdr:graphicFrame macro="">
      <xdr:nvGraphicFramePr>
        <xdr:cNvPr id="8" name="Chart 7">
          <a:extLst>
            <a:ext uri="{FF2B5EF4-FFF2-40B4-BE49-F238E27FC236}">
              <a16:creationId xmlns:a16="http://schemas.microsoft.com/office/drawing/2014/main" id="{087E88A2-B650-45F7-85F8-6030927E6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171450</xdr:colOff>
      <xdr:row>285</xdr:row>
      <xdr:rowOff>19050</xdr:rowOff>
    </xdr:from>
    <xdr:to>
      <xdr:col>12</xdr:col>
      <xdr:colOff>285750</xdr:colOff>
      <xdr:row>297</xdr:row>
      <xdr:rowOff>142875</xdr:rowOff>
    </xdr:to>
    <xdr:graphicFrame macro="">
      <xdr:nvGraphicFramePr>
        <xdr:cNvPr id="9" name="Chart 8">
          <a:extLst>
            <a:ext uri="{FF2B5EF4-FFF2-40B4-BE49-F238E27FC236}">
              <a16:creationId xmlns:a16="http://schemas.microsoft.com/office/drawing/2014/main" id="{45AA79C7-EA6A-4B33-A4D3-2881DE5C4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228600</xdr:colOff>
      <xdr:row>235</xdr:row>
      <xdr:rowOff>161924</xdr:rowOff>
    </xdr:from>
    <xdr:to>
      <xdr:col>11</xdr:col>
      <xdr:colOff>466725</xdr:colOff>
      <xdr:row>246</xdr:row>
      <xdr:rowOff>180975</xdr:rowOff>
    </xdr:to>
    <xdr:graphicFrame macro="">
      <xdr:nvGraphicFramePr>
        <xdr:cNvPr id="10" name="Chart 9">
          <a:extLst>
            <a:ext uri="{FF2B5EF4-FFF2-40B4-BE49-F238E27FC236}">
              <a16:creationId xmlns:a16="http://schemas.microsoft.com/office/drawing/2014/main" id="{F6D3E773-57A0-4694-99BB-CE9423910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228600</xdr:colOff>
      <xdr:row>247</xdr:row>
      <xdr:rowOff>28575</xdr:rowOff>
    </xdr:from>
    <xdr:to>
      <xdr:col>11</xdr:col>
      <xdr:colOff>466725</xdr:colOff>
      <xdr:row>258</xdr:row>
      <xdr:rowOff>47626</xdr:rowOff>
    </xdr:to>
    <xdr:graphicFrame macro="">
      <xdr:nvGraphicFramePr>
        <xdr:cNvPr id="12" name="Chart 11">
          <a:extLst>
            <a:ext uri="{FF2B5EF4-FFF2-40B4-BE49-F238E27FC236}">
              <a16:creationId xmlns:a16="http://schemas.microsoft.com/office/drawing/2014/main" id="{3BD76B47-4060-4A15-BB4D-7376424E1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741"/>
  <sheetViews>
    <sheetView tabSelected="1" workbookViewId="0"/>
  </sheetViews>
  <sheetFormatPr defaultColWidth="12.5703125" defaultRowHeight="15.75" customHeight="1"/>
  <cols>
    <col min="1" max="11" width="7.42578125" customWidth="1"/>
    <col min="12" max="12" width="8.140625" customWidth="1"/>
  </cols>
  <sheetData>
    <row r="1" spans="1:10" ht="12.75">
      <c r="A1" s="1" t="s">
        <v>0</v>
      </c>
    </row>
    <row r="2" spans="1:10" ht="12.75">
      <c r="A2" s="2" t="s">
        <v>1</v>
      </c>
      <c r="B2" s="2" t="s">
        <v>2</v>
      </c>
    </row>
    <row r="3" spans="1:10" ht="12.75">
      <c r="A3" s="2" t="s">
        <v>3</v>
      </c>
      <c r="B3" s="2">
        <v>50</v>
      </c>
    </row>
    <row r="4" spans="1:10" ht="12.75">
      <c r="A4" s="2" t="s">
        <v>4</v>
      </c>
      <c r="B4" s="2">
        <v>60</v>
      </c>
    </row>
    <row r="5" spans="1:10" ht="12.75">
      <c r="A5" s="2" t="s">
        <v>5</v>
      </c>
      <c r="B5" s="2">
        <v>55</v>
      </c>
    </row>
    <row r="6" spans="1:10" ht="12.75">
      <c r="A6" s="2" t="s">
        <v>6</v>
      </c>
      <c r="B6" s="2">
        <v>70</v>
      </c>
    </row>
    <row r="8" spans="1:10" ht="12.75">
      <c r="A8" s="1" t="s">
        <v>7</v>
      </c>
      <c r="B8" s="1">
        <f>AVERAGE(B3:B6)</f>
        <v>58.75</v>
      </c>
    </row>
    <row r="9" spans="1:10" ht="12.75">
      <c r="A9" s="1" t="s">
        <v>8</v>
      </c>
      <c r="B9" s="1">
        <f>MEDIAN(B3:B6)</f>
        <v>57.5</v>
      </c>
    </row>
    <row r="10" spans="1:10" ht="12.75">
      <c r="A10" s="1" t="s">
        <v>9</v>
      </c>
      <c r="B10" s="1" t="s">
        <v>10</v>
      </c>
    </row>
    <row r="12" spans="1:10" ht="12.75">
      <c r="A12" s="1" t="s">
        <v>11</v>
      </c>
    </row>
    <row r="13" spans="1:10" ht="12.75">
      <c r="A13" s="2">
        <v>15</v>
      </c>
      <c r="B13" s="2">
        <v>10</v>
      </c>
      <c r="C13" s="2">
        <v>20</v>
      </c>
      <c r="D13" s="2">
        <v>25</v>
      </c>
      <c r="E13" s="2">
        <v>15</v>
      </c>
      <c r="F13" s="2">
        <v>10</v>
      </c>
      <c r="G13" s="2">
        <v>30</v>
      </c>
      <c r="H13" s="2">
        <v>20</v>
      </c>
      <c r="I13" s="2">
        <v>15</v>
      </c>
      <c r="J13" s="2">
        <v>10</v>
      </c>
    </row>
    <row r="14" spans="1:10" ht="12.75">
      <c r="A14" s="2">
        <v>10</v>
      </c>
      <c r="B14" s="2">
        <v>25</v>
      </c>
      <c r="C14" s="2">
        <v>15</v>
      </c>
      <c r="D14" s="2">
        <v>20</v>
      </c>
      <c r="E14" s="2">
        <v>20</v>
      </c>
      <c r="F14" s="2">
        <v>15</v>
      </c>
      <c r="G14" s="2">
        <v>10</v>
      </c>
      <c r="H14" s="2">
        <v>10</v>
      </c>
      <c r="I14" s="2">
        <v>20</v>
      </c>
      <c r="J14" s="2">
        <v>25</v>
      </c>
    </row>
    <row r="16" spans="1:10" ht="12.75">
      <c r="A16" s="1" t="s">
        <v>7</v>
      </c>
      <c r="B16" s="1">
        <f>AVERAGE(A13:J14)</f>
        <v>17</v>
      </c>
    </row>
    <row r="17" spans="1:12" ht="12.75">
      <c r="A17" s="1" t="s">
        <v>8</v>
      </c>
      <c r="B17" s="1">
        <f>MEDIAN(A13:J14)</f>
        <v>15</v>
      </c>
    </row>
    <row r="18" spans="1:12" ht="12.75">
      <c r="A18" s="1" t="s">
        <v>9</v>
      </c>
      <c r="B18" s="1">
        <f>MODE(A13:J14)</f>
        <v>10</v>
      </c>
    </row>
    <row r="20" spans="1:12" ht="12.75">
      <c r="A20" s="1" t="s">
        <v>12</v>
      </c>
    </row>
    <row r="21" spans="1:12" ht="12.75">
      <c r="A21" s="2">
        <v>3</v>
      </c>
      <c r="B21" s="2">
        <v>2</v>
      </c>
      <c r="C21" s="2">
        <v>5</v>
      </c>
      <c r="D21" s="2">
        <v>4</v>
      </c>
      <c r="E21" s="2">
        <v>7</v>
      </c>
      <c r="F21" s="2">
        <v>2</v>
      </c>
      <c r="G21" s="2">
        <v>3</v>
      </c>
      <c r="H21" s="2">
        <v>3</v>
      </c>
      <c r="I21" s="2">
        <v>1</v>
      </c>
      <c r="J21" s="2">
        <v>6</v>
      </c>
    </row>
    <row r="22" spans="1:12" ht="12.75">
      <c r="A22" s="2">
        <v>4</v>
      </c>
      <c r="B22" s="2">
        <v>2</v>
      </c>
      <c r="C22" s="2">
        <v>3</v>
      </c>
      <c r="D22" s="2">
        <v>5</v>
      </c>
      <c r="E22" s="2">
        <v>2</v>
      </c>
      <c r="F22" s="2">
        <v>4</v>
      </c>
      <c r="G22" s="2">
        <v>2</v>
      </c>
      <c r="H22" s="2">
        <v>1</v>
      </c>
      <c r="I22" s="2">
        <v>3</v>
      </c>
      <c r="J22" s="2">
        <v>5</v>
      </c>
    </row>
    <row r="23" spans="1:12" ht="12.75">
      <c r="A23" s="2">
        <v>6</v>
      </c>
      <c r="B23" s="2">
        <v>3</v>
      </c>
      <c r="C23" s="2">
        <v>2</v>
      </c>
      <c r="D23" s="2">
        <v>1</v>
      </c>
      <c r="E23" s="2">
        <v>4</v>
      </c>
      <c r="F23" s="2">
        <v>2</v>
      </c>
      <c r="G23" s="2">
        <v>4</v>
      </c>
      <c r="H23" s="2">
        <v>5</v>
      </c>
      <c r="I23" s="2">
        <v>3</v>
      </c>
      <c r="J23" s="2">
        <v>2</v>
      </c>
    </row>
    <row r="24" spans="1:12" ht="12.75">
      <c r="A24" s="2">
        <v>7</v>
      </c>
      <c r="B24" s="2">
        <v>2</v>
      </c>
      <c r="C24" s="2">
        <v>3</v>
      </c>
      <c r="D24" s="2">
        <v>4</v>
      </c>
      <c r="E24" s="2">
        <v>5</v>
      </c>
      <c r="F24" s="2">
        <v>1</v>
      </c>
      <c r="G24" s="2">
        <v>6</v>
      </c>
      <c r="H24" s="2">
        <v>2</v>
      </c>
      <c r="I24" s="2">
        <v>4</v>
      </c>
      <c r="J24" s="2">
        <v>3</v>
      </c>
    </row>
    <row r="25" spans="1:12" ht="12.75">
      <c r="A25" s="2">
        <v>5</v>
      </c>
      <c r="B25" s="2">
        <v>3</v>
      </c>
      <c r="C25" s="2">
        <v>2</v>
      </c>
      <c r="D25" s="2">
        <v>4</v>
      </c>
      <c r="E25" s="2">
        <v>2</v>
      </c>
      <c r="F25" s="2">
        <v>6</v>
      </c>
      <c r="G25" s="2">
        <v>3</v>
      </c>
      <c r="H25" s="2">
        <v>2</v>
      </c>
      <c r="I25" s="2">
        <v>4</v>
      </c>
      <c r="J25" s="2">
        <v>5</v>
      </c>
    </row>
    <row r="27" spans="1:12" ht="12.75">
      <c r="A27" s="1" t="s">
        <v>7</v>
      </c>
      <c r="B27" s="1">
        <f>AVERAGE(A21:J25)</f>
        <v>3.44</v>
      </c>
    </row>
    <row r="28" spans="1:12" ht="12.75">
      <c r="A28" s="1" t="s">
        <v>8</v>
      </c>
      <c r="B28" s="1">
        <f>MEDIAN(A21:J25)</f>
        <v>3</v>
      </c>
    </row>
    <row r="29" spans="1:12" ht="12.75">
      <c r="A29" s="1" t="s">
        <v>9</v>
      </c>
      <c r="B29" s="1">
        <f>MODE(A21:J25)</f>
        <v>2</v>
      </c>
    </row>
    <row r="31" spans="1:12" ht="12.75">
      <c r="A31" s="1" t="s">
        <v>13</v>
      </c>
    </row>
    <row r="32" spans="1:12" ht="12.75">
      <c r="A32" s="3">
        <v>120</v>
      </c>
      <c r="B32" s="3">
        <v>150</v>
      </c>
      <c r="C32" s="3">
        <v>110</v>
      </c>
      <c r="D32" s="3">
        <v>135</v>
      </c>
      <c r="E32" s="3">
        <v>125</v>
      </c>
      <c r="F32" s="3">
        <v>140</v>
      </c>
      <c r="G32" s="3">
        <v>130</v>
      </c>
      <c r="H32" s="3">
        <v>155</v>
      </c>
      <c r="I32" s="3">
        <v>115</v>
      </c>
      <c r="J32" s="3">
        <v>145</v>
      </c>
      <c r="K32" s="3">
        <v>135</v>
      </c>
      <c r="L32" s="3">
        <v>130</v>
      </c>
    </row>
    <row r="34" spans="1:10" ht="12.75">
      <c r="A34" s="1" t="s">
        <v>14</v>
      </c>
      <c r="B34" s="1" t="s">
        <v>7</v>
      </c>
      <c r="C34" s="4">
        <f>AVERAGE(A32:L32)</f>
        <v>132.5</v>
      </c>
      <c r="G34" s="5"/>
    </row>
    <row r="35" spans="1:10" ht="12.75">
      <c r="A35" s="1" t="s">
        <v>15</v>
      </c>
      <c r="B35" s="1" t="s">
        <v>16</v>
      </c>
      <c r="C35" s="5">
        <f>MAX(A32:L32)-MIN(A32:L32)</f>
        <v>45</v>
      </c>
    </row>
    <row r="39" spans="1:10" ht="12.75">
      <c r="A39" s="1" t="s">
        <v>17</v>
      </c>
    </row>
    <row r="40" spans="1:10" ht="12.75">
      <c r="A40" s="2">
        <v>8</v>
      </c>
      <c r="B40" s="2">
        <v>7</v>
      </c>
      <c r="C40" s="2">
        <v>9</v>
      </c>
      <c r="D40" s="2">
        <v>6</v>
      </c>
      <c r="E40" s="2">
        <v>7</v>
      </c>
      <c r="F40" s="2">
        <v>8</v>
      </c>
      <c r="G40" s="2">
        <v>9</v>
      </c>
      <c r="H40" s="2">
        <v>8</v>
      </c>
      <c r="I40" s="2">
        <v>7</v>
      </c>
      <c r="J40" s="2">
        <v>6</v>
      </c>
    </row>
    <row r="41" spans="1:10" ht="12.75">
      <c r="A41" s="2">
        <v>8</v>
      </c>
      <c r="B41" s="2">
        <v>9</v>
      </c>
      <c r="C41" s="2">
        <v>7</v>
      </c>
      <c r="D41" s="2">
        <v>8</v>
      </c>
      <c r="E41" s="2">
        <v>7</v>
      </c>
      <c r="F41" s="2">
        <v>6</v>
      </c>
      <c r="G41" s="2">
        <v>8</v>
      </c>
      <c r="H41" s="2">
        <v>9</v>
      </c>
      <c r="I41" s="2">
        <v>6</v>
      </c>
      <c r="J41" s="2">
        <v>7</v>
      </c>
    </row>
    <row r="42" spans="1:10" ht="12.75">
      <c r="A42" s="2">
        <v>8</v>
      </c>
      <c r="B42" s="2">
        <v>9</v>
      </c>
      <c r="C42" s="2">
        <v>7</v>
      </c>
      <c r="D42" s="2">
        <v>6</v>
      </c>
      <c r="E42" s="2">
        <v>7</v>
      </c>
      <c r="F42" s="2">
        <v>8</v>
      </c>
      <c r="G42" s="2">
        <v>9</v>
      </c>
      <c r="H42" s="2">
        <v>8</v>
      </c>
      <c r="I42" s="2">
        <v>7</v>
      </c>
      <c r="J42" s="2">
        <v>6</v>
      </c>
    </row>
    <row r="43" spans="1:10" ht="12.75">
      <c r="A43" s="2">
        <v>9</v>
      </c>
      <c r="B43" s="2">
        <v>8</v>
      </c>
      <c r="C43" s="2">
        <v>7</v>
      </c>
      <c r="D43" s="2">
        <v>6</v>
      </c>
      <c r="E43" s="2">
        <v>8</v>
      </c>
      <c r="F43" s="2">
        <v>9</v>
      </c>
      <c r="G43" s="2">
        <v>7</v>
      </c>
      <c r="H43" s="2">
        <v>8</v>
      </c>
      <c r="I43" s="2">
        <v>7</v>
      </c>
      <c r="J43" s="2">
        <v>6</v>
      </c>
    </row>
    <row r="44" spans="1:10" ht="12.75">
      <c r="A44" s="2">
        <v>9</v>
      </c>
      <c r="B44" s="2">
        <v>8</v>
      </c>
      <c r="C44" s="2">
        <v>7</v>
      </c>
      <c r="D44" s="2">
        <v>6</v>
      </c>
      <c r="E44" s="2">
        <v>7</v>
      </c>
      <c r="F44" s="2">
        <v>8</v>
      </c>
      <c r="G44" s="2">
        <v>9</v>
      </c>
      <c r="H44" s="2">
        <v>8</v>
      </c>
      <c r="I44" s="2">
        <v>7</v>
      </c>
      <c r="J44" s="2">
        <v>6</v>
      </c>
    </row>
    <row r="46" spans="1:10" ht="12.75">
      <c r="A46" s="1" t="s">
        <v>14</v>
      </c>
      <c r="B46" s="1" t="s">
        <v>7</v>
      </c>
      <c r="C46" s="1">
        <f>AVERAGE(A40:J44)</f>
        <v>7.5</v>
      </c>
    </row>
    <row r="47" spans="1:10" ht="12.75">
      <c r="A47" s="1" t="s">
        <v>15</v>
      </c>
      <c r="B47" s="1" t="s">
        <v>18</v>
      </c>
      <c r="C47" s="6">
        <f>STDEV(A40:J44)</f>
        <v>1.0350983390135313</v>
      </c>
      <c r="F47" s="6"/>
    </row>
    <row r="50" spans="1:10" ht="12.75">
      <c r="A50" s="1" t="s">
        <v>19</v>
      </c>
    </row>
    <row r="51" spans="1:10" ht="12.75">
      <c r="A51" s="2">
        <v>10</v>
      </c>
      <c r="B51" s="2">
        <v>15</v>
      </c>
      <c r="C51" s="2">
        <v>12</v>
      </c>
      <c r="D51" s="2">
        <v>18</v>
      </c>
      <c r="E51" s="2">
        <v>20</v>
      </c>
      <c r="F51" s="2">
        <v>25</v>
      </c>
      <c r="G51" s="2">
        <v>8</v>
      </c>
      <c r="H51" s="2">
        <v>14</v>
      </c>
      <c r="I51" s="2">
        <v>16</v>
      </c>
      <c r="J51" s="2">
        <v>22</v>
      </c>
    </row>
    <row r="52" spans="1:10" ht="12.75">
      <c r="A52" s="2">
        <v>9</v>
      </c>
      <c r="B52" s="2">
        <v>17</v>
      </c>
      <c r="C52" s="2">
        <v>11</v>
      </c>
      <c r="D52" s="2">
        <v>13</v>
      </c>
      <c r="E52" s="2">
        <v>19</v>
      </c>
      <c r="F52" s="2">
        <v>23</v>
      </c>
      <c r="G52" s="2">
        <v>21</v>
      </c>
      <c r="H52" s="2">
        <v>16</v>
      </c>
      <c r="I52" s="2">
        <v>24</v>
      </c>
      <c r="J52" s="2">
        <v>27</v>
      </c>
    </row>
    <row r="53" spans="1:10" ht="12.75">
      <c r="A53" s="2">
        <v>13</v>
      </c>
      <c r="B53" s="2">
        <v>10</v>
      </c>
      <c r="C53" s="2">
        <v>18</v>
      </c>
      <c r="D53" s="2">
        <v>16</v>
      </c>
      <c r="E53" s="2">
        <v>12</v>
      </c>
      <c r="F53" s="2">
        <v>14</v>
      </c>
      <c r="G53" s="2">
        <v>19</v>
      </c>
      <c r="H53" s="2">
        <v>21</v>
      </c>
      <c r="I53" s="2">
        <v>11</v>
      </c>
      <c r="J53" s="2">
        <v>17</v>
      </c>
    </row>
    <row r="54" spans="1:10" ht="12.75">
      <c r="A54" s="2">
        <v>15</v>
      </c>
      <c r="B54" s="2">
        <v>20</v>
      </c>
      <c r="C54" s="2">
        <v>26</v>
      </c>
      <c r="D54" s="2">
        <v>13</v>
      </c>
      <c r="E54" s="2">
        <v>12</v>
      </c>
      <c r="F54" s="2">
        <v>14</v>
      </c>
      <c r="G54" s="2">
        <v>22</v>
      </c>
      <c r="H54" s="2">
        <v>19</v>
      </c>
      <c r="I54" s="2">
        <v>16</v>
      </c>
      <c r="J54" s="2">
        <v>11</v>
      </c>
    </row>
    <row r="55" spans="1:10" ht="12.75">
      <c r="A55" s="2">
        <v>25</v>
      </c>
      <c r="B55" s="2">
        <v>18</v>
      </c>
      <c r="C55" s="2">
        <v>16</v>
      </c>
      <c r="D55" s="2">
        <v>13</v>
      </c>
      <c r="E55" s="2">
        <v>21</v>
      </c>
      <c r="F55" s="2">
        <v>20</v>
      </c>
      <c r="G55" s="2">
        <v>15</v>
      </c>
      <c r="H55" s="2">
        <v>12</v>
      </c>
      <c r="I55" s="2">
        <v>19</v>
      </c>
      <c r="J55" s="2">
        <v>17</v>
      </c>
    </row>
    <row r="56" spans="1:10" ht="12.75">
      <c r="A56" s="2">
        <v>14</v>
      </c>
      <c r="B56" s="2">
        <v>16</v>
      </c>
      <c r="C56" s="2">
        <v>23</v>
      </c>
      <c r="D56" s="2">
        <v>18</v>
      </c>
      <c r="E56" s="2">
        <v>15</v>
      </c>
      <c r="F56" s="2">
        <v>11</v>
      </c>
      <c r="G56" s="2">
        <v>19</v>
      </c>
      <c r="H56" s="2">
        <v>22</v>
      </c>
      <c r="I56" s="2">
        <v>17</v>
      </c>
      <c r="J56" s="2">
        <v>12</v>
      </c>
    </row>
    <row r="57" spans="1:10" ht="12.75">
      <c r="A57" s="2">
        <v>16</v>
      </c>
      <c r="B57" s="2">
        <v>14</v>
      </c>
      <c r="C57" s="2">
        <v>18</v>
      </c>
      <c r="D57" s="2">
        <v>20</v>
      </c>
      <c r="E57" s="2">
        <v>25</v>
      </c>
      <c r="F57" s="2">
        <v>13</v>
      </c>
      <c r="G57" s="2">
        <v>11</v>
      </c>
      <c r="H57" s="2">
        <v>22</v>
      </c>
      <c r="I57" s="2">
        <v>19</v>
      </c>
      <c r="J57" s="2">
        <v>17</v>
      </c>
    </row>
    <row r="58" spans="1:10" ht="12.75">
      <c r="A58" s="2">
        <v>15</v>
      </c>
      <c r="B58" s="2">
        <v>16</v>
      </c>
      <c r="C58" s="2">
        <v>13</v>
      </c>
      <c r="D58" s="2">
        <v>14</v>
      </c>
      <c r="E58" s="2">
        <v>18</v>
      </c>
      <c r="F58" s="2">
        <v>20</v>
      </c>
      <c r="G58" s="2">
        <v>19</v>
      </c>
      <c r="H58" s="2">
        <v>21</v>
      </c>
      <c r="I58" s="2">
        <v>17</v>
      </c>
      <c r="J58" s="2">
        <v>12</v>
      </c>
    </row>
    <row r="59" spans="1:10" ht="12.75">
      <c r="A59" s="2">
        <v>15</v>
      </c>
      <c r="B59" s="2">
        <v>13</v>
      </c>
      <c r="C59" s="2">
        <v>16</v>
      </c>
      <c r="D59" s="2">
        <v>14</v>
      </c>
      <c r="E59" s="2">
        <v>22</v>
      </c>
      <c r="F59" s="2">
        <v>21</v>
      </c>
      <c r="G59" s="2">
        <v>19</v>
      </c>
      <c r="H59" s="2">
        <v>18</v>
      </c>
      <c r="I59" s="2">
        <v>16</v>
      </c>
      <c r="J59" s="2">
        <v>11</v>
      </c>
    </row>
    <row r="60" spans="1:10" ht="12.75">
      <c r="A60" s="2">
        <v>17</v>
      </c>
      <c r="B60" s="2">
        <v>14</v>
      </c>
      <c r="C60" s="2">
        <v>12</v>
      </c>
      <c r="D60" s="2">
        <v>20</v>
      </c>
      <c r="E60" s="2">
        <v>23</v>
      </c>
      <c r="F60" s="2">
        <v>19</v>
      </c>
      <c r="G60" s="2">
        <v>15</v>
      </c>
      <c r="H60" s="2">
        <v>16</v>
      </c>
      <c r="I60" s="2">
        <v>13</v>
      </c>
      <c r="J60" s="2">
        <v>18</v>
      </c>
    </row>
    <row r="62" spans="1:10" ht="12.75">
      <c r="A62" s="1" t="s">
        <v>14</v>
      </c>
      <c r="B62" s="1" t="s">
        <v>7</v>
      </c>
      <c r="C62" s="1">
        <f>AVERAGE(A51:J60)</f>
        <v>16.739999999999998</v>
      </c>
    </row>
    <row r="63" spans="1:10" ht="12.75">
      <c r="A63" s="1" t="s">
        <v>15</v>
      </c>
      <c r="B63" s="1" t="s">
        <v>16</v>
      </c>
      <c r="C63" s="1">
        <f>MAX(A51:J60)-MIN(A51:J60)</f>
        <v>19</v>
      </c>
    </row>
    <row r="64" spans="1:10" ht="12.75">
      <c r="B64" s="1" t="s">
        <v>18</v>
      </c>
      <c r="C64" s="6">
        <f>STDEV(A51:J60)</f>
        <v>4.1429506881014673</v>
      </c>
    </row>
    <row r="67" spans="1:11" ht="12.75">
      <c r="A67" s="1" t="s">
        <v>20</v>
      </c>
    </row>
    <row r="68" spans="1:11" ht="12.75">
      <c r="A68" s="2" t="s">
        <v>21</v>
      </c>
      <c r="B68" s="2">
        <v>30</v>
      </c>
      <c r="C68" s="2">
        <v>32</v>
      </c>
      <c r="D68" s="2">
        <v>33</v>
      </c>
      <c r="E68" s="2">
        <v>28</v>
      </c>
      <c r="F68" s="2">
        <v>31</v>
      </c>
      <c r="G68" s="2">
        <v>30</v>
      </c>
      <c r="H68" s="2">
        <v>29</v>
      </c>
      <c r="I68" s="2">
        <v>30</v>
      </c>
      <c r="J68" s="2">
        <v>32</v>
      </c>
      <c r="K68" s="2">
        <v>31</v>
      </c>
    </row>
    <row r="69" spans="1:11" ht="12.75">
      <c r="A69" s="2" t="s">
        <v>22</v>
      </c>
      <c r="B69" s="2">
        <v>25</v>
      </c>
      <c r="C69" s="2">
        <v>27</v>
      </c>
      <c r="D69" s="2">
        <v>26</v>
      </c>
      <c r="E69" s="2">
        <v>23</v>
      </c>
      <c r="F69" s="2">
        <v>28</v>
      </c>
      <c r="G69" s="2">
        <v>24</v>
      </c>
      <c r="H69" s="2">
        <v>26</v>
      </c>
      <c r="I69" s="2">
        <v>25</v>
      </c>
      <c r="J69" s="2">
        <v>27</v>
      </c>
      <c r="K69" s="2">
        <v>28</v>
      </c>
    </row>
    <row r="70" spans="1:11" ht="12.75">
      <c r="A70" s="2" t="s">
        <v>23</v>
      </c>
      <c r="B70" s="2">
        <v>22</v>
      </c>
      <c r="C70" s="2">
        <v>23</v>
      </c>
      <c r="D70" s="2">
        <v>20</v>
      </c>
      <c r="E70" s="2">
        <v>25</v>
      </c>
      <c r="F70" s="2">
        <v>21</v>
      </c>
      <c r="G70" s="2">
        <v>24</v>
      </c>
      <c r="H70" s="2">
        <v>23</v>
      </c>
      <c r="I70" s="2">
        <v>22</v>
      </c>
      <c r="J70" s="2">
        <v>25</v>
      </c>
      <c r="K70" s="2">
        <v>24</v>
      </c>
    </row>
    <row r="71" spans="1:11" ht="12.75">
      <c r="A71" s="2" t="s">
        <v>24</v>
      </c>
      <c r="B71" s="2">
        <v>18</v>
      </c>
      <c r="C71" s="2">
        <v>17</v>
      </c>
      <c r="D71" s="2">
        <v>19</v>
      </c>
      <c r="E71" s="2">
        <v>20</v>
      </c>
      <c r="F71" s="2">
        <v>21</v>
      </c>
      <c r="G71" s="2">
        <v>18</v>
      </c>
      <c r="H71" s="2">
        <v>19</v>
      </c>
      <c r="I71" s="2">
        <v>17</v>
      </c>
      <c r="J71" s="2">
        <v>20</v>
      </c>
      <c r="K71" s="2">
        <v>19</v>
      </c>
    </row>
    <row r="72" spans="1:11" ht="12.75">
      <c r="A72" s="2" t="s">
        <v>25</v>
      </c>
      <c r="B72" s="2">
        <v>35</v>
      </c>
      <c r="C72" s="2">
        <v>36</v>
      </c>
      <c r="D72" s="2">
        <v>34</v>
      </c>
      <c r="E72" s="2">
        <v>35</v>
      </c>
      <c r="F72" s="2">
        <v>33</v>
      </c>
      <c r="G72" s="2">
        <v>34</v>
      </c>
      <c r="H72" s="2">
        <v>32</v>
      </c>
      <c r="I72" s="2">
        <v>33</v>
      </c>
      <c r="J72" s="2">
        <v>36</v>
      </c>
      <c r="K72" s="2">
        <v>34</v>
      </c>
    </row>
    <row r="74" spans="1:11" ht="12.75">
      <c r="A74" s="1" t="s">
        <v>14</v>
      </c>
      <c r="B74" s="1" t="s">
        <v>7</v>
      </c>
      <c r="C74" s="2" t="s">
        <v>21</v>
      </c>
      <c r="D74" s="1">
        <f t="shared" ref="D74:D78" si="0">AVERAGE(B68:K68)</f>
        <v>30.6</v>
      </c>
    </row>
    <row r="75" spans="1:11" ht="12.75">
      <c r="C75" s="2" t="s">
        <v>22</v>
      </c>
      <c r="D75" s="1">
        <f t="shared" si="0"/>
        <v>25.9</v>
      </c>
    </row>
    <row r="76" spans="1:11" ht="12.75">
      <c r="C76" s="2" t="s">
        <v>23</v>
      </c>
      <c r="D76" s="1">
        <f t="shared" si="0"/>
        <v>22.9</v>
      </c>
    </row>
    <row r="77" spans="1:11" ht="12.75">
      <c r="C77" s="2" t="s">
        <v>24</v>
      </c>
      <c r="D77" s="1">
        <f t="shared" si="0"/>
        <v>18.8</v>
      </c>
    </row>
    <row r="78" spans="1:11" ht="12.75">
      <c r="C78" s="2" t="s">
        <v>25</v>
      </c>
      <c r="D78" s="1">
        <f t="shared" si="0"/>
        <v>34.200000000000003</v>
      </c>
    </row>
    <row r="80" spans="1:11" ht="12.75">
      <c r="A80" s="1" t="s">
        <v>15</v>
      </c>
      <c r="B80" s="1" t="s">
        <v>16</v>
      </c>
      <c r="C80" s="2" t="s">
        <v>21</v>
      </c>
      <c r="D80" s="1">
        <f t="shared" ref="D80:D84" si="1">MAX(B68:K68)-MIN(B68:K68)</f>
        <v>5</v>
      </c>
    </row>
    <row r="81" spans="1:10" ht="12.75">
      <c r="C81" s="2" t="s">
        <v>22</v>
      </c>
      <c r="D81" s="1">
        <f t="shared" si="1"/>
        <v>5</v>
      </c>
    </row>
    <row r="82" spans="1:10" ht="12.75">
      <c r="C82" s="2" t="s">
        <v>23</v>
      </c>
      <c r="D82" s="1">
        <f t="shared" si="1"/>
        <v>5</v>
      </c>
    </row>
    <row r="83" spans="1:10" ht="12.75">
      <c r="C83" s="2" t="s">
        <v>24</v>
      </c>
      <c r="D83" s="1">
        <f t="shared" si="1"/>
        <v>4</v>
      </c>
    </row>
    <row r="84" spans="1:10" ht="12.75">
      <c r="C84" s="2" t="s">
        <v>25</v>
      </c>
      <c r="D84" s="1">
        <f t="shared" si="1"/>
        <v>4</v>
      </c>
    </row>
    <row r="86" spans="1:10" ht="12.75">
      <c r="B86" s="1" t="s">
        <v>26</v>
      </c>
      <c r="C86" s="2" t="s">
        <v>21</v>
      </c>
      <c r="D86" s="6">
        <f t="shared" ref="D86:D90" si="2">VAR(B68:K68)</f>
        <v>2.2666666666666675</v>
      </c>
    </row>
    <row r="87" spans="1:10" ht="12.75">
      <c r="C87" s="2" t="s">
        <v>22</v>
      </c>
      <c r="D87" s="6">
        <f t="shared" si="2"/>
        <v>2.7666666666666675</v>
      </c>
    </row>
    <row r="88" spans="1:10" ht="12.75">
      <c r="C88" s="2" t="s">
        <v>23</v>
      </c>
      <c r="D88" s="6">
        <f t="shared" si="2"/>
        <v>2.7666666666666675</v>
      </c>
    </row>
    <row r="89" spans="1:10" ht="12.75">
      <c r="C89" s="2" t="s">
        <v>24</v>
      </c>
      <c r="D89" s="6">
        <f t="shared" si="2"/>
        <v>1.7333333333333332</v>
      </c>
    </row>
    <row r="90" spans="1:10" ht="12.75">
      <c r="C90" s="2" t="s">
        <v>25</v>
      </c>
      <c r="D90" s="6">
        <f t="shared" si="2"/>
        <v>1.7333333333333332</v>
      </c>
    </row>
    <row r="93" spans="1:10" ht="12.75">
      <c r="A93" s="1" t="s">
        <v>27</v>
      </c>
    </row>
    <row r="94" spans="1:10" ht="12.75">
      <c r="A94" s="2">
        <v>28</v>
      </c>
      <c r="B94" s="2">
        <v>32</v>
      </c>
      <c r="C94" s="2">
        <v>35</v>
      </c>
      <c r="D94" s="2">
        <v>40</v>
      </c>
      <c r="E94" s="2">
        <v>42</v>
      </c>
      <c r="F94" s="2">
        <v>28</v>
      </c>
      <c r="G94" s="2">
        <v>33</v>
      </c>
      <c r="H94" s="2">
        <v>38</v>
      </c>
      <c r="I94" s="2">
        <v>30</v>
      </c>
      <c r="J94" s="2">
        <v>41</v>
      </c>
    </row>
    <row r="95" spans="1:10" ht="12.75">
      <c r="A95" s="2">
        <v>37</v>
      </c>
      <c r="B95" s="2">
        <v>31</v>
      </c>
      <c r="C95" s="2">
        <v>34</v>
      </c>
      <c r="D95" s="2">
        <v>29</v>
      </c>
      <c r="E95" s="2">
        <v>36</v>
      </c>
      <c r="F95" s="2">
        <v>43</v>
      </c>
      <c r="G95" s="2">
        <v>39</v>
      </c>
      <c r="H95" s="2">
        <v>27</v>
      </c>
      <c r="I95" s="2">
        <v>35</v>
      </c>
      <c r="J95" s="2">
        <v>31</v>
      </c>
    </row>
    <row r="96" spans="1:10" ht="12.75">
      <c r="A96" s="2">
        <v>39</v>
      </c>
      <c r="B96" s="2">
        <v>45</v>
      </c>
      <c r="C96" s="2">
        <v>29</v>
      </c>
      <c r="D96" s="2">
        <v>33</v>
      </c>
      <c r="E96" s="2">
        <v>37</v>
      </c>
      <c r="F96" s="2">
        <v>40</v>
      </c>
      <c r="G96" s="2">
        <v>36</v>
      </c>
      <c r="H96" s="2">
        <v>29</v>
      </c>
      <c r="I96" s="2">
        <v>31</v>
      </c>
      <c r="J96" s="2">
        <v>38</v>
      </c>
    </row>
    <row r="97" spans="1:10" ht="12.75">
      <c r="A97" s="2">
        <v>35</v>
      </c>
      <c r="B97" s="2">
        <v>44</v>
      </c>
      <c r="C97" s="2">
        <v>32</v>
      </c>
      <c r="D97" s="2">
        <v>39</v>
      </c>
      <c r="E97" s="2">
        <v>36</v>
      </c>
      <c r="F97" s="2">
        <v>30</v>
      </c>
      <c r="G97" s="2">
        <v>33</v>
      </c>
      <c r="H97" s="2">
        <v>28</v>
      </c>
      <c r="I97" s="2">
        <v>41</v>
      </c>
      <c r="J97" s="2">
        <v>35</v>
      </c>
    </row>
    <row r="98" spans="1:10" ht="12.75">
      <c r="A98" s="2">
        <v>31</v>
      </c>
      <c r="B98" s="2">
        <v>37</v>
      </c>
      <c r="C98" s="2">
        <v>42</v>
      </c>
      <c r="D98" s="2">
        <v>29</v>
      </c>
      <c r="E98" s="2">
        <v>34</v>
      </c>
      <c r="F98" s="2">
        <v>40</v>
      </c>
      <c r="G98" s="2">
        <v>31</v>
      </c>
      <c r="H98" s="2">
        <v>33</v>
      </c>
      <c r="I98" s="2">
        <v>38</v>
      </c>
      <c r="J98" s="2">
        <v>36</v>
      </c>
    </row>
    <row r="99" spans="1:10" ht="12.75">
      <c r="A99" s="2">
        <v>39</v>
      </c>
      <c r="B99" s="2">
        <v>27</v>
      </c>
      <c r="C99" s="2">
        <v>35</v>
      </c>
      <c r="D99" s="2">
        <v>30</v>
      </c>
      <c r="E99" s="2">
        <v>43</v>
      </c>
      <c r="F99" s="2">
        <v>29</v>
      </c>
      <c r="G99" s="2">
        <v>32</v>
      </c>
      <c r="H99" s="2">
        <v>36</v>
      </c>
      <c r="I99" s="2">
        <v>31</v>
      </c>
      <c r="J99" s="2">
        <v>40</v>
      </c>
    </row>
    <row r="100" spans="1:10" ht="12.75">
      <c r="A100" s="2">
        <v>38</v>
      </c>
      <c r="B100" s="2">
        <v>44</v>
      </c>
      <c r="C100" s="2">
        <v>37</v>
      </c>
      <c r="D100" s="2">
        <v>33</v>
      </c>
      <c r="E100" s="2">
        <v>35</v>
      </c>
      <c r="F100" s="2">
        <v>41</v>
      </c>
      <c r="G100" s="2">
        <v>30</v>
      </c>
      <c r="H100" s="2">
        <v>31</v>
      </c>
      <c r="I100" s="2">
        <v>39</v>
      </c>
      <c r="J100" s="2">
        <v>28</v>
      </c>
    </row>
    <row r="101" spans="1:10" ht="12.75">
      <c r="A101" s="2">
        <v>45</v>
      </c>
      <c r="B101" s="2">
        <v>29</v>
      </c>
      <c r="C101" s="2">
        <v>33</v>
      </c>
      <c r="D101" s="2">
        <v>38</v>
      </c>
      <c r="E101" s="2">
        <v>34</v>
      </c>
      <c r="F101" s="2">
        <v>32</v>
      </c>
      <c r="G101" s="2">
        <v>35</v>
      </c>
      <c r="H101" s="2">
        <v>31</v>
      </c>
      <c r="I101" s="2">
        <v>40</v>
      </c>
      <c r="J101" s="2">
        <v>36</v>
      </c>
    </row>
    <row r="102" spans="1:10" ht="12.75">
      <c r="A102" s="2">
        <v>39</v>
      </c>
      <c r="B102" s="2">
        <v>27</v>
      </c>
      <c r="C102" s="2">
        <v>35</v>
      </c>
      <c r="D102" s="2">
        <v>30</v>
      </c>
      <c r="E102" s="2">
        <v>43</v>
      </c>
      <c r="F102" s="2">
        <v>29</v>
      </c>
      <c r="G102" s="2">
        <v>32</v>
      </c>
      <c r="H102" s="2">
        <v>36</v>
      </c>
      <c r="I102" s="2">
        <v>31</v>
      </c>
      <c r="J102" s="2">
        <v>40</v>
      </c>
    </row>
    <row r="103" spans="1:10" ht="12.75">
      <c r="A103" s="2">
        <v>38</v>
      </c>
      <c r="B103" s="2">
        <v>44</v>
      </c>
      <c r="C103" s="2">
        <v>37</v>
      </c>
      <c r="D103" s="2">
        <v>33</v>
      </c>
      <c r="E103" s="2">
        <v>35</v>
      </c>
      <c r="F103" s="2">
        <v>41</v>
      </c>
      <c r="G103" s="2">
        <v>30</v>
      </c>
      <c r="H103" s="2">
        <v>31</v>
      </c>
      <c r="I103" s="2">
        <v>39</v>
      </c>
      <c r="J103" s="2">
        <v>28</v>
      </c>
    </row>
    <row r="105" spans="1:10" ht="12.75">
      <c r="A105" s="1" t="s">
        <v>28</v>
      </c>
      <c r="B105" s="1"/>
      <c r="D105" s="1" t="s">
        <v>9</v>
      </c>
      <c r="E105" s="1">
        <f>MODE(A94:J103)</f>
        <v>31</v>
      </c>
    </row>
    <row r="106" spans="1:10" ht="12.75">
      <c r="A106" s="2" t="s">
        <v>29</v>
      </c>
      <c r="B106" s="2" t="s">
        <v>30</v>
      </c>
      <c r="D106" s="1" t="s">
        <v>8</v>
      </c>
      <c r="E106" s="1">
        <f>MEDIAN(A94:J103)</f>
        <v>35</v>
      </c>
    </row>
    <row r="107" spans="1:10" ht="12.75">
      <c r="A107" s="2">
        <v>27</v>
      </c>
      <c r="B107" s="2">
        <f t="shared" ref="B107:B125" si="3">COUNTIFS($A$94:$J$103,A107)</f>
        <v>3</v>
      </c>
      <c r="D107" s="1" t="s">
        <v>16</v>
      </c>
      <c r="E107" s="1">
        <f>MAX(A94:J103)-MIN(A94:J103)</f>
        <v>18</v>
      </c>
    </row>
    <row r="108" spans="1:10" ht="12.75">
      <c r="A108" s="2">
        <v>28</v>
      </c>
      <c r="B108" s="2">
        <f t="shared" si="3"/>
        <v>5</v>
      </c>
    </row>
    <row r="109" spans="1:10" ht="12.75">
      <c r="A109" s="2">
        <v>29</v>
      </c>
      <c r="B109" s="2">
        <f t="shared" si="3"/>
        <v>7</v>
      </c>
    </row>
    <row r="110" spans="1:10" ht="12.75">
      <c r="A110" s="2">
        <v>30</v>
      </c>
      <c r="B110" s="2">
        <f t="shared" si="3"/>
        <v>6</v>
      </c>
    </row>
    <row r="111" spans="1:10" ht="12.75">
      <c r="A111" s="2">
        <v>31</v>
      </c>
      <c r="B111" s="2">
        <f t="shared" si="3"/>
        <v>10</v>
      </c>
    </row>
    <row r="112" spans="1:10" ht="12.75">
      <c r="A112" s="2">
        <v>32</v>
      </c>
      <c r="B112" s="2">
        <f t="shared" si="3"/>
        <v>5</v>
      </c>
    </row>
    <row r="113" spans="1:10" ht="12.75">
      <c r="A113" s="2">
        <v>33</v>
      </c>
      <c r="B113" s="2">
        <f t="shared" si="3"/>
        <v>7</v>
      </c>
    </row>
    <row r="114" spans="1:10" ht="12.75">
      <c r="A114" s="2">
        <v>34</v>
      </c>
      <c r="B114" s="2">
        <f t="shared" si="3"/>
        <v>3</v>
      </c>
    </row>
    <row r="115" spans="1:10" ht="12.75">
      <c r="A115" s="2">
        <v>35</v>
      </c>
      <c r="B115" s="2">
        <f t="shared" si="3"/>
        <v>9</v>
      </c>
    </row>
    <row r="116" spans="1:10" ht="12.75">
      <c r="A116" s="2">
        <v>36</v>
      </c>
      <c r="B116" s="2">
        <f t="shared" si="3"/>
        <v>7</v>
      </c>
    </row>
    <row r="117" spans="1:10" ht="12.75">
      <c r="A117" s="2">
        <v>37</v>
      </c>
      <c r="B117" s="2">
        <f t="shared" si="3"/>
        <v>5</v>
      </c>
    </row>
    <row r="118" spans="1:10" ht="12.75">
      <c r="A118" s="2">
        <v>38</v>
      </c>
      <c r="B118" s="2">
        <f t="shared" si="3"/>
        <v>6</v>
      </c>
    </row>
    <row r="119" spans="1:10" ht="12.75">
      <c r="A119" s="2">
        <v>39</v>
      </c>
      <c r="B119" s="2">
        <f t="shared" si="3"/>
        <v>7</v>
      </c>
    </row>
    <row r="120" spans="1:10" ht="12.75">
      <c r="A120" s="2">
        <v>40</v>
      </c>
      <c r="B120" s="2">
        <f t="shared" si="3"/>
        <v>6</v>
      </c>
    </row>
    <row r="121" spans="1:10" ht="12.75">
      <c r="A121" s="2">
        <v>41</v>
      </c>
      <c r="B121" s="2">
        <f t="shared" si="3"/>
        <v>4</v>
      </c>
    </row>
    <row r="122" spans="1:10" ht="12.75">
      <c r="A122" s="2">
        <v>42</v>
      </c>
      <c r="B122" s="2">
        <f t="shared" si="3"/>
        <v>2</v>
      </c>
    </row>
    <row r="123" spans="1:10" ht="12.75">
      <c r="A123" s="2">
        <v>43</v>
      </c>
      <c r="B123" s="2">
        <f t="shared" si="3"/>
        <v>3</v>
      </c>
    </row>
    <row r="124" spans="1:10" ht="12.75">
      <c r="A124" s="2">
        <v>44</v>
      </c>
      <c r="B124" s="2">
        <f t="shared" si="3"/>
        <v>3</v>
      </c>
    </row>
    <row r="125" spans="1:10" ht="12.75">
      <c r="A125" s="2">
        <v>45</v>
      </c>
      <c r="B125" s="2">
        <f t="shared" si="3"/>
        <v>2</v>
      </c>
    </row>
    <row r="127" spans="1:10" ht="12.75">
      <c r="A127" s="1" t="s">
        <v>31</v>
      </c>
    </row>
    <row r="128" spans="1:10" ht="12.75">
      <c r="A128" s="2">
        <v>56</v>
      </c>
      <c r="B128" s="2">
        <v>40</v>
      </c>
      <c r="C128" s="2">
        <v>28</v>
      </c>
      <c r="D128" s="2">
        <v>73</v>
      </c>
      <c r="E128" s="2">
        <v>52</v>
      </c>
      <c r="F128" s="2">
        <v>61</v>
      </c>
      <c r="G128" s="2">
        <v>35</v>
      </c>
      <c r="H128" s="2">
        <v>40</v>
      </c>
      <c r="I128" s="2">
        <v>47</v>
      </c>
      <c r="J128" s="2">
        <v>65</v>
      </c>
    </row>
    <row r="129" spans="1:10" ht="12.75">
      <c r="A129" s="2">
        <v>52</v>
      </c>
      <c r="B129" s="2">
        <v>44</v>
      </c>
      <c r="C129" s="2">
        <v>38</v>
      </c>
      <c r="D129" s="2">
        <v>60</v>
      </c>
      <c r="E129" s="2">
        <v>56</v>
      </c>
      <c r="F129" s="2">
        <v>40</v>
      </c>
      <c r="G129" s="2">
        <v>36</v>
      </c>
      <c r="H129" s="2">
        <v>49</v>
      </c>
      <c r="I129" s="2">
        <v>68</v>
      </c>
      <c r="J129" s="2">
        <v>57</v>
      </c>
    </row>
    <row r="130" spans="1:10" ht="12.75">
      <c r="A130" s="2">
        <v>52</v>
      </c>
      <c r="B130" s="2">
        <v>63</v>
      </c>
      <c r="C130" s="2">
        <v>41</v>
      </c>
      <c r="D130" s="2">
        <v>48</v>
      </c>
      <c r="E130" s="2">
        <v>55</v>
      </c>
      <c r="F130" s="2">
        <v>42</v>
      </c>
      <c r="G130" s="2">
        <v>39</v>
      </c>
      <c r="H130" s="2">
        <v>58</v>
      </c>
      <c r="I130" s="2">
        <v>62</v>
      </c>
      <c r="J130" s="2">
        <v>49</v>
      </c>
    </row>
    <row r="131" spans="1:10" ht="12.75">
      <c r="A131" s="2">
        <v>59</v>
      </c>
      <c r="B131" s="2">
        <v>45</v>
      </c>
      <c r="C131" s="2">
        <v>47</v>
      </c>
      <c r="D131" s="2">
        <v>51</v>
      </c>
      <c r="E131" s="2">
        <v>65</v>
      </c>
      <c r="F131" s="2">
        <v>41</v>
      </c>
      <c r="G131" s="2">
        <v>48</v>
      </c>
      <c r="H131" s="2">
        <v>55</v>
      </c>
      <c r="I131" s="2">
        <v>42</v>
      </c>
      <c r="J131" s="2">
        <v>39</v>
      </c>
    </row>
    <row r="132" spans="1:10" ht="12.75">
      <c r="A132" s="2">
        <v>58</v>
      </c>
      <c r="B132" s="2">
        <v>62</v>
      </c>
      <c r="C132" s="2">
        <v>49</v>
      </c>
      <c r="D132" s="2">
        <v>59</v>
      </c>
      <c r="E132" s="2">
        <v>45</v>
      </c>
      <c r="F132" s="2">
        <v>47</v>
      </c>
      <c r="G132" s="2">
        <v>51</v>
      </c>
      <c r="H132" s="2">
        <v>65</v>
      </c>
      <c r="I132" s="2">
        <v>43</v>
      </c>
      <c r="J132" s="2">
        <v>58</v>
      </c>
    </row>
    <row r="134" spans="1:10" ht="12.75">
      <c r="A134" s="1" t="s">
        <v>28</v>
      </c>
      <c r="I134" s="7"/>
    </row>
    <row r="135" spans="1:10" ht="12.75">
      <c r="A135" s="2" t="s">
        <v>29</v>
      </c>
      <c r="B135" s="2" t="s">
        <v>30</v>
      </c>
      <c r="D135" s="1" t="s">
        <v>9</v>
      </c>
      <c r="E135" s="1">
        <f>MODE(A128:J132)</f>
        <v>40</v>
      </c>
    </row>
    <row r="136" spans="1:10" ht="12.75">
      <c r="A136" s="2">
        <v>28</v>
      </c>
      <c r="B136" s="2">
        <f t="shared" ref="B136:B163" si="4">COUNTIF($A$128:$J$132,A136)</f>
        <v>1</v>
      </c>
      <c r="D136" s="1" t="s">
        <v>8</v>
      </c>
      <c r="E136" s="1">
        <f>MEDIAN(A128:J132)</f>
        <v>50</v>
      </c>
    </row>
    <row r="137" spans="1:10" ht="12.75">
      <c r="A137" s="2">
        <v>35</v>
      </c>
      <c r="B137" s="2">
        <f t="shared" si="4"/>
        <v>1</v>
      </c>
      <c r="D137" s="1" t="s">
        <v>32</v>
      </c>
      <c r="E137" s="1">
        <f>QUARTILE(A128:J132,3)-QUARTILE(A128:J132,1)</f>
        <v>15.75</v>
      </c>
    </row>
    <row r="138" spans="1:10" ht="12.75">
      <c r="A138" s="2">
        <v>36</v>
      </c>
      <c r="B138" s="2">
        <f t="shared" si="4"/>
        <v>1</v>
      </c>
    </row>
    <row r="139" spans="1:10" ht="12.75">
      <c r="A139" s="2">
        <v>38</v>
      </c>
      <c r="B139" s="2">
        <f t="shared" si="4"/>
        <v>1</v>
      </c>
    </row>
    <row r="140" spans="1:10" ht="12.75">
      <c r="A140" s="2">
        <v>39</v>
      </c>
      <c r="B140" s="2">
        <f t="shared" si="4"/>
        <v>2</v>
      </c>
    </row>
    <row r="141" spans="1:10" ht="12.75">
      <c r="A141" s="2">
        <v>40</v>
      </c>
      <c r="B141" s="2">
        <f t="shared" si="4"/>
        <v>3</v>
      </c>
    </row>
    <row r="142" spans="1:10" ht="12.75">
      <c r="A142" s="2">
        <v>41</v>
      </c>
      <c r="B142" s="2">
        <f t="shared" si="4"/>
        <v>2</v>
      </c>
    </row>
    <row r="143" spans="1:10" ht="12.75">
      <c r="A143" s="2">
        <v>42</v>
      </c>
      <c r="B143" s="2">
        <f t="shared" si="4"/>
        <v>2</v>
      </c>
    </row>
    <row r="144" spans="1:10" ht="12.75">
      <c r="A144" s="2">
        <v>43</v>
      </c>
      <c r="B144" s="2">
        <f t="shared" si="4"/>
        <v>1</v>
      </c>
    </row>
    <row r="145" spans="1:2" ht="12.75">
      <c r="A145" s="2">
        <v>44</v>
      </c>
      <c r="B145" s="2">
        <f t="shared" si="4"/>
        <v>1</v>
      </c>
    </row>
    <row r="146" spans="1:2" ht="12.75">
      <c r="A146" s="2">
        <v>45</v>
      </c>
      <c r="B146" s="2">
        <f t="shared" si="4"/>
        <v>2</v>
      </c>
    </row>
    <row r="147" spans="1:2" ht="12.75">
      <c r="A147" s="2">
        <v>47</v>
      </c>
      <c r="B147" s="2">
        <f t="shared" si="4"/>
        <v>3</v>
      </c>
    </row>
    <row r="148" spans="1:2" ht="12.75">
      <c r="A148" s="2">
        <v>48</v>
      </c>
      <c r="B148" s="2">
        <f t="shared" si="4"/>
        <v>2</v>
      </c>
    </row>
    <row r="149" spans="1:2" ht="12.75">
      <c r="A149" s="2">
        <v>49</v>
      </c>
      <c r="B149" s="2">
        <f t="shared" si="4"/>
        <v>3</v>
      </c>
    </row>
    <row r="150" spans="1:2" ht="12.75">
      <c r="A150" s="2">
        <v>51</v>
      </c>
      <c r="B150" s="2">
        <f t="shared" si="4"/>
        <v>2</v>
      </c>
    </row>
    <row r="151" spans="1:2" ht="12.75">
      <c r="A151" s="2">
        <v>52</v>
      </c>
      <c r="B151" s="2">
        <f t="shared" si="4"/>
        <v>3</v>
      </c>
    </row>
    <row r="152" spans="1:2" ht="12.75">
      <c r="A152" s="2">
        <v>55</v>
      </c>
      <c r="B152" s="2">
        <f t="shared" si="4"/>
        <v>2</v>
      </c>
    </row>
    <row r="153" spans="1:2" ht="12.75">
      <c r="A153" s="2">
        <v>56</v>
      </c>
      <c r="B153" s="2">
        <f t="shared" si="4"/>
        <v>2</v>
      </c>
    </row>
    <row r="154" spans="1:2" ht="12.75">
      <c r="A154" s="2">
        <v>57</v>
      </c>
      <c r="B154" s="2">
        <f t="shared" si="4"/>
        <v>1</v>
      </c>
    </row>
    <row r="155" spans="1:2" ht="12.75">
      <c r="A155" s="2">
        <v>58</v>
      </c>
      <c r="B155" s="2">
        <f t="shared" si="4"/>
        <v>3</v>
      </c>
    </row>
    <row r="156" spans="1:2" ht="12.75">
      <c r="A156" s="2">
        <v>59</v>
      </c>
      <c r="B156" s="2">
        <f t="shared" si="4"/>
        <v>2</v>
      </c>
    </row>
    <row r="157" spans="1:2" ht="12.75">
      <c r="A157" s="2">
        <v>60</v>
      </c>
      <c r="B157" s="2">
        <f t="shared" si="4"/>
        <v>1</v>
      </c>
    </row>
    <row r="158" spans="1:2" ht="12.75">
      <c r="A158" s="2">
        <v>61</v>
      </c>
      <c r="B158" s="2">
        <f t="shared" si="4"/>
        <v>1</v>
      </c>
    </row>
    <row r="159" spans="1:2" ht="12.75">
      <c r="A159" s="2">
        <v>62</v>
      </c>
      <c r="B159" s="2">
        <f t="shared" si="4"/>
        <v>2</v>
      </c>
    </row>
    <row r="160" spans="1:2" ht="12.75">
      <c r="A160" s="2">
        <v>63</v>
      </c>
      <c r="B160" s="2">
        <f t="shared" si="4"/>
        <v>1</v>
      </c>
    </row>
    <row r="161" spans="1:7" ht="12.75">
      <c r="A161" s="2">
        <v>65</v>
      </c>
      <c r="B161" s="2">
        <f t="shared" si="4"/>
        <v>3</v>
      </c>
    </row>
    <row r="162" spans="1:7" ht="12.75">
      <c r="A162" s="2">
        <v>68</v>
      </c>
      <c r="B162" s="2">
        <f t="shared" si="4"/>
        <v>1</v>
      </c>
    </row>
    <row r="163" spans="1:7" ht="12.75">
      <c r="A163" s="2">
        <v>73</v>
      </c>
      <c r="B163" s="2">
        <f t="shared" si="4"/>
        <v>1</v>
      </c>
    </row>
    <row r="165" spans="1:7" ht="12.75">
      <c r="A165" s="1" t="s">
        <v>33</v>
      </c>
    </row>
    <row r="166" spans="1:7" ht="15.75" customHeight="1">
      <c r="A166" s="8" t="s">
        <v>34</v>
      </c>
      <c r="B166" s="8" t="s">
        <v>35</v>
      </c>
      <c r="C166" s="9"/>
      <c r="D166" s="9" t="s">
        <v>146</v>
      </c>
      <c r="E166" s="9"/>
      <c r="F166" s="9"/>
      <c r="G166" s="9"/>
    </row>
    <row r="167" spans="1:7" ht="15.75" customHeight="1">
      <c r="A167" s="8" t="s">
        <v>36</v>
      </c>
      <c r="B167" s="8">
        <v>30</v>
      </c>
    </row>
    <row r="168" spans="1:7" ht="15.75" customHeight="1">
      <c r="A168" s="8" t="s">
        <v>37</v>
      </c>
      <c r="B168" s="8">
        <v>40</v>
      </c>
    </row>
    <row r="169" spans="1:7" ht="15.75" customHeight="1">
      <c r="A169" s="8" t="s">
        <v>38</v>
      </c>
      <c r="B169" s="8">
        <v>20</v>
      </c>
      <c r="D169" s="9" t="s">
        <v>145</v>
      </c>
      <c r="E169" t="s">
        <v>40</v>
      </c>
    </row>
    <row r="170" spans="1:7" ht="15.75" customHeight="1">
      <c r="A170" s="8" t="s">
        <v>39</v>
      </c>
      <c r="B170" s="8">
        <v>10</v>
      </c>
    </row>
    <row r="171" spans="1:7" ht="15.75" customHeight="1">
      <c r="A171" s="8" t="s">
        <v>40</v>
      </c>
      <c r="B171" s="8">
        <v>45</v>
      </c>
    </row>
    <row r="172" spans="1:7" ht="15.75" customHeight="1">
      <c r="A172" s="8" t="s">
        <v>41</v>
      </c>
      <c r="B172" s="8">
        <v>25</v>
      </c>
    </row>
    <row r="173" spans="1:7" ht="15.75" customHeight="1">
      <c r="A173" s="8" t="s">
        <v>42</v>
      </c>
      <c r="B173" s="8">
        <v>30</v>
      </c>
    </row>
    <row r="179" spans="1:4" ht="15.75" customHeight="1">
      <c r="D179" s="9" t="s">
        <v>147</v>
      </c>
    </row>
    <row r="192" spans="1:4" ht="12.75">
      <c r="A192" s="1" t="s">
        <v>43</v>
      </c>
    </row>
    <row r="193" spans="1:11" ht="15.75" customHeight="1">
      <c r="A193" s="8">
        <v>4</v>
      </c>
      <c r="B193" s="8">
        <v>5</v>
      </c>
      <c r="C193" s="8">
        <v>3</v>
      </c>
      <c r="D193" s="8">
        <v>4</v>
      </c>
      <c r="E193" s="8">
        <v>4</v>
      </c>
      <c r="F193" s="8">
        <v>3</v>
      </c>
      <c r="G193" s="8">
        <v>2</v>
      </c>
      <c r="H193" s="8">
        <v>5</v>
      </c>
      <c r="I193" s="8">
        <v>4</v>
      </c>
      <c r="J193" s="8">
        <v>3</v>
      </c>
      <c r="K193" s="9"/>
    </row>
    <row r="194" spans="1:11" ht="15.75" customHeight="1">
      <c r="A194" s="8">
        <v>5</v>
      </c>
      <c r="B194" s="8">
        <v>4</v>
      </c>
      <c r="C194" s="8">
        <v>2</v>
      </c>
      <c r="D194" s="8">
        <v>3</v>
      </c>
      <c r="E194" s="8">
        <v>4</v>
      </c>
      <c r="F194" s="8">
        <v>5</v>
      </c>
      <c r="G194" s="8">
        <v>3</v>
      </c>
      <c r="H194" s="8">
        <v>4</v>
      </c>
      <c r="I194" s="8">
        <v>5</v>
      </c>
      <c r="J194" s="8">
        <v>3</v>
      </c>
      <c r="K194" s="9"/>
    </row>
    <row r="195" spans="1:11" ht="15.75" customHeight="1">
      <c r="A195" s="8">
        <v>4</v>
      </c>
      <c r="B195" s="8">
        <v>3</v>
      </c>
      <c r="C195" s="8">
        <v>2</v>
      </c>
      <c r="D195" s="8">
        <v>4</v>
      </c>
      <c r="E195" s="8">
        <v>5</v>
      </c>
      <c r="F195" s="8">
        <v>3</v>
      </c>
      <c r="G195" s="8">
        <v>4</v>
      </c>
      <c r="H195" s="8">
        <v>5</v>
      </c>
      <c r="I195" s="8">
        <v>4</v>
      </c>
      <c r="J195" s="8">
        <v>3</v>
      </c>
      <c r="K195" s="9"/>
    </row>
    <row r="196" spans="1:11" ht="15.75" customHeight="1">
      <c r="A196" s="8">
        <v>3</v>
      </c>
      <c r="B196" s="8">
        <v>4</v>
      </c>
      <c r="C196" s="8">
        <v>5</v>
      </c>
      <c r="D196" s="8">
        <v>2</v>
      </c>
      <c r="E196" s="8">
        <v>3</v>
      </c>
      <c r="F196" s="8">
        <v>4</v>
      </c>
      <c r="G196" s="8">
        <v>4</v>
      </c>
      <c r="H196" s="8">
        <v>3</v>
      </c>
      <c r="I196" s="8">
        <v>5</v>
      </c>
      <c r="J196" s="8">
        <v>4</v>
      </c>
      <c r="K196" s="9"/>
    </row>
    <row r="197" spans="1:11" ht="15.75" customHeight="1">
      <c r="A197" s="8">
        <v>3</v>
      </c>
      <c r="B197" s="8">
        <v>4</v>
      </c>
      <c r="C197" s="8">
        <v>5</v>
      </c>
      <c r="D197" s="8">
        <v>4</v>
      </c>
      <c r="E197" s="8">
        <v>2</v>
      </c>
      <c r="F197" s="8">
        <v>3</v>
      </c>
      <c r="G197" s="8">
        <v>4</v>
      </c>
      <c r="H197" s="8">
        <v>5</v>
      </c>
      <c r="I197" s="8">
        <v>3</v>
      </c>
      <c r="J197" s="8">
        <v>4</v>
      </c>
      <c r="K197" s="9"/>
    </row>
    <row r="198" spans="1:11" ht="15.75" customHeight="1">
      <c r="A198" s="8">
        <v>5</v>
      </c>
      <c r="B198" s="8">
        <v>4</v>
      </c>
      <c r="C198" s="8">
        <v>3</v>
      </c>
      <c r="D198" s="8">
        <v>4</v>
      </c>
      <c r="E198" s="8">
        <v>5</v>
      </c>
      <c r="F198" s="8">
        <v>3</v>
      </c>
      <c r="G198" s="8">
        <v>4</v>
      </c>
      <c r="H198" s="8">
        <v>5</v>
      </c>
      <c r="I198" s="8">
        <v>4</v>
      </c>
      <c r="J198" s="8">
        <v>3</v>
      </c>
      <c r="K198" s="9"/>
    </row>
    <row r="199" spans="1:11" ht="15.75" customHeight="1">
      <c r="A199" s="8">
        <v>3</v>
      </c>
      <c r="B199" s="8">
        <v>4</v>
      </c>
      <c r="C199" s="8">
        <v>5</v>
      </c>
      <c r="D199" s="8">
        <v>2</v>
      </c>
      <c r="E199" s="8">
        <v>3</v>
      </c>
      <c r="F199" s="8">
        <v>4</v>
      </c>
      <c r="G199" s="8">
        <v>4</v>
      </c>
      <c r="H199" s="8">
        <v>3</v>
      </c>
      <c r="I199" s="8">
        <v>5</v>
      </c>
      <c r="J199" s="8">
        <v>4</v>
      </c>
      <c r="K199" s="9"/>
    </row>
    <row r="200" spans="1:11" ht="15.75" customHeight="1">
      <c r="A200" s="8">
        <v>3</v>
      </c>
      <c r="B200" s="8">
        <v>4</v>
      </c>
      <c r="C200" s="8">
        <v>5</v>
      </c>
      <c r="D200" s="8">
        <v>4</v>
      </c>
      <c r="E200" s="8">
        <v>2</v>
      </c>
      <c r="F200" s="8">
        <v>3</v>
      </c>
      <c r="G200" s="8">
        <v>4</v>
      </c>
      <c r="H200" s="8">
        <v>5</v>
      </c>
      <c r="I200" s="8">
        <v>3</v>
      </c>
      <c r="J200" s="8">
        <v>4</v>
      </c>
      <c r="K200" s="9"/>
    </row>
    <row r="201" spans="1:11" ht="15.75" customHeight="1">
      <c r="A201" s="8">
        <v>5</v>
      </c>
      <c r="B201" s="8">
        <v>4</v>
      </c>
      <c r="C201" s="8">
        <v>3</v>
      </c>
      <c r="D201" s="8">
        <v>4</v>
      </c>
      <c r="E201" s="8">
        <v>5</v>
      </c>
      <c r="F201" s="8">
        <v>3</v>
      </c>
      <c r="G201" s="8">
        <v>4</v>
      </c>
      <c r="H201" s="8">
        <v>5</v>
      </c>
      <c r="I201" s="8">
        <v>4</v>
      </c>
      <c r="J201" s="8">
        <v>3</v>
      </c>
      <c r="K201" s="9"/>
    </row>
    <row r="202" spans="1:11" ht="15.75" customHeight="1">
      <c r="A202" s="8">
        <v>3</v>
      </c>
      <c r="B202" s="8">
        <v>4</v>
      </c>
      <c r="C202" s="8">
        <v>5</v>
      </c>
      <c r="D202" s="8">
        <v>2</v>
      </c>
      <c r="E202" s="8">
        <v>3</v>
      </c>
      <c r="F202" s="8">
        <v>4</v>
      </c>
      <c r="G202" s="8">
        <v>4</v>
      </c>
      <c r="H202" s="8">
        <v>3</v>
      </c>
      <c r="I202" s="8">
        <v>5</v>
      </c>
      <c r="J202" s="8">
        <v>4</v>
      </c>
      <c r="K202" s="9"/>
    </row>
    <row r="203" spans="1:11" ht="15.75" customHeight="1">
      <c r="B203" s="9"/>
    </row>
    <row r="204" spans="1:11" ht="15.75" customHeight="1">
      <c r="A204" s="2" t="s">
        <v>44</v>
      </c>
      <c r="B204" s="8" t="s">
        <v>35</v>
      </c>
    </row>
    <row r="205" spans="1:11" ht="12.75">
      <c r="A205" s="2">
        <v>1</v>
      </c>
      <c r="B205" s="2">
        <f t="shared" ref="B205:B209" si="5">COUNTIF($A$193:$K$202,A205)</f>
        <v>0</v>
      </c>
      <c r="D205" t="s">
        <v>148</v>
      </c>
    </row>
    <row r="206" spans="1:11" ht="12.75">
      <c r="A206" s="2">
        <v>2</v>
      </c>
      <c r="B206" s="2">
        <f t="shared" si="5"/>
        <v>8</v>
      </c>
    </row>
    <row r="207" spans="1:11" ht="12.75">
      <c r="A207" s="2">
        <v>3</v>
      </c>
      <c r="B207" s="2">
        <f t="shared" si="5"/>
        <v>30</v>
      </c>
    </row>
    <row r="208" spans="1:11" ht="12.75">
      <c r="A208" s="2">
        <v>4</v>
      </c>
      <c r="B208" s="2">
        <f t="shared" si="5"/>
        <v>39</v>
      </c>
    </row>
    <row r="209" spans="1:4" ht="12.75">
      <c r="A209" s="2">
        <v>5</v>
      </c>
      <c r="B209" s="2">
        <f t="shared" si="5"/>
        <v>23</v>
      </c>
    </row>
    <row r="211" spans="1:4" ht="15.75" customHeight="1">
      <c r="C211" t="s">
        <v>154</v>
      </c>
      <c r="D211">
        <v>4</v>
      </c>
    </row>
    <row r="217" spans="1:4" ht="15.75" customHeight="1">
      <c r="D217" t="s">
        <v>155</v>
      </c>
    </row>
    <row r="230" spans="1:11" ht="12.75">
      <c r="A230" s="1" t="s">
        <v>45</v>
      </c>
    </row>
    <row r="231" spans="1:11" ht="15.75" customHeight="1">
      <c r="A231" s="8">
        <v>35</v>
      </c>
      <c r="B231" s="8">
        <v>28</v>
      </c>
      <c r="C231" s="8">
        <v>32</v>
      </c>
      <c r="D231" s="8">
        <v>45</v>
      </c>
      <c r="E231" s="8">
        <v>38</v>
      </c>
      <c r="F231" s="8">
        <v>29</v>
      </c>
      <c r="G231" s="8">
        <v>42</v>
      </c>
      <c r="H231" s="8">
        <v>30</v>
      </c>
      <c r="I231" s="8">
        <v>36</v>
      </c>
      <c r="J231" s="8">
        <v>41</v>
      </c>
      <c r="K231" s="9"/>
    </row>
    <row r="232" spans="1:11" ht="15.75" customHeight="1">
      <c r="A232" s="8">
        <v>47</v>
      </c>
      <c r="B232" s="8">
        <v>31</v>
      </c>
      <c r="C232" s="8">
        <v>39</v>
      </c>
      <c r="D232" s="8">
        <v>43</v>
      </c>
      <c r="E232" s="8">
        <v>37</v>
      </c>
      <c r="F232" s="8">
        <v>30</v>
      </c>
      <c r="G232" s="8">
        <v>34</v>
      </c>
      <c r="H232" s="8">
        <v>39</v>
      </c>
      <c r="I232" s="8">
        <v>28</v>
      </c>
      <c r="J232" s="8">
        <v>33</v>
      </c>
      <c r="K232" s="9"/>
    </row>
    <row r="233" spans="1:11" ht="15.75" customHeight="1">
      <c r="A233" s="8">
        <v>36</v>
      </c>
      <c r="B233" s="8">
        <v>40</v>
      </c>
      <c r="C233" s="8">
        <v>42</v>
      </c>
      <c r="D233" s="8">
        <v>29</v>
      </c>
      <c r="E233" s="8">
        <v>31</v>
      </c>
      <c r="F233" s="8">
        <v>45</v>
      </c>
      <c r="G233" s="8">
        <v>38</v>
      </c>
      <c r="H233" s="8">
        <v>33</v>
      </c>
      <c r="I233" s="8">
        <v>41</v>
      </c>
      <c r="J233" s="8">
        <v>35</v>
      </c>
      <c r="K233" s="9"/>
    </row>
    <row r="234" spans="1:11" ht="15.75" customHeight="1">
      <c r="A234" s="8">
        <v>37</v>
      </c>
      <c r="B234" s="8">
        <v>34</v>
      </c>
      <c r="C234" s="8">
        <v>46</v>
      </c>
      <c r="D234" s="8">
        <v>30</v>
      </c>
      <c r="E234" s="8">
        <v>39</v>
      </c>
      <c r="F234" s="8">
        <v>43</v>
      </c>
      <c r="G234" s="8">
        <v>28</v>
      </c>
      <c r="H234" s="8">
        <v>32</v>
      </c>
      <c r="I234" s="8">
        <v>36</v>
      </c>
      <c r="J234" s="8">
        <v>29</v>
      </c>
      <c r="K234" s="9"/>
    </row>
    <row r="235" spans="1:11" ht="15.75" customHeight="1">
      <c r="A235" s="8">
        <v>31</v>
      </c>
      <c r="B235" s="8">
        <v>37</v>
      </c>
      <c r="C235" s="8">
        <v>40</v>
      </c>
      <c r="D235" s="8">
        <v>42</v>
      </c>
      <c r="E235" s="8">
        <v>33</v>
      </c>
      <c r="F235" s="8">
        <v>39</v>
      </c>
      <c r="G235" s="8">
        <v>28</v>
      </c>
      <c r="H235" s="8">
        <v>35</v>
      </c>
      <c r="I235" s="8">
        <v>38</v>
      </c>
      <c r="J235" s="8">
        <v>43</v>
      </c>
      <c r="K235" s="9"/>
    </row>
    <row r="236" spans="1:11" ht="15.75" customHeight="1">
      <c r="A236" s="9"/>
      <c r="B236" s="9"/>
      <c r="C236" s="9"/>
      <c r="D236" s="9"/>
      <c r="E236" s="9"/>
      <c r="F236" s="9"/>
      <c r="G236" s="9"/>
      <c r="H236" s="9"/>
      <c r="I236" s="9"/>
      <c r="J236" s="9"/>
      <c r="K236" s="9"/>
    </row>
    <row r="237" spans="1:11" ht="15.75" customHeight="1">
      <c r="A237" s="26" t="s">
        <v>29</v>
      </c>
      <c r="B237" s="27" t="s">
        <v>35</v>
      </c>
      <c r="C237" s="9"/>
      <c r="D237" s="9"/>
      <c r="E237" s="9"/>
      <c r="F237" s="9"/>
      <c r="G237" s="9"/>
      <c r="H237" s="9"/>
      <c r="I237" s="9"/>
      <c r="J237" s="9"/>
      <c r="K237" s="9"/>
    </row>
    <row r="238" spans="1:11" ht="15.75" customHeight="1">
      <c r="A238" s="27">
        <v>28</v>
      </c>
      <c r="B238" s="27">
        <v>4</v>
      </c>
      <c r="C238" s="9"/>
      <c r="D238" s="9" t="s">
        <v>148</v>
      </c>
      <c r="E238" s="9"/>
      <c r="F238" s="9"/>
      <c r="G238" s="9"/>
      <c r="H238" s="9"/>
      <c r="I238" s="9"/>
      <c r="J238" s="9"/>
      <c r="K238" s="9"/>
    </row>
    <row r="239" spans="1:11" ht="15.75" customHeight="1">
      <c r="A239" s="27">
        <v>29</v>
      </c>
      <c r="B239" s="27">
        <v>3</v>
      </c>
      <c r="C239" s="9"/>
      <c r="D239" s="9"/>
      <c r="E239" s="9"/>
      <c r="F239" s="9"/>
      <c r="G239" s="9"/>
      <c r="H239" s="9"/>
      <c r="I239" s="9"/>
      <c r="J239" s="9"/>
      <c r="K239" s="9"/>
    </row>
    <row r="240" spans="1:11" ht="15.75" customHeight="1">
      <c r="A240" s="27">
        <v>30</v>
      </c>
      <c r="B240" s="27">
        <v>3</v>
      </c>
      <c r="C240" s="9"/>
      <c r="D240" s="9"/>
      <c r="E240" s="9"/>
      <c r="F240" s="9"/>
      <c r="G240" s="9"/>
      <c r="H240" s="9"/>
      <c r="I240" s="9"/>
      <c r="J240" s="9"/>
      <c r="K240" s="9"/>
    </row>
    <row r="241" spans="1:11" ht="15.75" customHeight="1">
      <c r="A241" s="27">
        <v>31</v>
      </c>
      <c r="B241" s="27">
        <v>3</v>
      </c>
      <c r="C241" s="9"/>
      <c r="D241" s="9"/>
      <c r="E241" s="9"/>
      <c r="F241" s="9"/>
      <c r="G241" s="9"/>
      <c r="H241" s="9"/>
      <c r="I241" s="9"/>
      <c r="J241" s="9"/>
      <c r="K241" s="9"/>
    </row>
    <row r="242" spans="1:11" ht="15.75" customHeight="1">
      <c r="A242" s="27">
        <v>32</v>
      </c>
      <c r="B242" s="27">
        <v>2</v>
      </c>
      <c r="C242" s="9"/>
      <c r="D242" s="9"/>
      <c r="E242" s="9"/>
      <c r="F242" s="9"/>
      <c r="G242" s="9"/>
      <c r="H242" s="9"/>
      <c r="I242" s="9"/>
      <c r="J242" s="9"/>
      <c r="K242" s="9"/>
    </row>
    <row r="243" spans="1:11" ht="15.75" customHeight="1">
      <c r="A243" s="27">
        <v>33</v>
      </c>
      <c r="B243" s="27">
        <v>3</v>
      </c>
      <c r="C243" s="9"/>
      <c r="D243" s="9"/>
      <c r="E243" s="9"/>
      <c r="F243" s="9"/>
      <c r="G243" s="9"/>
      <c r="H243" s="9"/>
      <c r="I243" s="9"/>
      <c r="J243" s="9"/>
      <c r="K243" s="9"/>
    </row>
    <row r="244" spans="1:11" ht="15.75" customHeight="1">
      <c r="A244" s="27">
        <v>34</v>
      </c>
      <c r="B244" s="27">
        <v>2</v>
      </c>
      <c r="C244" s="9"/>
      <c r="D244" s="9"/>
      <c r="E244" s="9"/>
      <c r="F244" s="9"/>
      <c r="G244" s="9"/>
      <c r="H244" s="9"/>
      <c r="I244" s="9"/>
      <c r="J244" s="9"/>
      <c r="K244" s="9"/>
    </row>
    <row r="245" spans="1:11" ht="15.75" customHeight="1">
      <c r="A245" s="27">
        <v>35</v>
      </c>
      <c r="B245" s="27">
        <v>3</v>
      </c>
      <c r="C245" s="9"/>
      <c r="D245" s="9" t="s">
        <v>154</v>
      </c>
      <c r="E245" s="9"/>
      <c r="F245" s="9"/>
      <c r="G245" s="9"/>
      <c r="H245" s="9"/>
      <c r="I245" s="9"/>
      <c r="J245" s="9"/>
      <c r="K245" s="9"/>
    </row>
    <row r="246" spans="1:11" ht="15.75" customHeight="1">
      <c r="A246" s="27">
        <v>36</v>
      </c>
      <c r="B246" s="27">
        <v>3</v>
      </c>
      <c r="D246" s="9">
        <f>AVERAGE(A231:J235)</f>
        <v>36.14</v>
      </c>
      <c r="E246" s="9"/>
      <c r="F246" s="9"/>
      <c r="G246" s="9"/>
      <c r="H246" s="9"/>
      <c r="I246" s="9"/>
      <c r="J246" s="9"/>
      <c r="K246" s="9"/>
    </row>
    <row r="247" spans="1:11" ht="15.75" customHeight="1">
      <c r="A247" s="27">
        <v>37</v>
      </c>
      <c r="B247" s="27">
        <v>3</v>
      </c>
    </row>
    <row r="248" spans="1:11" ht="15.75" customHeight="1">
      <c r="A248" s="27">
        <v>38</v>
      </c>
      <c r="B248" s="27">
        <v>3</v>
      </c>
    </row>
    <row r="249" spans="1:11" ht="15.75" customHeight="1">
      <c r="A249" s="27">
        <v>39</v>
      </c>
      <c r="B249" s="27">
        <v>4</v>
      </c>
    </row>
    <row r="250" spans="1:11" ht="15.75" customHeight="1">
      <c r="A250" s="27">
        <v>40</v>
      </c>
      <c r="B250" s="27">
        <v>2</v>
      </c>
      <c r="D250" t="s">
        <v>155</v>
      </c>
    </row>
    <row r="251" spans="1:11" ht="15.75" customHeight="1">
      <c r="A251" s="27">
        <v>41</v>
      </c>
      <c r="B251" s="27">
        <v>2</v>
      </c>
    </row>
    <row r="252" spans="1:11" ht="15.75" customHeight="1">
      <c r="A252" s="27">
        <v>42</v>
      </c>
      <c r="B252" s="27">
        <v>3</v>
      </c>
    </row>
    <row r="253" spans="1:11" ht="15.75" customHeight="1">
      <c r="A253" s="27">
        <v>43</v>
      </c>
      <c r="B253" s="27">
        <v>3</v>
      </c>
    </row>
    <row r="254" spans="1:11" ht="15.75" customHeight="1">
      <c r="A254" s="27">
        <v>45</v>
      </c>
      <c r="B254" s="27">
        <v>2</v>
      </c>
    </row>
    <row r="255" spans="1:11" ht="15.75" customHeight="1">
      <c r="A255" s="27">
        <v>46</v>
      </c>
      <c r="B255" s="27">
        <v>1</v>
      </c>
    </row>
    <row r="256" spans="1:11" ht="15.75" customHeight="1">
      <c r="A256" s="27">
        <v>47</v>
      </c>
      <c r="B256" s="27">
        <v>1</v>
      </c>
    </row>
    <row r="261" spans="1:18" ht="12.75">
      <c r="A261" s="1" t="s">
        <v>46</v>
      </c>
      <c r="R261" s="23"/>
    </row>
    <row r="262" spans="1:18" ht="15.75" customHeight="1">
      <c r="A262" s="8">
        <v>125</v>
      </c>
      <c r="B262" s="8">
        <v>148</v>
      </c>
      <c r="C262" s="8">
        <v>137</v>
      </c>
      <c r="D262" s="8">
        <v>120</v>
      </c>
      <c r="E262" s="8">
        <v>135</v>
      </c>
      <c r="F262" s="8">
        <v>132</v>
      </c>
      <c r="G262" s="8">
        <v>145</v>
      </c>
      <c r="H262" s="8">
        <v>122</v>
      </c>
      <c r="I262" s="8">
        <v>130</v>
      </c>
      <c r="J262" s="8">
        <v>141</v>
      </c>
      <c r="K262" s="9"/>
    </row>
    <row r="263" spans="1:18" ht="15.75" customHeight="1">
      <c r="A263" s="8">
        <v>118</v>
      </c>
      <c r="B263" s="8">
        <v>125</v>
      </c>
      <c r="C263" s="8">
        <v>132</v>
      </c>
      <c r="D263" s="8">
        <v>136</v>
      </c>
      <c r="E263" s="8">
        <v>128</v>
      </c>
      <c r="F263" s="8">
        <v>123</v>
      </c>
      <c r="G263" s="8">
        <v>132</v>
      </c>
      <c r="H263" s="8">
        <v>138</v>
      </c>
      <c r="I263" s="8">
        <v>126</v>
      </c>
      <c r="J263" s="8">
        <v>129</v>
      </c>
      <c r="K263" s="9"/>
    </row>
    <row r="264" spans="1:18" ht="15.75" customHeight="1">
      <c r="A264" s="8">
        <v>136</v>
      </c>
      <c r="B264" s="8">
        <v>127</v>
      </c>
      <c r="C264" s="8">
        <v>130</v>
      </c>
      <c r="D264" s="8">
        <v>122</v>
      </c>
      <c r="E264" s="8">
        <v>125</v>
      </c>
      <c r="F264" s="8">
        <v>133</v>
      </c>
      <c r="G264" s="8">
        <v>140</v>
      </c>
      <c r="H264" s="8">
        <v>126</v>
      </c>
      <c r="I264" s="8">
        <v>133</v>
      </c>
      <c r="J264" s="8">
        <v>135</v>
      </c>
      <c r="K264" s="9"/>
    </row>
    <row r="265" spans="1:18" ht="15.75" customHeight="1">
      <c r="A265" s="8">
        <v>130</v>
      </c>
      <c r="B265" s="8">
        <v>134</v>
      </c>
      <c r="C265" s="8">
        <v>141</v>
      </c>
      <c r="D265" s="8">
        <v>119</v>
      </c>
      <c r="E265" s="8">
        <v>125</v>
      </c>
      <c r="F265" s="8">
        <v>131</v>
      </c>
      <c r="G265" s="8">
        <v>136</v>
      </c>
      <c r="H265" s="8">
        <v>128</v>
      </c>
      <c r="I265" s="8">
        <v>124</v>
      </c>
      <c r="J265" s="8">
        <v>132</v>
      </c>
      <c r="K265" s="9"/>
    </row>
    <row r="266" spans="1:18" ht="15.75" customHeight="1">
      <c r="A266" s="8">
        <v>136</v>
      </c>
      <c r="B266" s="8">
        <v>127</v>
      </c>
      <c r="C266" s="8">
        <v>130</v>
      </c>
      <c r="D266" s="8">
        <v>122</v>
      </c>
      <c r="E266" s="8">
        <v>125</v>
      </c>
      <c r="F266" s="8">
        <v>133</v>
      </c>
      <c r="G266" s="8">
        <v>140</v>
      </c>
      <c r="H266" s="8">
        <v>126</v>
      </c>
      <c r="I266" s="8">
        <v>133</v>
      </c>
      <c r="J266" s="8">
        <v>135</v>
      </c>
      <c r="K266" s="9"/>
    </row>
    <row r="267" spans="1:18" ht="15.75" customHeight="1">
      <c r="A267" s="8">
        <v>130</v>
      </c>
      <c r="B267" s="8">
        <v>134</v>
      </c>
      <c r="C267" s="8">
        <v>141</v>
      </c>
      <c r="D267" s="8">
        <v>119</v>
      </c>
      <c r="E267" s="8">
        <v>125</v>
      </c>
      <c r="F267" s="8">
        <v>131</v>
      </c>
      <c r="G267" s="8">
        <v>136</v>
      </c>
      <c r="H267" s="8">
        <v>128</v>
      </c>
      <c r="I267" s="8">
        <v>124</v>
      </c>
      <c r="J267" s="8">
        <v>132</v>
      </c>
      <c r="K267" s="9"/>
    </row>
    <row r="268" spans="1:18" ht="15.75" customHeight="1">
      <c r="A268" s="8">
        <v>136</v>
      </c>
      <c r="B268" s="8">
        <v>127</v>
      </c>
      <c r="C268" s="8">
        <v>130</v>
      </c>
      <c r="D268" s="8">
        <v>122</v>
      </c>
      <c r="E268" s="8">
        <v>125</v>
      </c>
      <c r="F268" s="8">
        <v>133</v>
      </c>
      <c r="G268" s="8">
        <v>140</v>
      </c>
      <c r="H268" s="8">
        <v>126</v>
      </c>
      <c r="I268" s="8">
        <v>133</v>
      </c>
      <c r="J268" s="8">
        <v>135</v>
      </c>
      <c r="K268" s="9"/>
    </row>
    <row r="269" spans="1:18" ht="15.75" customHeight="1">
      <c r="A269" s="8">
        <v>130</v>
      </c>
      <c r="B269" s="8">
        <v>134</v>
      </c>
      <c r="C269" s="8">
        <v>141</v>
      </c>
      <c r="D269" s="8">
        <v>119</v>
      </c>
      <c r="E269" s="8">
        <v>125</v>
      </c>
      <c r="F269" s="8">
        <v>131</v>
      </c>
      <c r="G269" s="8">
        <v>136</v>
      </c>
      <c r="H269" s="8">
        <v>128</v>
      </c>
      <c r="I269" s="8">
        <v>124</v>
      </c>
      <c r="J269" s="8">
        <v>132</v>
      </c>
      <c r="K269" s="9"/>
    </row>
    <row r="270" spans="1:18" ht="15.75" customHeight="1">
      <c r="A270" s="8">
        <v>136</v>
      </c>
      <c r="B270" s="8">
        <v>127</v>
      </c>
      <c r="C270" s="8">
        <v>130</v>
      </c>
      <c r="D270" s="8">
        <v>122</v>
      </c>
      <c r="E270" s="8">
        <v>125</v>
      </c>
      <c r="F270" s="8">
        <v>133</v>
      </c>
      <c r="G270" s="8">
        <v>140</v>
      </c>
      <c r="H270" s="8">
        <v>126</v>
      </c>
      <c r="I270" s="8">
        <v>133</v>
      </c>
      <c r="J270" s="8">
        <v>135</v>
      </c>
      <c r="K270" s="9"/>
    </row>
    <row r="271" spans="1:18" ht="15.75" customHeight="1">
      <c r="A271" s="8">
        <v>130</v>
      </c>
      <c r="B271" s="8">
        <v>134</v>
      </c>
      <c r="C271" s="8">
        <v>141</v>
      </c>
      <c r="D271" s="8">
        <v>119</v>
      </c>
      <c r="E271" s="8">
        <v>125</v>
      </c>
      <c r="F271" s="8">
        <v>131</v>
      </c>
      <c r="G271" s="8">
        <v>136</v>
      </c>
      <c r="H271" s="8">
        <v>128</v>
      </c>
      <c r="I271" s="8">
        <v>124</v>
      </c>
      <c r="J271" s="8">
        <v>132</v>
      </c>
      <c r="K271" s="9"/>
    </row>
    <row r="272" spans="1:18" ht="15.75" customHeight="1">
      <c r="A272" s="9"/>
      <c r="B272" s="9"/>
      <c r="C272" s="9"/>
      <c r="D272" s="9"/>
      <c r="E272" s="9"/>
      <c r="F272" s="9"/>
      <c r="G272" s="9"/>
      <c r="H272" s="9"/>
      <c r="I272" s="9"/>
      <c r="J272" s="9"/>
      <c r="K272" s="9"/>
    </row>
    <row r="273" spans="1:11" ht="15.75" customHeight="1">
      <c r="A273" s="26" t="s">
        <v>29</v>
      </c>
      <c r="B273" s="27" t="s">
        <v>35</v>
      </c>
      <c r="C273" s="9"/>
      <c r="D273" s="29" t="s">
        <v>158</v>
      </c>
      <c r="E273" s="9"/>
      <c r="F273" s="9"/>
      <c r="G273" s="9"/>
      <c r="H273" s="9"/>
      <c r="I273" s="9"/>
      <c r="J273" s="9"/>
      <c r="K273" s="9"/>
    </row>
    <row r="274" spans="1:11" ht="15.75" customHeight="1">
      <c r="A274" s="27">
        <v>118</v>
      </c>
      <c r="B274" s="27">
        <v>1</v>
      </c>
      <c r="C274" s="9"/>
      <c r="D274" s="9"/>
      <c r="E274" s="9"/>
      <c r="F274" s="9"/>
      <c r="G274" s="9"/>
      <c r="H274" s="9"/>
      <c r="I274" s="9"/>
      <c r="J274" s="9"/>
      <c r="K274" s="9"/>
    </row>
    <row r="275" spans="1:11" ht="15.75" customHeight="1">
      <c r="A275" s="27">
        <v>119</v>
      </c>
      <c r="B275" s="27">
        <v>4</v>
      </c>
      <c r="C275" s="9"/>
      <c r="D275" s="30" t="s">
        <v>159</v>
      </c>
      <c r="E275" s="9"/>
      <c r="F275" s="9"/>
      <c r="G275" s="9"/>
      <c r="H275" s="9"/>
      <c r="I275" s="9"/>
      <c r="J275" s="9"/>
      <c r="K275" s="9"/>
    </row>
    <row r="276" spans="1:11" ht="15.75" customHeight="1">
      <c r="A276" s="27">
        <v>120</v>
      </c>
      <c r="B276" s="27">
        <v>1</v>
      </c>
      <c r="C276" s="9"/>
      <c r="D276" s="31">
        <v>130.5</v>
      </c>
      <c r="E276" s="9"/>
      <c r="F276" s="9"/>
      <c r="G276" s="9"/>
      <c r="H276" s="9"/>
      <c r="I276" s="9"/>
      <c r="J276" s="9"/>
      <c r="K276" s="9"/>
    </row>
    <row r="277" spans="1:11" ht="15.75" customHeight="1">
      <c r="A277" s="27">
        <v>122</v>
      </c>
      <c r="B277" s="27">
        <v>5</v>
      </c>
      <c r="C277" s="9"/>
      <c r="D277" s="9"/>
      <c r="E277" s="9"/>
      <c r="F277" s="9"/>
      <c r="G277" s="9"/>
      <c r="H277" s="9"/>
      <c r="I277" s="9"/>
      <c r="J277" s="9"/>
      <c r="K277" s="9"/>
    </row>
    <row r="278" spans="1:11" ht="15.75" customHeight="1">
      <c r="A278" s="27">
        <v>123</v>
      </c>
      <c r="B278" s="27">
        <v>1</v>
      </c>
      <c r="C278" s="9"/>
      <c r="D278" s="9"/>
      <c r="E278" s="9"/>
      <c r="F278" s="9"/>
      <c r="G278" s="9"/>
      <c r="H278" s="9"/>
      <c r="I278" s="9"/>
      <c r="J278" s="9"/>
      <c r="K278" s="9"/>
    </row>
    <row r="279" spans="1:11" ht="15.75" customHeight="1">
      <c r="A279" s="27">
        <v>124</v>
      </c>
      <c r="B279" s="27">
        <v>4</v>
      </c>
      <c r="C279" s="9"/>
      <c r="D279" s="9"/>
      <c r="E279" s="9"/>
      <c r="F279" s="9"/>
      <c r="G279" s="9"/>
      <c r="H279" s="9"/>
      <c r="I279" s="9"/>
      <c r="J279" s="9"/>
      <c r="K279" s="9"/>
    </row>
    <row r="280" spans="1:11" ht="15.75" customHeight="1">
      <c r="A280" s="27">
        <v>125</v>
      </c>
      <c r="B280" s="27">
        <v>10</v>
      </c>
      <c r="C280" s="9"/>
      <c r="D280" s="9"/>
      <c r="E280" s="9"/>
      <c r="F280" s="9"/>
      <c r="G280" s="9"/>
      <c r="H280" s="9"/>
      <c r="I280" s="9"/>
      <c r="J280" s="9"/>
      <c r="K280" s="9"/>
    </row>
    <row r="281" spans="1:11" ht="15.75" customHeight="1">
      <c r="A281" s="27">
        <v>126</v>
      </c>
      <c r="B281" s="27">
        <v>5</v>
      </c>
      <c r="C281" s="9"/>
      <c r="D281" s="9"/>
      <c r="E281" s="9"/>
      <c r="F281" s="9"/>
      <c r="G281" s="9"/>
      <c r="H281" s="9"/>
      <c r="I281" s="9"/>
      <c r="J281" s="9"/>
      <c r="K281" s="9"/>
    </row>
    <row r="282" spans="1:11" ht="15.75" customHeight="1">
      <c r="A282" s="27">
        <v>127</v>
      </c>
      <c r="B282" s="27">
        <v>4</v>
      </c>
      <c r="C282" s="9"/>
      <c r="D282" s="9"/>
      <c r="E282" s="9"/>
      <c r="F282" s="9"/>
      <c r="G282" s="9"/>
      <c r="H282" s="9"/>
      <c r="I282" s="9"/>
      <c r="J282" s="9"/>
      <c r="K282" s="9"/>
    </row>
    <row r="283" spans="1:11" ht="15.75" customHeight="1">
      <c r="A283" s="27">
        <v>128</v>
      </c>
      <c r="B283" s="27">
        <v>5</v>
      </c>
      <c r="C283" s="9"/>
      <c r="D283" s="9"/>
      <c r="E283" s="9"/>
      <c r="F283" s="9"/>
      <c r="G283" s="9"/>
      <c r="H283" s="9"/>
      <c r="I283" s="9"/>
      <c r="J283" s="9"/>
      <c r="K283" s="9"/>
    </row>
    <row r="284" spans="1:11" ht="15.75" customHeight="1">
      <c r="A284" s="27">
        <v>129</v>
      </c>
      <c r="B284" s="27">
        <v>1</v>
      </c>
      <c r="C284" s="9"/>
      <c r="D284" s="9"/>
      <c r="E284" s="9"/>
      <c r="F284" s="9"/>
      <c r="G284" s="9"/>
      <c r="H284" s="9"/>
      <c r="I284" s="9"/>
      <c r="J284" s="9"/>
      <c r="K284" s="9"/>
    </row>
    <row r="285" spans="1:11" ht="15.75" customHeight="1">
      <c r="A285" s="27">
        <v>130</v>
      </c>
      <c r="B285" s="27">
        <v>9</v>
      </c>
      <c r="C285" s="9"/>
      <c r="D285" s="9"/>
      <c r="E285" s="9"/>
      <c r="F285" s="9"/>
      <c r="G285" s="9"/>
      <c r="H285" s="9"/>
      <c r="I285" s="9"/>
      <c r="J285" s="9"/>
      <c r="K285" s="9"/>
    </row>
    <row r="286" spans="1:11" ht="15.75" customHeight="1">
      <c r="A286" s="27">
        <v>131</v>
      </c>
      <c r="B286" s="27">
        <v>4</v>
      </c>
      <c r="C286" s="9"/>
      <c r="D286" s="29" t="s">
        <v>157</v>
      </c>
      <c r="E286" s="9"/>
      <c r="F286" s="9"/>
      <c r="G286" s="9"/>
      <c r="H286" s="9"/>
      <c r="I286" s="9"/>
      <c r="J286" s="9"/>
      <c r="K286" s="9"/>
    </row>
    <row r="287" spans="1:11" ht="15.75" customHeight="1">
      <c r="A287" s="27">
        <v>132</v>
      </c>
      <c r="B287" s="27">
        <v>7</v>
      </c>
      <c r="C287" s="9"/>
      <c r="D287" s="9"/>
      <c r="E287" s="9"/>
      <c r="F287" s="9"/>
      <c r="G287" s="9"/>
      <c r="H287" s="9"/>
      <c r="I287" s="9"/>
      <c r="J287" s="9"/>
      <c r="K287" s="9"/>
    </row>
    <row r="288" spans="1:11" ht="15.75" customHeight="1">
      <c r="A288" s="27">
        <v>133</v>
      </c>
      <c r="B288" s="27">
        <v>8</v>
      </c>
      <c r="C288" s="9"/>
      <c r="D288" s="9"/>
      <c r="E288" s="9"/>
      <c r="F288" s="9"/>
      <c r="G288" s="9"/>
      <c r="H288" s="9"/>
      <c r="I288" s="9"/>
      <c r="J288" s="9"/>
      <c r="K288" s="9"/>
    </row>
    <row r="289" spans="1:12" ht="15.75" customHeight="1">
      <c r="A289" s="27">
        <v>134</v>
      </c>
      <c r="B289" s="27">
        <v>4</v>
      </c>
      <c r="C289" s="9"/>
      <c r="D289" s="9"/>
      <c r="E289" s="9"/>
      <c r="F289" s="9"/>
      <c r="G289" s="9"/>
      <c r="H289" s="9"/>
      <c r="I289" s="9"/>
      <c r="J289" s="9"/>
      <c r="K289" s="9"/>
    </row>
    <row r="290" spans="1:12" ht="15.75" customHeight="1">
      <c r="A290" s="27">
        <v>135</v>
      </c>
      <c r="B290" s="27">
        <v>5</v>
      </c>
      <c r="C290" s="9"/>
      <c r="D290" s="9"/>
      <c r="E290" s="9"/>
      <c r="F290" s="9"/>
      <c r="G290" s="9"/>
      <c r="H290" s="9"/>
      <c r="I290" s="9"/>
      <c r="J290" s="9"/>
      <c r="K290" s="9"/>
    </row>
    <row r="291" spans="1:12" ht="15.75" customHeight="1">
      <c r="A291" s="27">
        <v>136</v>
      </c>
      <c r="B291" s="27">
        <v>9</v>
      </c>
      <c r="C291" s="9"/>
      <c r="D291" s="9"/>
      <c r="E291" s="9"/>
      <c r="F291" s="9"/>
      <c r="G291" s="9"/>
      <c r="H291" s="9"/>
      <c r="I291" s="9"/>
      <c r="J291" s="9"/>
      <c r="K291" s="9"/>
    </row>
    <row r="292" spans="1:12" ht="15.75" customHeight="1">
      <c r="A292" s="27">
        <v>137</v>
      </c>
      <c r="B292" s="27">
        <v>1</v>
      </c>
      <c r="C292" s="9"/>
      <c r="D292" s="9"/>
      <c r="E292" s="9"/>
      <c r="F292" s="9"/>
      <c r="G292" s="9"/>
      <c r="H292" s="9"/>
      <c r="I292" s="9"/>
      <c r="J292" s="9"/>
      <c r="K292" s="9"/>
    </row>
    <row r="293" spans="1:12" ht="15.75" customHeight="1">
      <c r="A293" s="27">
        <v>138</v>
      </c>
      <c r="B293" s="27">
        <v>1</v>
      </c>
      <c r="C293" s="9"/>
      <c r="D293" s="9"/>
      <c r="E293" s="9"/>
      <c r="F293" s="9"/>
      <c r="G293" s="9"/>
      <c r="H293" s="9"/>
      <c r="I293" s="9"/>
      <c r="J293" s="9"/>
      <c r="K293" s="9"/>
    </row>
    <row r="294" spans="1:12" ht="15.75" customHeight="1">
      <c r="A294" s="27">
        <v>140</v>
      </c>
      <c r="B294" s="27">
        <v>4</v>
      </c>
      <c r="C294" s="9"/>
      <c r="D294" s="9"/>
      <c r="E294" s="9"/>
      <c r="F294" s="9"/>
      <c r="G294" s="9"/>
      <c r="H294" s="9"/>
      <c r="I294" s="9"/>
      <c r="J294" s="9"/>
      <c r="K294" s="9"/>
    </row>
    <row r="295" spans="1:12" ht="15.75" customHeight="1">
      <c r="A295" s="27">
        <v>141</v>
      </c>
      <c r="B295" s="27">
        <v>5</v>
      </c>
      <c r="C295" s="9"/>
      <c r="D295" s="9"/>
      <c r="E295" s="9"/>
      <c r="F295" s="9"/>
      <c r="G295" s="9"/>
      <c r="H295" s="9"/>
      <c r="I295" s="9"/>
      <c r="J295" s="9"/>
      <c r="K295" s="9"/>
    </row>
    <row r="296" spans="1:12" ht="15.75" customHeight="1">
      <c r="A296" s="27">
        <v>145</v>
      </c>
      <c r="B296" s="27">
        <v>1</v>
      </c>
      <c r="C296" s="9"/>
      <c r="D296" s="9"/>
      <c r="E296" s="9"/>
      <c r="F296" s="9"/>
      <c r="G296" s="9"/>
      <c r="H296" s="9"/>
      <c r="I296" s="9"/>
      <c r="J296" s="9"/>
      <c r="K296" s="9"/>
    </row>
    <row r="297" spans="1:12" ht="15.75" customHeight="1">
      <c r="A297" s="27">
        <v>148</v>
      </c>
      <c r="B297" s="27">
        <v>1</v>
      </c>
      <c r="C297" s="9"/>
      <c r="D297" s="9"/>
      <c r="E297" s="9"/>
      <c r="F297" s="9"/>
      <c r="G297" s="9"/>
      <c r="H297" s="9"/>
      <c r="I297" s="9"/>
      <c r="J297" s="9"/>
      <c r="K297" s="9"/>
    </row>
    <row r="298" spans="1:12" ht="15.75" customHeight="1">
      <c r="A298" s="9"/>
      <c r="B298" s="9"/>
      <c r="C298" s="9"/>
      <c r="D298" s="9"/>
      <c r="E298" s="9"/>
      <c r="F298" s="9"/>
      <c r="G298" s="9"/>
      <c r="H298" s="9"/>
      <c r="I298" s="9"/>
      <c r="J298" s="9"/>
      <c r="K298" s="9"/>
    </row>
    <row r="299" spans="1:12" ht="15.75" customHeight="1">
      <c r="A299" s="9"/>
      <c r="B299" s="9"/>
      <c r="C299" s="9"/>
      <c r="D299" s="9"/>
      <c r="E299" s="9"/>
      <c r="F299" s="9"/>
      <c r="G299" s="9"/>
      <c r="H299" s="9"/>
      <c r="I299" s="9"/>
      <c r="J299" s="9"/>
      <c r="K299" s="9"/>
    </row>
    <row r="300" spans="1:12" ht="15.75" customHeight="1">
      <c r="A300" s="9" t="s">
        <v>47</v>
      </c>
      <c r="B300" s="10"/>
      <c r="C300" s="10"/>
      <c r="D300" s="9"/>
      <c r="E300" s="9"/>
      <c r="F300" s="9"/>
      <c r="G300" s="9"/>
      <c r="H300" s="9"/>
      <c r="I300" s="9"/>
      <c r="J300" s="9"/>
      <c r="K300" s="9"/>
    </row>
    <row r="301" spans="1:12" ht="15.75" customHeight="1">
      <c r="A301" s="11" t="s">
        <v>48</v>
      </c>
      <c r="B301" s="11" t="s">
        <v>49</v>
      </c>
      <c r="C301" s="11" t="s">
        <v>50</v>
      </c>
      <c r="D301" s="9"/>
      <c r="E301" s="9"/>
      <c r="F301" s="9"/>
      <c r="G301" s="9"/>
      <c r="H301" s="9"/>
      <c r="I301" s="9"/>
      <c r="J301" s="9"/>
      <c r="K301" s="9"/>
    </row>
    <row r="302" spans="1:12" ht="15.75" customHeight="1">
      <c r="A302" s="8">
        <v>45</v>
      </c>
      <c r="B302" s="8">
        <v>32</v>
      </c>
      <c r="C302" s="8">
        <v>40</v>
      </c>
      <c r="D302" s="9"/>
      <c r="E302" s="23" t="s">
        <v>156</v>
      </c>
      <c r="G302" s="9"/>
      <c r="H302" s="9"/>
      <c r="I302" s="9"/>
      <c r="J302" s="9"/>
      <c r="K302" s="9"/>
    </row>
    <row r="303" spans="1:12" ht="15.75" customHeight="1">
      <c r="A303" s="8">
        <v>35</v>
      </c>
      <c r="B303" s="8">
        <v>28</v>
      </c>
      <c r="C303" s="8">
        <v>39</v>
      </c>
      <c r="D303" s="9"/>
      <c r="G303" s="9"/>
      <c r="H303" s="9"/>
      <c r="I303" s="9"/>
      <c r="J303" s="9"/>
      <c r="K303" s="9"/>
    </row>
    <row r="304" spans="1:12" ht="15.75" customHeight="1">
      <c r="A304" s="8">
        <v>40</v>
      </c>
      <c r="B304" s="8">
        <v>30</v>
      </c>
      <c r="C304" s="8">
        <v>42</v>
      </c>
      <c r="D304" s="9"/>
      <c r="G304" s="9"/>
      <c r="H304" s="9"/>
      <c r="I304" s="9"/>
      <c r="J304" s="9"/>
      <c r="K304" s="9"/>
      <c r="L304" s="9"/>
    </row>
    <row r="305" spans="1:16" ht="15.75" customHeight="1">
      <c r="A305" s="8">
        <v>38</v>
      </c>
      <c r="B305" s="8">
        <v>34</v>
      </c>
      <c r="C305" s="8">
        <v>41</v>
      </c>
    </row>
    <row r="306" spans="1:16" ht="15.75" customHeight="1">
      <c r="A306" s="8">
        <v>42</v>
      </c>
      <c r="B306" s="8">
        <v>33</v>
      </c>
      <c r="C306" s="8">
        <v>38</v>
      </c>
    </row>
    <row r="307" spans="1:16" ht="15.75" customHeight="1">
      <c r="A307" s="8">
        <v>37</v>
      </c>
      <c r="B307" s="8">
        <v>35</v>
      </c>
      <c r="C307" s="8">
        <v>43</v>
      </c>
    </row>
    <row r="308" spans="1:16" ht="15.75" customHeight="1">
      <c r="A308" s="8">
        <v>39</v>
      </c>
      <c r="B308" s="8">
        <v>31</v>
      </c>
      <c r="C308" s="8">
        <v>45</v>
      </c>
    </row>
    <row r="309" spans="1:16" ht="15.75" customHeight="1">
      <c r="A309" s="8">
        <v>43</v>
      </c>
      <c r="B309" s="8">
        <v>29</v>
      </c>
      <c r="C309" s="8">
        <v>44</v>
      </c>
      <c r="P309" s="9"/>
    </row>
    <row r="310" spans="1:16" ht="15.75" customHeight="1">
      <c r="A310" s="8">
        <v>44</v>
      </c>
      <c r="B310" s="8">
        <v>36</v>
      </c>
      <c r="C310" s="8">
        <v>41</v>
      </c>
      <c r="P310" s="9"/>
    </row>
    <row r="311" spans="1:16" ht="15.75" customHeight="1">
      <c r="A311" s="8">
        <v>41</v>
      </c>
      <c r="B311" s="8">
        <v>37</v>
      </c>
      <c r="C311" s="8">
        <v>37</v>
      </c>
      <c r="P311" s="9"/>
    </row>
    <row r="313" spans="1:16" ht="15.75" customHeight="1">
      <c r="A313" s="23" t="s">
        <v>154</v>
      </c>
      <c r="D313" s="23" t="s">
        <v>155</v>
      </c>
    </row>
    <row r="314" spans="1:16" ht="15.75" customHeight="1">
      <c r="A314" s="28" t="s">
        <v>48</v>
      </c>
      <c r="B314" s="27">
        <f>AVERAGE(A302:A311)</f>
        <v>40.4</v>
      </c>
      <c r="D314" s="28" t="s">
        <v>48</v>
      </c>
      <c r="E314" s="27">
        <f>MAX(A302:A311)-MIN(A302:A311)</f>
        <v>10</v>
      </c>
    </row>
    <row r="315" spans="1:16" ht="15.75" customHeight="1">
      <c r="A315" s="28" t="s">
        <v>49</v>
      </c>
      <c r="B315" s="27">
        <f>AVERAGE(B302:B311)</f>
        <v>32.5</v>
      </c>
      <c r="D315" s="28" t="s">
        <v>49</v>
      </c>
      <c r="E315" s="27">
        <f>MAX(B302:B311)-MIN(B302:B311)</f>
        <v>9</v>
      </c>
    </row>
    <row r="316" spans="1:16" ht="15.75" customHeight="1">
      <c r="A316" s="28" t="s">
        <v>50</v>
      </c>
      <c r="B316" s="27">
        <f>AVERAGE(C302:C311)</f>
        <v>41</v>
      </c>
      <c r="D316" s="28" t="s">
        <v>50</v>
      </c>
      <c r="E316" s="27">
        <f>MAX(C302:C311)-MIN(C302:C311)</f>
        <v>8</v>
      </c>
    </row>
    <row r="320" spans="1:16" ht="12.75">
      <c r="A320" s="12" t="s">
        <v>51</v>
      </c>
    </row>
    <row r="321" spans="1:11" ht="15.75" customHeight="1">
      <c r="A321" s="9" t="s">
        <v>0</v>
      </c>
      <c r="B321" s="9"/>
      <c r="C321" s="9"/>
      <c r="D321" s="9"/>
      <c r="E321" s="9"/>
      <c r="F321" s="9"/>
      <c r="G321" s="9"/>
      <c r="H321" s="9"/>
      <c r="I321" s="9"/>
      <c r="J321" s="9"/>
      <c r="K321" s="9"/>
    </row>
    <row r="322" spans="1:11" ht="15.75" customHeight="1">
      <c r="A322" s="8">
        <v>-2.5</v>
      </c>
      <c r="B322" s="8">
        <v>1.3</v>
      </c>
      <c r="C322" s="8">
        <v>-0.8</v>
      </c>
      <c r="D322" s="8">
        <v>-1.9</v>
      </c>
      <c r="E322" s="8">
        <v>2.1</v>
      </c>
      <c r="F322" s="8">
        <v>0.5</v>
      </c>
      <c r="G322" s="8">
        <v>-1.2</v>
      </c>
      <c r="H322" s="8">
        <v>1.8</v>
      </c>
      <c r="I322" s="8">
        <v>-0.5</v>
      </c>
      <c r="J322" s="8">
        <v>2.2999999999999998</v>
      </c>
      <c r="K322" s="9"/>
    </row>
    <row r="323" spans="1:11" ht="15.75" customHeight="1">
      <c r="A323" s="8">
        <v>-0.7</v>
      </c>
      <c r="B323" s="8">
        <v>1.2</v>
      </c>
      <c r="C323" s="8">
        <v>-1.5</v>
      </c>
      <c r="D323" s="8">
        <v>-0.3</v>
      </c>
      <c r="E323" s="8">
        <v>2.6</v>
      </c>
      <c r="F323" s="8">
        <v>1.1000000000000001</v>
      </c>
      <c r="G323" s="8">
        <v>-1.7</v>
      </c>
      <c r="H323" s="8">
        <v>0.9</v>
      </c>
      <c r="I323" s="8">
        <v>-1.4</v>
      </c>
      <c r="J323" s="8">
        <v>0.3</v>
      </c>
      <c r="K323" s="9"/>
    </row>
    <row r="324" spans="1:11" ht="15.75" customHeight="1">
      <c r="A324" s="8">
        <v>1.9</v>
      </c>
      <c r="B324" s="8">
        <v>-1.1000000000000001</v>
      </c>
      <c r="C324" s="8">
        <v>-0.4</v>
      </c>
      <c r="D324" s="8">
        <v>2.2000000000000002</v>
      </c>
      <c r="E324" s="8">
        <v>-0.9</v>
      </c>
      <c r="F324" s="8">
        <v>1.6</v>
      </c>
      <c r="G324" s="8">
        <v>-0.6</v>
      </c>
      <c r="H324" s="8">
        <v>-1.3</v>
      </c>
      <c r="I324" s="8">
        <v>2.4</v>
      </c>
      <c r="J324" s="8">
        <v>0.7</v>
      </c>
      <c r="K324" s="9"/>
    </row>
    <row r="325" spans="1:11" ht="15.75" customHeight="1">
      <c r="A325" s="8">
        <v>-1.8</v>
      </c>
      <c r="B325" s="8">
        <v>1.5</v>
      </c>
      <c r="C325" s="8">
        <v>-0.2</v>
      </c>
      <c r="D325" s="8">
        <v>-2.1</v>
      </c>
      <c r="E325" s="8">
        <v>2.8</v>
      </c>
      <c r="F325" s="8">
        <v>0.8</v>
      </c>
      <c r="G325" s="8">
        <v>-1.6</v>
      </c>
      <c r="H325" s="8">
        <v>1.4</v>
      </c>
      <c r="I325" s="8">
        <v>-0.1</v>
      </c>
      <c r="J325" s="8">
        <v>2.5</v>
      </c>
      <c r="K325" s="9"/>
    </row>
    <row r="326" spans="1:11" ht="15.75" customHeight="1">
      <c r="A326" s="8">
        <v>-1</v>
      </c>
      <c r="B326" s="8">
        <v>1.7</v>
      </c>
      <c r="C326" s="8">
        <v>-0.9</v>
      </c>
      <c r="D326" s="8">
        <v>-2</v>
      </c>
      <c r="E326" s="8">
        <v>2.7</v>
      </c>
      <c r="F326" s="8">
        <v>0.6</v>
      </c>
      <c r="G326" s="8">
        <v>-1.4</v>
      </c>
      <c r="H326" s="8">
        <v>1.1000000000000001</v>
      </c>
      <c r="I326" s="8">
        <v>-0.3</v>
      </c>
      <c r="J326" s="8">
        <v>2</v>
      </c>
      <c r="K326" s="9"/>
    </row>
    <row r="327" spans="1:11" ht="15.75" customHeight="1">
      <c r="A327" s="9"/>
      <c r="B327" s="9"/>
      <c r="C327" s="9"/>
      <c r="D327" s="9"/>
      <c r="E327" s="9"/>
      <c r="F327" s="9"/>
      <c r="G327" s="9"/>
      <c r="H327" s="9"/>
      <c r="I327" s="9"/>
      <c r="J327" s="9"/>
      <c r="K327" s="9"/>
    </row>
    <row r="328" spans="1:11" ht="15.75" customHeight="1">
      <c r="A328" s="1" t="s">
        <v>52</v>
      </c>
      <c r="B328" s="6">
        <f>SKEW(A322:J326)</f>
        <v>5.4546017084340551E-2</v>
      </c>
      <c r="C328" s="9" t="s">
        <v>53</v>
      </c>
    </row>
    <row r="329" spans="1:11" ht="15.75" customHeight="1">
      <c r="A329" s="10" t="s">
        <v>54</v>
      </c>
      <c r="B329" s="6">
        <f>KURT(A322:J326)</f>
        <v>-1.3042496425917365</v>
      </c>
      <c r="C329" s="9" t="s">
        <v>55</v>
      </c>
    </row>
    <row r="331" spans="1:11" ht="12.75">
      <c r="A331" s="1" t="s">
        <v>11</v>
      </c>
    </row>
    <row r="332" spans="1:11" ht="15.75" customHeight="1">
      <c r="A332" s="8">
        <v>2.5</v>
      </c>
      <c r="B332" s="8">
        <v>4.8</v>
      </c>
      <c r="C332" s="8">
        <v>3.2</v>
      </c>
      <c r="D332" s="8">
        <v>2.1</v>
      </c>
      <c r="E332" s="8">
        <v>4.5</v>
      </c>
      <c r="F332" s="8">
        <v>2.9</v>
      </c>
      <c r="G332" s="8">
        <v>2.2999999999999998</v>
      </c>
      <c r="H332" s="8">
        <v>3.1</v>
      </c>
      <c r="I332" s="8">
        <v>4.2</v>
      </c>
      <c r="J332" s="8">
        <v>3.9</v>
      </c>
      <c r="K332" s="9"/>
    </row>
    <row r="333" spans="1:11" ht="15.75" customHeight="1">
      <c r="A333" s="8">
        <v>2.8</v>
      </c>
      <c r="B333" s="8">
        <v>4.0999999999999996</v>
      </c>
      <c r="C333" s="8">
        <v>2.6</v>
      </c>
      <c r="D333" s="8">
        <v>2.4</v>
      </c>
      <c r="E333" s="8">
        <v>4.7</v>
      </c>
      <c r="F333" s="8">
        <v>3.3</v>
      </c>
      <c r="G333" s="8">
        <v>2.7</v>
      </c>
      <c r="H333" s="8">
        <v>3</v>
      </c>
      <c r="I333" s="8">
        <v>4.3</v>
      </c>
      <c r="J333" s="8">
        <v>3.7</v>
      </c>
      <c r="K333" s="9"/>
    </row>
    <row r="334" spans="1:11" ht="15.75" customHeight="1">
      <c r="A334" s="8">
        <v>2.2000000000000002</v>
      </c>
      <c r="B334" s="8">
        <v>3.6</v>
      </c>
      <c r="C334" s="8">
        <v>4</v>
      </c>
      <c r="D334" s="8">
        <v>2.7</v>
      </c>
      <c r="E334" s="8">
        <v>3.8</v>
      </c>
      <c r="F334" s="8">
        <v>3.5</v>
      </c>
      <c r="G334" s="8">
        <v>3.2</v>
      </c>
      <c r="H334" s="8">
        <v>4.4000000000000004</v>
      </c>
      <c r="I334" s="8">
        <v>2</v>
      </c>
      <c r="J334" s="8">
        <v>3.4</v>
      </c>
      <c r="K334" s="9"/>
    </row>
    <row r="335" spans="1:11" ht="15.75" customHeight="1">
      <c r="A335" s="8">
        <v>3.1</v>
      </c>
      <c r="B335" s="8">
        <v>2.9</v>
      </c>
      <c r="C335" s="8">
        <v>4.5999999999999996</v>
      </c>
      <c r="D335" s="8">
        <v>3.3</v>
      </c>
      <c r="E335" s="8">
        <v>2.5</v>
      </c>
      <c r="F335" s="8">
        <v>4.9000000000000004</v>
      </c>
      <c r="G335" s="8">
        <v>2.8</v>
      </c>
      <c r="H335" s="8">
        <v>3</v>
      </c>
      <c r="I335" s="8">
        <v>4.2</v>
      </c>
      <c r="J335" s="8">
        <v>3.9</v>
      </c>
      <c r="K335" s="9"/>
    </row>
    <row r="336" spans="1:11" ht="15.75" customHeight="1">
      <c r="A336" s="8">
        <v>2.8</v>
      </c>
      <c r="B336" s="8">
        <v>4.0999999999999996</v>
      </c>
      <c r="C336" s="8">
        <v>2.6</v>
      </c>
      <c r="D336" s="8">
        <v>2.4</v>
      </c>
      <c r="E336" s="8">
        <v>4.7</v>
      </c>
      <c r="F336" s="8">
        <v>3.3</v>
      </c>
      <c r="G336" s="8">
        <v>2.7</v>
      </c>
      <c r="H336" s="8">
        <v>3</v>
      </c>
      <c r="I336" s="8">
        <v>4.3</v>
      </c>
      <c r="J336" s="8">
        <v>3.7</v>
      </c>
      <c r="K336" s="9"/>
    </row>
    <row r="337" spans="1:11" ht="15.75" customHeight="1">
      <c r="A337" s="8">
        <v>2.2000000000000002</v>
      </c>
      <c r="B337" s="8">
        <v>3.6</v>
      </c>
      <c r="C337" s="8">
        <v>4</v>
      </c>
      <c r="D337" s="8">
        <v>2.7</v>
      </c>
      <c r="E337" s="8">
        <v>3.8</v>
      </c>
      <c r="F337" s="8">
        <v>3.5</v>
      </c>
      <c r="G337" s="8">
        <v>3.2</v>
      </c>
      <c r="H337" s="8">
        <v>4.4000000000000004</v>
      </c>
      <c r="I337" s="8">
        <v>2</v>
      </c>
      <c r="J337" s="8">
        <v>3.4</v>
      </c>
      <c r="K337" s="9"/>
    </row>
    <row r="338" spans="1:11" ht="15.75" customHeight="1">
      <c r="A338" s="8">
        <v>3.1</v>
      </c>
      <c r="B338" s="8">
        <v>2.9</v>
      </c>
      <c r="C338" s="8">
        <v>4.5999999999999996</v>
      </c>
      <c r="D338" s="8">
        <v>3.3</v>
      </c>
      <c r="E338" s="8">
        <v>2.5</v>
      </c>
      <c r="F338" s="8">
        <v>4.9000000000000004</v>
      </c>
      <c r="G338" s="8">
        <v>2.8</v>
      </c>
      <c r="H338" s="8">
        <v>3</v>
      </c>
      <c r="I338" s="8">
        <v>4.2</v>
      </c>
      <c r="J338" s="8">
        <v>3.9</v>
      </c>
      <c r="K338" s="9"/>
    </row>
    <row r="339" spans="1:11" ht="15.75" customHeight="1">
      <c r="A339" s="8">
        <v>2.8</v>
      </c>
      <c r="B339" s="8">
        <v>4.0999999999999996</v>
      </c>
      <c r="C339" s="8">
        <v>2.6</v>
      </c>
      <c r="D339" s="8">
        <v>2.4</v>
      </c>
      <c r="E339" s="8">
        <v>4.7</v>
      </c>
      <c r="F339" s="8">
        <v>3.3</v>
      </c>
      <c r="G339" s="8">
        <v>2.7</v>
      </c>
      <c r="H339" s="8">
        <v>3</v>
      </c>
      <c r="I339" s="8">
        <v>4.3</v>
      </c>
      <c r="J339" s="8">
        <v>3.7</v>
      </c>
      <c r="K339" s="9"/>
    </row>
    <row r="340" spans="1:11" ht="15.75" customHeight="1">
      <c r="A340" s="8">
        <v>2.2000000000000002</v>
      </c>
      <c r="B340" s="8">
        <v>3.6</v>
      </c>
      <c r="C340" s="8">
        <v>4</v>
      </c>
      <c r="D340" s="8">
        <v>2.7</v>
      </c>
      <c r="E340" s="8">
        <v>3.8</v>
      </c>
      <c r="F340" s="8">
        <v>3.5</v>
      </c>
      <c r="G340" s="8">
        <v>3.2</v>
      </c>
      <c r="H340" s="8">
        <v>4.4000000000000004</v>
      </c>
      <c r="I340" s="8">
        <v>2</v>
      </c>
      <c r="J340" s="8">
        <v>3.4</v>
      </c>
      <c r="K340" s="9"/>
    </row>
    <row r="341" spans="1:11" ht="15.75" customHeight="1">
      <c r="A341" s="8">
        <v>3.1</v>
      </c>
      <c r="B341" s="8">
        <v>2.9</v>
      </c>
      <c r="C341" s="8">
        <v>4.5999999999999996</v>
      </c>
      <c r="D341" s="8">
        <v>3.3</v>
      </c>
      <c r="E341" s="8">
        <v>2.5</v>
      </c>
      <c r="F341" s="8">
        <v>4.9000000000000004</v>
      </c>
      <c r="G341" s="9"/>
      <c r="H341" s="9"/>
      <c r="I341" s="9"/>
      <c r="J341" s="9"/>
      <c r="K341" s="9"/>
    </row>
    <row r="342" spans="1:11" ht="15.75" customHeight="1">
      <c r="A342" s="9"/>
      <c r="B342" s="9"/>
      <c r="C342" s="9"/>
      <c r="D342" s="9"/>
      <c r="E342" s="9"/>
      <c r="F342" s="9"/>
      <c r="G342" s="9"/>
      <c r="H342" s="9"/>
      <c r="I342" s="9"/>
      <c r="J342" s="9"/>
      <c r="K342" s="9"/>
    </row>
    <row r="343" spans="1:11" ht="12.75">
      <c r="A343" s="1" t="s">
        <v>52</v>
      </c>
      <c r="B343" s="6">
        <f>SKEW(A332:J341)</f>
        <v>0.22402536454542335</v>
      </c>
      <c r="C343" s="1" t="s">
        <v>56</v>
      </c>
    </row>
    <row r="344" spans="1:11" ht="15.75" customHeight="1">
      <c r="A344" s="9" t="s">
        <v>54</v>
      </c>
      <c r="B344" s="6">
        <f>KURT(A332:J341)</f>
        <v>-0.93120912452529181</v>
      </c>
      <c r="C344" s="1" t="s">
        <v>57</v>
      </c>
    </row>
    <row r="345" spans="1:11" ht="15.75" customHeight="1">
      <c r="B345" s="9"/>
    </row>
    <row r="346" spans="1:11" ht="12.75">
      <c r="A346" s="1" t="s">
        <v>12</v>
      </c>
    </row>
    <row r="347" spans="1:11" ht="15.75" customHeight="1">
      <c r="A347" s="8">
        <v>4</v>
      </c>
      <c r="B347" s="8">
        <v>5</v>
      </c>
      <c r="C347" s="8">
        <v>3</v>
      </c>
      <c r="D347" s="8">
        <v>4</v>
      </c>
      <c r="E347" s="8">
        <v>4</v>
      </c>
      <c r="F347" s="8">
        <v>3</v>
      </c>
      <c r="G347" s="8">
        <v>2</v>
      </c>
      <c r="H347" s="8">
        <v>5</v>
      </c>
      <c r="I347" s="8">
        <v>4</v>
      </c>
      <c r="J347" s="8">
        <v>3</v>
      </c>
      <c r="K347" s="9"/>
    </row>
    <row r="348" spans="1:11" ht="15.75" customHeight="1">
      <c r="A348" s="8">
        <v>5</v>
      </c>
      <c r="B348" s="8">
        <v>4</v>
      </c>
      <c r="C348" s="8">
        <v>2</v>
      </c>
      <c r="D348" s="8">
        <v>3</v>
      </c>
      <c r="E348" s="8">
        <v>4</v>
      </c>
      <c r="F348" s="8">
        <v>5</v>
      </c>
      <c r="G348" s="8">
        <v>3</v>
      </c>
      <c r="H348" s="8">
        <v>4</v>
      </c>
      <c r="I348" s="8">
        <v>5</v>
      </c>
      <c r="J348" s="8">
        <v>3</v>
      </c>
      <c r="K348" s="9"/>
    </row>
    <row r="349" spans="1:11" ht="15.75" customHeight="1">
      <c r="A349" s="8">
        <v>4</v>
      </c>
      <c r="B349" s="8">
        <v>3</v>
      </c>
      <c r="C349" s="8">
        <v>2</v>
      </c>
      <c r="D349" s="8">
        <v>4</v>
      </c>
      <c r="E349" s="8">
        <v>5</v>
      </c>
      <c r="F349" s="8">
        <v>3</v>
      </c>
      <c r="G349" s="8">
        <v>4</v>
      </c>
      <c r="H349" s="8">
        <v>5</v>
      </c>
      <c r="I349" s="8">
        <v>4</v>
      </c>
      <c r="J349" s="8">
        <v>3</v>
      </c>
      <c r="K349" s="9"/>
    </row>
    <row r="350" spans="1:11" ht="15.75" customHeight="1">
      <c r="A350" s="8">
        <v>3</v>
      </c>
      <c r="B350" s="8">
        <v>4</v>
      </c>
      <c r="C350" s="8">
        <v>5</v>
      </c>
      <c r="D350" s="8">
        <v>2</v>
      </c>
      <c r="E350" s="8">
        <v>3</v>
      </c>
      <c r="F350" s="8">
        <v>4</v>
      </c>
      <c r="G350" s="8">
        <v>4</v>
      </c>
      <c r="H350" s="8">
        <v>3</v>
      </c>
      <c r="I350" s="8">
        <v>5</v>
      </c>
      <c r="J350" s="8">
        <v>4</v>
      </c>
      <c r="K350" s="9"/>
    </row>
    <row r="351" spans="1:11" ht="15.75" customHeight="1">
      <c r="A351" s="8">
        <v>3</v>
      </c>
      <c r="B351" s="8">
        <v>4</v>
      </c>
      <c r="C351" s="8">
        <v>5</v>
      </c>
      <c r="D351" s="8">
        <v>4</v>
      </c>
      <c r="E351" s="8">
        <v>2</v>
      </c>
      <c r="F351" s="8">
        <v>3</v>
      </c>
      <c r="G351" s="8">
        <v>4</v>
      </c>
      <c r="H351" s="8">
        <v>5</v>
      </c>
      <c r="I351" s="8">
        <v>3</v>
      </c>
      <c r="J351" s="8">
        <v>4</v>
      </c>
      <c r="K351" s="9"/>
    </row>
    <row r="352" spans="1:11" ht="15.75" customHeight="1">
      <c r="A352" s="8">
        <v>5</v>
      </c>
      <c r="B352" s="8">
        <v>4</v>
      </c>
      <c r="C352" s="8">
        <v>3</v>
      </c>
      <c r="D352" s="8">
        <v>4</v>
      </c>
      <c r="E352" s="8">
        <v>5</v>
      </c>
      <c r="F352" s="8">
        <v>3</v>
      </c>
      <c r="G352" s="8">
        <v>4</v>
      </c>
      <c r="H352" s="8">
        <v>5</v>
      </c>
      <c r="I352" s="8">
        <v>4</v>
      </c>
      <c r="J352" s="8">
        <v>3</v>
      </c>
      <c r="K352" s="9"/>
    </row>
    <row r="353" spans="1:11" ht="15.75" customHeight="1">
      <c r="A353" s="8">
        <v>3</v>
      </c>
      <c r="B353" s="8">
        <v>4</v>
      </c>
      <c r="C353" s="8">
        <v>5</v>
      </c>
      <c r="D353" s="8">
        <v>2</v>
      </c>
      <c r="E353" s="8">
        <v>3</v>
      </c>
      <c r="F353" s="8">
        <v>4</v>
      </c>
      <c r="G353" s="8">
        <v>4</v>
      </c>
      <c r="H353" s="8">
        <v>3</v>
      </c>
      <c r="I353" s="8">
        <v>5</v>
      </c>
      <c r="J353" s="8">
        <v>4</v>
      </c>
      <c r="K353" s="9"/>
    </row>
    <row r="354" spans="1:11" ht="15.75" customHeight="1">
      <c r="A354" s="8">
        <v>3</v>
      </c>
      <c r="B354" s="8">
        <v>4</v>
      </c>
      <c r="C354" s="8">
        <v>5</v>
      </c>
      <c r="D354" s="8">
        <v>4</v>
      </c>
      <c r="E354" s="8">
        <v>2</v>
      </c>
      <c r="F354" s="8">
        <v>3</v>
      </c>
      <c r="G354" s="8">
        <v>4</v>
      </c>
      <c r="H354" s="8">
        <v>5</v>
      </c>
      <c r="I354" s="8">
        <v>3</v>
      </c>
      <c r="J354" s="8">
        <v>4</v>
      </c>
      <c r="K354" s="9"/>
    </row>
    <row r="355" spans="1:11" ht="15.75" customHeight="1">
      <c r="A355" s="8">
        <v>5</v>
      </c>
      <c r="B355" s="8">
        <v>4</v>
      </c>
      <c r="C355" s="8">
        <v>3</v>
      </c>
      <c r="D355" s="8">
        <v>4</v>
      </c>
      <c r="E355" s="8">
        <v>5</v>
      </c>
      <c r="F355" s="8">
        <v>3</v>
      </c>
      <c r="G355" s="8">
        <v>4</v>
      </c>
      <c r="H355" s="8">
        <v>5</v>
      </c>
      <c r="I355" s="8">
        <v>4</v>
      </c>
      <c r="J355" s="8">
        <v>3</v>
      </c>
      <c r="K355" s="9"/>
    </row>
    <row r="356" spans="1:11" ht="15.75" customHeight="1">
      <c r="A356" s="8">
        <v>3</v>
      </c>
      <c r="B356" s="8">
        <v>4</v>
      </c>
      <c r="C356" s="8">
        <v>5</v>
      </c>
      <c r="D356" s="8">
        <v>2</v>
      </c>
      <c r="E356" s="8">
        <v>3</v>
      </c>
      <c r="F356" s="8">
        <v>4</v>
      </c>
      <c r="G356" s="8">
        <v>4</v>
      </c>
      <c r="H356" s="8">
        <v>3</v>
      </c>
      <c r="I356" s="8">
        <v>5</v>
      </c>
      <c r="J356" s="8">
        <v>4</v>
      </c>
      <c r="K356" s="9"/>
    </row>
    <row r="357" spans="1:11" ht="15.75" customHeight="1">
      <c r="A357" s="9"/>
      <c r="B357" s="9"/>
      <c r="C357" s="9"/>
      <c r="D357" s="9"/>
      <c r="E357" s="9"/>
      <c r="F357" s="9"/>
      <c r="G357" s="9"/>
      <c r="H357" s="9"/>
      <c r="I357" s="9"/>
      <c r="J357" s="9"/>
      <c r="K357" s="9"/>
    </row>
    <row r="358" spans="1:11" ht="12.75">
      <c r="A358" s="1" t="s">
        <v>52</v>
      </c>
      <c r="B358" s="6">
        <f>SKEW(A347:J356)</f>
        <v>-0.21090973977304461</v>
      </c>
      <c r="C358" s="1" t="s">
        <v>58</v>
      </c>
    </row>
    <row r="359" spans="1:11" ht="15.75" customHeight="1">
      <c r="A359" s="9" t="s">
        <v>54</v>
      </c>
      <c r="B359" s="6">
        <f>KURT(A347:J356)</f>
        <v>-0.74525627211662515</v>
      </c>
      <c r="C359" s="1" t="s">
        <v>59</v>
      </c>
    </row>
    <row r="362" spans="1:11" ht="12.75">
      <c r="A362" s="1" t="s">
        <v>13</v>
      </c>
    </row>
    <row r="363" spans="1:11" ht="15.75" customHeight="1">
      <c r="A363" s="8">
        <v>280</v>
      </c>
      <c r="B363" s="8">
        <v>350</v>
      </c>
      <c r="C363" s="8">
        <v>310</v>
      </c>
      <c r="D363" s="8">
        <v>270</v>
      </c>
      <c r="E363" s="8">
        <v>390</v>
      </c>
      <c r="F363" s="8">
        <v>320</v>
      </c>
      <c r="G363" s="8">
        <v>290</v>
      </c>
      <c r="H363" s="8">
        <v>340</v>
      </c>
      <c r="I363" s="8">
        <v>310</v>
      </c>
      <c r="J363" s="8">
        <v>380</v>
      </c>
      <c r="K363" s="9"/>
    </row>
    <row r="364" spans="1:11" ht="15.75" customHeight="1">
      <c r="A364" s="8">
        <v>270</v>
      </c>
      <c r="B364" s="8">
        <v>350</v>
      </c>
      <c r="C364" s="8">
        <v>300</v>
      </c>
      <c r="D364" s="8">
        <v>330</v>
      </c>
      <c r="E364" s="8">
        <v>370</v>
      </c>
      <c r="F364" s="8">
        <v>310</v>
      </c>
      <c r="G364" s="8">
        <v>280</v>
      </c>
      <c r="H364" s="8">
        <v>320</v>
      </c>
      <c r="I364" s="8">
        <v>350</v>
      </c>
      <c r="J364" s="8">
        <v>290</v>
      </c>
      <c r="K364" s="9"/>
    </row>
    <row r="365" spans="1:11" ht="15.75" customHeight="1">
      <c r="A365" s="8">
        <v>270</v>
      </c>
      <c r="B365" s="8">
        <v>350</v>
      </c>
      <c r="C365" s="8">
        <v>300</v>
      </c>
      <c r="D365" s="8">
        <v>330</v>
      </c>
      <c r="E365" s="8">
        <v>370</v>
      </c>
      <c r="F365" s="8">
        <v>310</v>
      </c>
      <c r="G365" s="8">
        <v>280</v>
      </c>
      <c r="H365" s="8">
        <v>320</v>
      </c>
      <c r="I365" s="8">
        <v>350</v>
      </c>
      <c r="J365" s="8">
        <v>290</v>
      </c>
      <c r="K365" s="9"/>
    </row>
    <row r="366" spans="1:11" ht="15.75" customHeight="1">
      <c r="A366" s="8">
        <v>270</v>
      </c>
      <c r="B366" s="8">
        <v>350</v>
      </c>
      <c r="C366" s="8">
        <v>300</v>
      </c>
      <c r="D366" s="8">
        <v>330</v>
      </c>
      <c r="E366" s="8">
        <v>370</v>
      </c>
      <c r="F366" s="8">
        <v>310</v>
      </c>
      <c r="G366" s="8">
        <v>280</v>
      </c>
      <c r="H366" s="8">
        <v>320</v>
      </c>
      <c r="I366" s="8">
        <v>350</v>
      </c>
      <c r="J366" s="8">
        <v>290</v>
      </c>
      <c r="K366" s="9"/>
    </row>
    <row r="367" spans="1:11" ht="15.75" customHeight="1">
      <c r="A367" s="8">
        <v>270</v>
      </c>
      <c r="B367" s="8">
        <v>350</v>
      </c>
      <c r="C367" s="8">
        <v>300</v>
      </c>
      <c r="D367" s="8">
        <v>330</v>
      </c>
      <c r="E367" s="8">
        <v>370</v>
      </c>
      <c r="F367" s="8">
        <v>310</v>
      </c>
      <c r="G367" s="8">
        <v>280</v>
      </c>
      <c r="H367" s="8">
        <v>320</v>
      </c>
      <c r="I367" s="8">
        <v>350</v>
      </c>
      <c r="J367" s="8">
        <v>290</v>
      </c>
      <c r="K367" s="9"/>
    </row>
    <row r="368" spans="1:11" ht="15.75" customHeight="1">
      <c r="A368" s="8">
        <v>270</v>
      </c>
      <c r="B368" s="8">
        <v>350</v>
      </c>
      <c r="C368" s="8">
        <v>300</v>
      </c>
      <c r="D368" s="8">
        <v>330</v>
      </c>
      <c r="E368" s="8">
        <v>370</v>
      </c>
      <c r="F368" s="8">
        <v>310</v>
      </c>
      <c r="G368" s="8">
        <v>280</v>
      </c>
      <c r="H368" s="8">
        <v>320</v>
      </c>
      <c r="I368" s="8">
        <v>350</v>
      </c>
      <c r="J368" s="8">
        <v>290</v>
      </c>
      <c r="K368" s="9"/>
    </row>
    <row r="369" spans="1:11" ht="15.75" customHeight="1">
      <c r="A369" s="8">
        <v>270</v>
      </c>
      <c r="B369" s="8">
        <v>350</v>
      </c>
      <c r="C369" s="8">
        <v>300</v>
      </c>
      <c r="D369" s="8">
        <v>330</v>
      </c>
      <c r="E369" s="8">
        <v>370</v>
      </c>
      <c r="F369" s="8">
        <v>310</v>
      </c>
      <c r="G369" s="8">
        <v>280</v>
      </c>
      <c r="H369" s="8">
        <v>320</v>
      </c>
      <c r="I369" s="8">
        <v>350</v>
      </c>
      <c r="J369" s="8">
        <v>290</v>
      </c>
      <c r="K369" s="9"/>
    </row>
    <row r="370" spans="1:11" ht="15.75" customHeight="1">
      <c r="A370" s="8">
        <v>270</v>
      </c>
      <c r="B370" s="8">
        <v>350</v>
      </c>
      <c r="C370" s="8">
        <v>300</v>
      </c>
      <c r="D370" s="8">
        <v>330</v>
      </c>
      <c r="E370" s="8">
        <v>370</v>
      </c>
      <c r="F370" s="8">
        <v>310</v>
      </c>
      <c r="G370" s="8">
        <v>280</v>
      </c>
      <c r="H370" s="8">
        <v>320</v>
      </c>
      <c r="I370" s="8">
        <v>350</v>
      </c>
      <c r="J370" s="8">
        <v>290</v>
      </c>
      <c r="K370" s="9"/>
    </row>
    <row r="371" spans="1:11" ht="15.75" customHeight="1">
      <c r="A371" s="8">
        <v>270</v>
      </c>
      <c r="B371" s="8">
        <v>350</v>
      </c>
      <c r="C371" s="8">
        <v>300</v>
      </c>
      <c r="D371" s="8">
        <v>330</v>
      </c>
      <c r="E371" s="8">
        <v>370</v>
      </c>
      <c r="F371" s="8">
        <v>310</v>
      </c>
      <c r="G371" s="8">
        <v>280</v>
      </c>
      <c r="H371" s="8">
        <v>320</v>
      </c>
      <c r="I371" s="8">
        <v>350</v>
      </c>
      <c r="J371" s="8">
        <v>290</v>
      </c>
      <c r="K371" s="9"/>
    </row>
    <row r="372" spans="1:11" ht="15.75" customHeight="1">
      <c r="A372" s="8">
        <v>270</v>
      </c>
      <c r="B372" s="8">
        <v>350</v>
      </c>
      <c r="C372" s="8">
        <v>300</v>
      </c>
      <c r="D372" s="8">
        <v>330</v>
      </c>
      <c r="E372" s="8">
        <v>370</v>
      </c>
      <c r="F372" s="8">
        <v>310</v>
      </c>
      <c r="G372" s="8">
        <v>280</v>
      </c>
      <c r="H372" s="8">
        <v>320</v>
      </c>
      <c r="I372" s="8">
        <v>350</v>
      </c>
      <c r="J372" s="8">
        <v>290</v>
      </c>
      <c r="K372" s="9"/>
    </row>
    <row r="373" spans="1:11" ht="15.75" customHeight="1">
      <c r="A373" s="9"/>
      <c r="B373" s="9"/>
      <c r="C373" s="9"/>
      <c r="D373" s="9"/>
      <c r="E373" s="9"/>
      <c r="F373" s="9"/>
      <c r="G373" s="9"/>
      <c r="H373" s="9"/>
      <c r="I373" s="9"/>
      <c r="J373" s="9"/>
      <c r="K373" s="9"/>
    </row>
    <row r="374" spans="1:11" ht="12.75">
      <c r="A374" s="1" t="s">
        <v>52</v>
      </c>
      <c r="B374" s="6">
        <f>SKEW(A363:J372)</f>
        <v>0.2092186247974063</v>
      </c>
      <c r="C374" s="1" t="s">
        <v>60</v>
      </c>
    </row>
    <row r="375" spans="1:11" ht="15.75" customHeight="1">
      <c r="A375" s="9" t="s">
        <v>54</v>
      </c>
      <c r="B375" s="6">
        <f>KURT(A363:J372)</f>
        <v>-1.0374244845101974</v>
      </c>
      <c r="C375" s="1" t="s">
        <v>61</v>
      </c>
    </row>
    <row r="376" spans="1:11" ht="12.75">
      <c r="C376" s="1" t="s">
        <v>62</v>
      </c>
    </row>
    <row r="378" spans="1:11" ht="12.75">
      <c r="A378" s="1" t="s">
        <v>17</v>
      </c>
    </row>
    <row r="379" spans="1:11" ht="15.75" customHeight="1">
      <c r="A379" s="8">
        <v>12</v>
      </c>
      <c r="B379" s="8">
        <v>18</v>
      </c>
      <c r="C379" s="8">
        <v>15</v>
      </c>
      <c r="D379" s="8">
        <v>22</v>
      </c>
      <c r="E379" s="8">
        <v>20</v>
      </c>
      <c r="F379" s="8">
        <v>14</v>
      </c>
      <c r="G379" s="8">
        <v>16</v>
      </c>
      <c r="H379" s="8">
        <v>21</v>
      </c>
      <c r="I379" s="8">
        <v>19</v>
      </c>
      <c r="J379" s="8">
        <v>17</v>
      </c>
      <c r="K379" s="9"/>
    </row>
    <row r="380" spans="1:11" ht="15.75" customHeight="1">
      <c r="A380" s="8">
        <v>22</v>
      </c>
      <c r="B380" s="8">
        <v>19</v>
      </c>
      <c r="C380" s="8">
        <v>13</v>
      </c>
      <c r="D380" s="8">
        <v>16</v>
      </c>
      <c r="E380" s="8">
        <v>21</v>
      </c>
      <c r="F380" s="8">
        <v>22</v>
      </c>
      <c r="G380" s="8">
        <v>17</v>
      </c>
      <c r="H380" s="8">
        <v>19</v>
      </c>
      <c r="I380" s="8">
        <v>22</v>
      </c>
      <c r="J380" s="8">
        <v>18</v>
      </c>
      <c r="K380" s="9"/>
    </row>
    <row r="381" spans="1:11" ht="15.75" customHeight="1">
      <c r="A381" s="8">
        <v>14</v>
      </c>
      <c r="B381" s="8">
        <v>20</v>
      </c>
      <c r="C381" s="8">
        <v>19</v>
      </c>
      <c r="D381" s="8">
        <v>17</v>
      </c>
      <c r="E381" s="8">
        <v>22</v>
      </c>
      <c r="F381" s="8">
        <v>18</v>
      </c>
      <c r="G381" s="8">
        <v>15</v>
      </c>
      <c r="H381" s="8">
        <v>21</v>
      </c>
      <c r="I381" s="8">
        <v>20</v>
      </c>
      <c r="J381" s="8">
        <v>16</v>
      </c>
      <c r="K381" s="9"/>
    </row>
    <row r="382" spans="1:11" ht="15.75" customHeight="1">
      <c r="A382" s="8">
        <v>12</v>
      </c>
      <c r="B382" s="8">
        <v>18</v>
      </c>
      <c r="C382" s="8">
        <v>15</v>
      </c>
      <c r="D382" s="8">
        <v>22</v>
      </c>
      <c r="E382" s="8">
        <v>20</v>
      </c>
      <c r="F382" s="8">
        <v>14</v>
      </c>
      <c r="G382" s="8">
        <v>16</v>
      </c>
      <c r="H382" s="8">
        <v>21</v>
      </c>
      <c r="I382" s="8">
        <v>19</v>
      </c>
      <c r="J382" s="8">
        <v>17</v>
      </c>
      <c r="K382" s="9"/>
    </row>
    <row r="383" spans="1:11" ht="15.75" customHeight="1">
      <c r="A383" s="8">
        <v>22</v>
      </c>
      <c r="B383" s="8">
        <v>19</v>
      </c>
      <c r="C383" s="8">
        <v>13</v>
      </c>
      <c r="D383" s="8">
        <v>16</v>
      </c>
      <c r="E383" s="8">
        <v>21</v>
      </c>
      <c r="F383" s="8">
        <v>22</v>
      </c>
      <c r="G383" s="8">
        <v>17</v>
      </c>
      <c r="H383" s="8">
        <v>19</v>
      </c>
      <c r="I383" s="8">
        <v>22</v>
      </c>
      <c r="J383" s="8">
        <v>18</v>
      </c>
      <c r="K383" s="9"/>
    </row>
    <row r="384" spans="1:11" ht="15.75" customHeight="1">
      <c r="A384" s="8">
        <v>14</v>
      </c>
      <c r="B384" s="8">
        <v>20</v>
      </c>
      <c r="C384" s="8">
        <v>19</v>
      </c>
      <c r="D384" s="8">
        <v>17</v>
      </c>
      <c r="E384" s="8">
        <v>22</v>
      </c>
      <c r="F384" s="8">
        <v>18</v>
      </c>
      <c r="G384" s="8">
        <v>15</v>
      </c>
      <c r="H384" s="8">
        <v>21</v>
      </c>
      <c r="I384" s="8">
        <v>20</v>
      </c>
      <c r="J384" s="8">
        <v>16</v>
      </c>
      <c r="K384" s="9"/>
    </row>
    <row r="385" spans="1:11" ht="15.75" customHeight="1">
      <c r="A385" s="8">
        <v>12</v>
      </c>
      <c r="B385" s="8">
        <v>18</v>
      </c>
      <c r="C385" s="8">
        <v>15</v>
      </c>
      <c r="D385" s="8">
        <v>22</v>
      </c>
      <c r="E385" s="8">
        <v>20</v>
      </c>
      <c r="F385" s="8">
        <v>14</v>
      </c>
      <c r="G385" s="8">
        <v>16</v>
      </c>
      <c r="H385" s="8">
        <v>21</v>
      </c>
      <c r="I385" s="8">
        <v>19</v>
      </c>
      <c r="J385" s="8">
        <v>17</v>
      </c>
      <c r="K385" s="9"/>
    </row>
    <row r="386" spans="1:11" ht="15.75" customHeight="1">
      <c r="A386" s="8">
        <v>22</v>
      </c>
      <c r="B386" s="8">
        <v>19</v>
      </c>
      <c r="C386" s="8">
        <v>13</v>
      </c>
      <c r="D386" s="8">
        <v>16</v>
      </c>
      <c r="E386" s="8">
        <v>21</v>
      </c>
      <c r="F386" s="8">
        <v>22</v>
      </c>
      <c r="G386" s="8">
        <v>17</v>
      </c>
      <c r="H386" s="8">
        <v>19</v>
      </c>
      <c r="I386" s="8">
        <v>22</v>
      </c>
      <c r="J386" s="8">
        <v>18</v>
      </c>
      <c r="K386" s="9"/>
    </row>
    <row r="387" spans="1:11" ht="15.75" customHeight="1">
      <c r="A387" s="8">
        <v>14</v>
      </c>
      <c r="B387" s="8">
        <v>20</v>
      </c>
      <c r="C387" s="8">
        <v>19</v>
      </c>
      <c r="D387" s="8">
        <v>17</v>
      </c>
      <c r="E387" s="8">
        <v>22</v>
      </c>
      <c r="F387" s="8">
        <v>18</v>
      </c>
      <c r="G387" s="8">
        <v>15</v>
      </c>
      <c r="H387" s="8">
        <v>21</v>
      </c>
      <c r="I387" s="8">
        <v>20</v>
      </c>
      <c r="J387" s="8">
        <v>16</v>
      </c>
      <c r="K387" s="9"/>
    </row>
    <row r="388" spans="1:11" ht="15.75" customHeight="1">
      <c r="A388" s="8">
        <v>12</v>
      </c>
      <c r="B388" s="8">
        <v>18</v>
      </c>
      <c r="C388" s="8">
        <v>15</v>
      </c>
      <c r="D388" s="8">
        <v>22</v>
      </c>
      <c r="E388" s="8">
        <v>20</v>
      </c>
      <c r="F388" s="8">
        <v>14</v>
      </c>
      <c r="G388" s="8">
        <v>16</v>
      </c>
      <c r="H388" s="8">
        <v>21</v>
      </c>
      <c r="I388" s="8">
        <v>19</v>
      </c>
      <c r="J388" s="8">
        <v>17</v>
      </c>
      <c r="K388" s="9"/>
    </row>
    <row r="389" spans="1:11" ht="15.75" customHeight="1">
      <c r="A389" s="9"/>
      <c r="B389" s="9"/>
      <c r="C389" s="9"/>
      <c r="D389" s="9"/>
      <c r="E389" s="9"/>
      <c r="F389" s="9"/>
      <c r="G389" s="9"/>
      <c r="H389" s="9"/>
      <c r="I389" s="9"/>
      <c r="J389" s="9"/>
      <c r="K389" s="9"/>
    </row>
    <row r="390" spans="1:11" ht="12.75">
      <c r="A390" s="1" t="s">
        <v>52</v>
      </c>
      <c r="B390" s="6">
        <f>SKEW(A379:J388)</f>
        <v>-0.3350128722188207</v>
      </c>
      <c r="C390" s="1" t="s">
        <v>58</v>
      </c>
    </row>
    <row r="391" spans="1:11" ht="15.75" customHeight="1">
      <c r="A391" s="9" t="s">
        <v>54</v>
      </c>
      <c r="B391" s="6">
        <f>KURT(A379:J388)</f>
        <v>-0.88101144669010489</v>
      </c>
      <c r="C391" s="1" t="s">
        <v>59</v>
      </c>
    </row>
    <row r="394" spans="1:11" ht="12.75">
      <c r="A394" s="12" t="s">
        <v>63</v>
      </c>
    </row>
    <row r="395" spans="1:11" ht="15.75" customHeight="1">
      <c r="A395" s="9" t="s">
        <v>0</v>
      </c>
      <c r="B395" s="9"/>
      <c r="C395" s="9"/>
      <c r="D395" s="9"/>
      <c r="E395" s="9"/>
      <c r="F395" s="9"/>
      <c r="G395" s="9"/>
      <c r="H395" s="9"/>
      <c r="I395" s="9"/>
      <c r="J395" s="9"/>
      <c r="K395" s="9"/>
    </row>
    <row r="396" spans="1:11" ht="15.75" customHeight="1">
      <c r="A396" s="8">
        <v>40</v>
      </c>
      <c r="B396" s="8">
        <v>45</v>
      </c>
      <c r="C396" s="8">
        <v>50</v>
      </c>
      <c r="D396" s="8">
        <v>55</v>
      </c>
      <c r="E396" s="8">
        <v>60</v>
      </c>
      <c r="F396" s="8">
        <v>62</v>
      </c>
      <c r="G396" s="8">
        <v>65</v>
      </c>
      <c r="H396" s="8">
        <v>68</v>
      </c>
      <c r="I396" s="8">
        <v>70</v>
      </c>
      <c r="J396" s="8">
        <v>72</v>
      </c>
      <c r="K396" s="9"/>
    </row>
    <row r="397" spans="1:11" ht="15.75" customHeight="1">
      <c r="A397" s="8">
        <v>75</v>
      </c>
      <c r="B397" s="8">
        <v>78</v>
      </c>
      <c r="C397" s="8">
        <v>80</v>
      </c>
      <c r="D397" s="8">
        <v>82</v>
      </c>
      <c r="E397" s="8">
        <v>85</v>
      </c>
      <c r="F397" s="8">
        <v>88</v>
      </c>
      <c r="G397" s="8">
        <v>90</v>
      </c>
      <c r="H397" s="8">
        <v>92</v>
      </c>
      <c r="I397" s="8">
        <v>95</v>
      </c>
      <c r="J397" s="8">
        <v>100</v>
      </c>
      <c r="K397" s="9"/>
    </row>
    <row r="398" spans="1:11" ht="15.75" customHeight="1">
      <c r="A398" s="8">
        <v>105</v>
      </c>
      <c r="B398" s="8">
        <v>110</v>
      </c>
      <c r="C398" s="8">
        <v>115</v>
      </c>
      <c r="D398" s="8">
        <v>120</v>
      </c>
      <c r="E398" s="8">
        <v>125</v>
      </c>
      <c r="F398" s="8">
        <v>130</v>
      </c>
      <c r="G398" s="8">
        <v>135</v>
      </c>
      <c r="H398" s="8">
        <v>140</v>
      </c>
      <c r="I398" s="8">
        <v>145</v>
      </c>
      <c r="J398" s="8">
        <v>150</v>
      </c>
      <c r="K398" s="9"/>
    </row>
    <row r="399" spans="1:11" ht="15.75" customHeight="1">
      <c r="A399" s="8">
        <v>155</v>
      </c>
      <c r="B399" s="8">
        <v>160</v>
      </c>
      <c r="C399" s="8">
        <v>165</v>
      </c>
      <c r="D399" s="8">
        <v>170</v>
      </c>
      <c r="E399" s="8">
        <v>175</v>
      </c>
      <c r="F399" s="8">
        <v>180</v>
      </c>
      <c r="G399" s="8">
        <v>185</v>
      </c>
      <c r="H399" s="8">
        <v>190</v>
      </c>
      <c r="I399" s="8">
        <v>195</v>
      </c>
      <c r="J399" s="8">
        <v>200</v>
      </c>
      <c r="K399" s="9"/>
    </row>
    <row r="400" spans="1:11" ht="15.75" customHeight="1">
      <c r="A400" s="8">
        <v>205</v>
      </c>
      <c r="B400" s="8">
        <v>210</v>
      </c>
      <c r="C400" s="8">
        <v>215</v>
      </c>
      <c r="D400" s="8">
        <v>220</v>
      </c>
      <c r="E400" s="8">
        <v>225</v>
      </c>
      <c r="F400" s="8">
        <v>230</v>
      </c>
      <c r="G400" s="8">
        <v>235</v>
      </c>
      <c r="H400" s="8">
        <v>240</v>
      </c>
      <c r="I400" s="8">
        <v>245</v>
      </c>
      <c r="J400" s="8">
        <v>250</v>
      </c>
      <c r="K400" s="9"/>
    </row>
    <row r="401" spans="1:11" ht="15.75" customHeight="1">
      <c r="A401" s="8">
        <v>255</v>
      </c>
      <c r="B401" s="8">
        <v>260</v>
      </c>
      <c r="C401" s="8">
        <v>265</v>
      </c>
      <c r="D401" s="8">
        <v>270</v>
      </c>
      <c r="E401" s="8">
        <v>275</v>
      </c>
      <c r="F401" s="8">
        <v>280</v>
      </c>
      <c r="G401" s="8">
        <v>285</v>
      </c>
      <c r="H401" s="8">
        <v>290</v>
      </c>
      <c r="I401" s="8">
        <v>295</v>
      </c>
      <c r="J401" s="8">
        <v>300</v>
      </c>
      <c r="K401" s="9"/>
    </row>
    <row r="402" spans="1:11" ht="15.75" customHeight="1">
      <c r="A402" s="8">
        <v>305</v>
      </c>
      <c r="B402" s="8">
        <v>310</v>
      </c>
      <c r="C402" s="8">
        <v>315</v>
      </c>
      <c r="D402" s="8">
        <v>320</v>
      </c>
      <c r="E402" s="8">
        <v>325</v>
      </c>
      <c r="F402" s="8">
        <v>330</v>
      </c>
      <c r="G402" s="8">
        <v>335</v>
      </c>
      <c r="H402" s="8">
        <v>340</v>
      </c>
      <c r="I402" s="8">
        <v>345</v>
      </c>
      <c r="J402" s="8">
        <v>350</v>
      </c>
      <c r="K402" s="9"/>
    </row>
    <row r="403" spans="1:11" ht="15.75" customHeight="1">
      <c r="A403" s="8">
        <v>355</v>
      </c>
      <c r="B403" s="8">
        <v>360</v>
      </c>
      <c r="C403" s="8">
        <v>365</v>
      </c>
      <c r="D403" s="8">
        <v>370</v>
      </c>
      <c r="E403" s="8">
        <v>375</v>
      </c>
      <c r="F403" s="8">
        <v>380</v>
      </c>
      <c r="G403" s="8">
        <v>385</v>
      </c>
      <c r="H403" s="8">
        <v>390</v>
      </c>
      <c r="I403" s="8">
        <v>395</v>
      </c>
      <c r="J403" s="8">
        <v>400</v>
      </c>
      <c r="K403" s="9"/>
    </row>
    <row r="404" spans="1:11" ht="15.75" customHeight="1">
      <c r="A404" s="8">
        <v>405</v>
      </c>
      <c r="B404" s="8">
        <v>410</v>
      </c>
      <c r="C404" s="8">
        <v>415</v>
      </c>
      <c r="D404" s="8">
        <v>420</v>
      </c>
      <c r="E404" s="8">
        <v>425</v>
      </c>
      <c r="F404" s="8">
        <v>430</v>
      </c>
      <c r="G404" s="8">
        <v>435</v>
      </c>
      <c r="H404" s="8">
        <v>440</v>
      </c>
      <c r="I404" s="8">
        <v>445</v>
      </c>
      <c r="J404" s="8">
        <v>450</v>
      </c>
      <c r="K404" s="9"/>
    </row>
    <row r="405" spans="1:11" ht="15.75" customHeight="1">
      <c r="A405" s="8">
        <v>455</v>
      </c>
      <c r="B405" s="8">
        <v>460</v>
      </c>
      <c r="C405" s="8">
        <v>465</v>
      </c>
      <c r="D405" s="8">
        <v>470</v>
      </c>
      <c r="E405" s="8">
        <v>475</v>
      </c>
      <c r="F405" s="8">
        <v>480</v>
      </c>
      <c r="G405" s="8">
        <v>485</v>
      </c>
      <c r="H405" s="8">
        <v>490</v>
      </c>
      <c r="I405" s="8">
        <v>495</v>
      </c>
      <c r="J405" s="8">
        <v>500</v>
      </c>
      <c r="K405" s="9"/>
    </row>
    <row r="406" spans="1:11" ht="15.75" customHeight="1">
      <c r="A406" s="9"/>
      <c r="B406" s="9"/>
      <c r="C406" s="9"/>
      <c r="D406" s="9"/>
      <c r="E406" s="9"/>
      <c r="F406" s="9"/>
      <c r="G406" s="9"/>
      <c r="H406" s="9"/>
      <c r="I406" s="9"/>
      <c r="J406" s="9"/>
      <c r="K406" s="9"/>
    </row>
    <row r="407" spans="1:11" ht="12.75">
      <c r="A407" s="1" t="s">
        <v>64</v>
      </c>
      <c r="B407" s="1" t="s">
        <v>65</v>
      </c>
      <c r="C407" s="1">
        <f>QUARTILE(A396:J405,1)</f>
        <v>128.75</v>
      </c>
    </row>
    <row r="408" spans="1:11" ht="12.75">
      <c r="B408" s="1" t="s">
        <v>66</v>
      </c>
      <c r="C408" s="1">
        <f>QUARTILE(A396:J405,2)</f>
        <v>252.5</v>
      </c>
    </row>
    <row r="409" spans="1:11" ht="12.75">
      <c r="B409" s="1" t="s">
        <v>67</v>
      </c>
      <c r="C409" s="1">
        <f>QUARTILE(A396:J405,3)</f>
        <v>376.25</v>
      </c>
    </row>
    <row r="410" spans="1:11" ht="12.75">
      <c r="A410" s="1" t="s">
        <v>68</v>
      </c>
      <c r="B410" s="1" t="s">
        <v>69</v>
      </c>
      <c r="C410" s="1">
        <f>PERCENTILE(A396:J405,10%)</f>
        <v>74.7</v>
      </c>
    </row>
    <row r="411" spans="1:11" ht="12.75">
      <c r="B411" s="1" t="s">
        <v>70</v>
      </c>
      <c r="C411" s="1">
        <f>PERCENTILE(A396:J405,25%)</f>
        <v>128.75</v>
      </c>
    </row>
    <row r="412" spans="1:11" ht="12.75">
      <c r="B412" s="1" t="s">
        <v>71</v>
      </c>
      <c r="C412" s="1">
        <f>PERCENTILE(A396:J405,75%)</f>
        <v>376.25</v>
      </c>
    </row>
    <row r="413" spans="1:11" ht="12.75">
      <c r="B413" s="1" t="s">
        <v>72</v>
      </c>
      <c r="C413" s="1">
        <f>PERCENTILE(A396:J405,90%)</f>
        <v>450.50000000000006</v>
      </c>
    </row>
    <row r="414" spans="1:11" ht="15.75" customHeight="1">
      <c r="A414" s="1" t="s">
        <v>73</v>
      </c>
      <c r="B414" s="16" t="s">
        <v>110</v>
      </c>
    </row>
    <row r="415" spans="1:11" ht="15.75" customHeight="1">
      <c r="A415" s="1"/>
      <c r="B415" s="9" t="s">
        <v>149</v>
      </c>
    </row>
    <row r="416" spans="1:11" ht="15.75" customHeight="1">
      <c r="B416" s="9" t="s">
        <v>74</v>
      </c>
    </row>
    <row r="417" spans="1:11" ht="15.75" customHeight="1">
      <c r="B417" s="9" t="s">
        <v>75</v>
      </c>
    </row>
    <row r="418" spans="1:11" ht="15.75" customHeight="1">
      <c r="B418" s="9" t="s">
        <v>76</v>
      </c>
    </row>
    <row r="419" spans="1:11" ht="15.75" customHeight="1">
      <c r="B419" s="9" t="s">
        <v>77</v>
      </c>
    </row>
    <row r="420" spans="1:11" ht="12.75">
      <c r="A420" s="1"/>
    </row>
    <row r="421" spans="1:11" ht="12.75">
      <c r="A421" s="1" t="s">
        <v>11</v>
      </c>
    </row>
    <row r="422" spans="1:11" ht="15.75" customHeight="1">
      <c r="A422" s="8">
        <v>55</v>
      </c>
      <c r="B422" s="8">
        <v>60</v>
      </c>
      <c r="C422" s="8">
        <v>62</v>
      </c>
      <c r="D422" s="8">
        <v>65</v>
      </c>
      <c r="E422" s="8">
        <v>68</v>
      </c>
      <c r="F422" s="8">
        <v>70</v>
      </c>
      <c r="G422" s="8">
        <v>72</v>
      </c>
      <c r="H422" s="8">
        <v>75</v>
      </c>
      <c r="I422" s="8">
        <v>78</v>
      </c>
      <c r="J422" s="8">
        <v>80</v>
      </c>
      <c r="K422" s="9"/>
    </row>
    <row r="423" spans="1:11" ht="15.75" customHeight="1">
      <c r="A423" s="8">
        <v>82</v>
      </c>
      <c r="B423" s="8">
        <v>85</v>
      </c>
      <c r="C423" s="8">
        <v>88</v>
      </c>
      <c r="D423" s="8">
        <v>90</v>
      </c>
      <c r="E423" s="8">
        <v>92</v>
      </c>
      <c r="F423" s="8">
        <v>95</v>
      </c>
      <c r="G423" s="8">
        <v>100</v>
      </c>
      <c r="H423" s="8">
        <v>105</v>
      </c>
      <c r="I423" s="8">
        <v>110</v>
      </c>
      <c r="J423" s="8">
        <v>115</v>
      </c>
      <c r="K423" s="9"/>
    </row>
    <row r="424" spans="1:11" ht="15.75" customHeight="1">
      <c r="A424" s="8">
        <v>120</v>
      </c>
      <c r="B424" s="8">
        <v>125</v>
      </c>
      <c r="C424" s="8">
        <v>130</v>
      </c>
      <c r="D424" s="8">
        <v>135</v>
      </c>
      <c r="E424" s="8">
        <v>140</v>
      </c>
      <c r="F424" s="8">
        <v>145</v>
      </c>
      <c r="G424" s="8">
        <v>150</v>
      </c>
      <c r="H424" s="8">
        <v>155</v>
      </c>
      <c r="I424" s="8">
        <v>160</v>
      </c>
      <c r="J424" s="8">
        <v>165</v>
      </c>
      <c r="K424" s="9"/>
    </row>
    <row r="425" spans="1:11" ht="15.75" customHeight="1">
      <c r="A425" s="8">
        <v>170</v>
      </c>
      <c r="B425" s="8">
        <v>175</v>
      </c>
      <c r="C425" s="8">
        <v>180</v>
      </c>
      <c r="D425" s="8">
        <v>185</v>
      </c>
      <c r="E425" s="8">
        <v>190</v>
      </c>
      <c r="F425" s="8">
        <v>195</v>
      </c>
      <c r="G425" s="8">
        <v>200</v>
      </c>
      <c r="H425" s="8">
        <v>205</v>
      </c>
      <c r="I425" s="8">
        <v>210</v>
      </c>
      <c r="J425" s="8">
        <v>215</v>
      </c>
      <c r="K425" s="9"/>
    </row>
    <row r="426" spans="1:11" ht="15.75" customHeight="1">
      <c r="A426" s="8">
        <v>220</v>
      </c>
      <c r="B426" s="8">
        <v>225</v>
      </c>
      <c r="C426" s="8">
        <v>230</v>
      </c>
      <c r="D426" s="8">
        <v>235</v>
      </c>
      <c r="E426" s="8">
        <v>240</v>
      </c>
      <c r="F426" s="8">
        <v>245</v>
      </c>
      <c r="G426" s="8">
        <v>250</v>
      </c>
      <c r="H426" s="8">
        <v>255</v>
      </c>
      <c r="I426" s="8">
        <v>260</v>
      </c>
      <c r="J426" s="8">
        <v>265</v>
      </c>
      <c r="K426" s="9"/>
    </row>
    <row r="427" spans="1:11" ht="15.75" customHeight="1">
      <c r="A427" s="8">
        <v>270</v>
      </c>
      <c r="B427" s="8">
        <v>275</v>
      </c>
      <c r="C427" s="8">
        <v>280</v>
      </c>
      <c r="D427" s="8">
        <v>285</v>
      </c>
      <c r="E427" s="8">
        <v>290</v>
      </c>
      <c r="F427" s="8">
        <v>295</v>
      </c>
      <c r="G427" s="8">
        <v>300</v>
      </c>
      <c r="H427" s="8">
        <v>305</v>
      </c>
      <c r="I427" s="8">
        <v>310</v>
      </c>
      <c r="J427" s="8">
        <v>315</v>
      </c>
      <c r="K427" s="9"/>
    </row>
    <row r="428" spans="1:11" ht="15.75" customHeight="1">
      <c r="A428" s="8">
        <v>320</v>
      </c>
      <c r="B428" s="8">
        <v>325</v>
      </c>
      <c r="C428" s="8">
        <v>330</v>
      </c>
      <c r="D428" s="8">
        <v>335</v>
      </c>
      <c r="E428" s="8">
        <v>340</v>
      </c>
      <c r="F428" s="8">
        <v>345</v>
      </c>
      <c r="G428" s="8">
        <v>350</v>
      </c>
      <c r="H428" s="8">
        <v>355</v>
      </c>
      <c r="I428" s="8">
        <v>360</v>
      </c>
      <c r="J428" s="8">
        <v>365</v>
      </c>
      <c r="K428" s="9"/>
    </row>
    <row r="429" spans="1:11" ht="15.75" customHeight="1">
      <c r="A429" s="8">
        <v>370</v>
      </c>
      <c r="B429" s="8">
        <v>375</v>
      </c>
      <c r="C429" s="8">
        <v>380</v>
      </c>
      <c r="D429" s="8">
        <v>385</v>
      </c>
      <c r="E429" s="8">
        <v>390</v>
      </c>
      <c r="F429" s="8">
        <v>395</v>
      </c>
      <c r="G429" s="8">
        <v>400</v>
      </c>
      <c r="H429" s="8">
        <v>405</v>
      </c>
      <c r="I429" s="8">
        <v>410</v>
      </c>
      <c r="J429" s="8">
        <v>415</v>
      </c>
      <c r="K429" s="9"/>
    </row>
    <row r="430" spans="1:11" ht="15.75" customHeight="1">
      <c r="A430" s="8">
        <v>420</v>
      </c>
      <c r="B430" s="8">
        <v>425</v>
      </c>
      <c r="C430" s="8">
        <v>430</v>
      </c>
      <c r="D430" s="8">
        <v>435</v>
      </c>
      <c r="E430" s="8">
        <v>440</v>
      </c>
      <c r="F430" s="8">
        <v>445</v>
      </c>
      <c r="G430" s="8">
        <v>450</v>
      </c>
      <c r="H430" s="8">
        <v>455</v>
      </c>
      <c r="I430" s="8">
        <v>460</v>
      </c>
      <c r="J430" s="8">
        <v>465</v>
      </c>
      <c r="K430" s="9"/>
    </row>
    <row r="431" spans="1:11" ht="15.75" customHeight="1">
      <c r="A431" s="8">
        <v>470</v>
      </c>
      <c r="B431" s="8">
        <v>475</v>
      </c>
      <c r="C431" s="8">
        <v>480</v>
      </c>
      <c r="D431" s="8">
        <v>485</v>
      </c>
      <c r="E431" s="8">
        <v>490</v>
      </c>
      <c r="F431" s="8">
        <v>495</v>
      </c>
      <c r="G431" s="8">
        <v>500</v>
      </c>
      <c r="H431" s="8">
        <v>505</v>
      </c>
      <c r="I431" s="8">
        <v>510</v>
      </c>
      <c r="J431" s="8">
        <v>515</v>
      </c>
      <c r="K431" s="9"/>
    </row>
    <row r="432" spans="1:11" ht="15.75" customHeight="1">
      <c r="A432" s="9"/>
      <c r="B432" s="9"/>
      <c r="C432" s="9"/>
      <c r="D432" s="9"/>
      <c r="E432" s="9"/>
      <c r="F432" s="9"/>
      <c r="G432" s="9"/>
      <c r="H432" s="9"/>
      <c r="I432" s="9"/>
      <c r="J432" s="9"/>
      <c r="K432" s="9"/>
    </row>
    <row r="433" spans="1:11" ht="12.75">
      <c r="A433" s="1" t="s">
        <v>64</v>
      </c>
      <c r="B433" s="1" t="s">
        <v>65</v>
      </c>
      <c r="C433" s="1">
        <f>QUARTILE(A422:J431,1)</f>
        <v>143.75</v>
      </c>
    </row>
    <row r="434" spans="1:11" ht="12.75">
      <c r="B434" s="1" t="s">
        <v>66</v>
      </c>
      <c r="C434" s="1">
        <f>QUARTILE(A422:J431,2)</f>
        <v>267.5</v>
      </c>
    </row>
    <row r="435" spans="1:11" ht="12.75">
      <c r="B435" s="1" t="s">
        <v>67</v>
      </c>
      <c r="C435" s="1">
        <f>QUARTILE(A422:J431,3)</f>
        <v>391.25</v>
      </c>
    </row>
    <row r="436" spans="1:11" ht="12.75">
      <c r="A436" s="1" t="s">
        <v>68</v>
      </c>
      <c r="B436" s="1" t="s">
        <v>69</v>
      </c>
      <c r="C436" s="1">
        <f>PERCENTILE(A422:J431,15%)</f>
        <v>94.55</v>
      </c>
    </row>
    <row r="437" spans="1:11" ht="12.75">
      <c r="B437" s="1" t="s">
        <v>78</v>
      </c>
      <c r="C437" s="1">
        <f>PERCENTILE(A422:J431,50%)</f>
        <v>267.5</v>
      </c>
    </row>
    <row r="438" spans="1:11" ht="12.75">
      <c r="B438" s="1" t="s">
        <v>79</v>
      </c>
      <c r="C438" s="1">
        <f>PERCENTILE(A422:J431,85%)</f>
        <v>440.74999999999994</v>
      </c>
    </row>
    <row r="439" spans="1:11" ht="12.75">
      <c r="A439" s="1" t="s">
        <v>73</v>
      </c>
      <c r="B439" s="1" t="s">
        <v>80</v>
      </c>
    </row>
    <row r="440" spans="1:11" ht="12.75">
      <c r="A440" s="1"/>
      <c r="B440" s="1" t="s">
        <v>81</v>
      </c>
    </row>
    <row r="441" spans="1:11" ht="12.75">
      <c r="A441" s="1"/>
      <c r="B441" s="1" t="s">
        <v>82</v>
      </c>
    </row>
    <row r="442" spans="1:11" ht="12.75">
      <c r="A442" s="1"/>
      <c r="B442" s="1" t="s">
        <v>83</v>
      </c>
    </row>
    <row r="443" spans="1:11" ht="12.75">
      <c r="A443" s="1"/>
      <c r="B443" s="1" t="s">
        <v>84</v>
      </c>
    </row>
    <row r="444" spans="1:11" ht="12.75">
      <c r="A444" s="1"/>
      <c r="B444" s="1" t="s">
        <v>85</v>
      </c>
    </row>
    <row r="445" spans="1:11" ht="12.75">
      <c r="A445" s="1"/>
    </row>
    <row r="446" spans="1:11" ht="12.75">
      <c r="A446" s="1"/>
    </row>
    <row r="447" spans="1:11" ht="12.75">
      <c r="A447" s="1" t="s">
        <v>12</v>
      </c>
    </row>
    <row r="448" spans="1:11" ht="15.75" customHeight="1">
      <c r="A448" s="8">
        <v>20</v>
      </c>
      <c r="B448" s="8">
        <v>25</v>
      </c>
      <c r="C448" s="8">
        <v>30</v>
      </c>
      <c r="D448" s="8">
        <v>35</v>
      </c>
      <c r="E448" s="8">
        <v>40</v>
      </c>
      <c r="F448" s="8">
        <v>45</v>
      </c>
      <c r="G448" s="8">
        <v>50</v>
      </c>
      <c r="H448" s="8">
        <v>55</v>
      </c>
      <c r="I448" s="8">
        <v>60</v>
      </c>
      <c r="J448" s="8">
        <v>65</v>
      </c>
      <c r="K448" s="9"/>
    </row>
    <row r="449" spans="1:11" ht="15.75" customHeight="1">
      <c r="A449" s="8">
        <v>70</v>
      </c>
      <c r="B449" s="8">
        <v>75</v>
      </c>
      <c r="C449" s="8">
        <v>80</v>
      </c>
      <c r="D449" s="8">
        <v>85</v>
      </c>
      <c r="E449" s="8">
        <v>90</v>
      </c>
      <c r="F449" s="8">
        <v>95</v>
      </c>
      <c r="G449" s="8">
        <v>100</v>
      </c>
      <c r="H449" s="8">
        <v>105</v>
      </c>
      <c r="I449" s="8">
        <v>110</v>
      </c>
      <c r="J449" s="8">
        <v>115</v>
      </c>
      <c r="K449" s="9"/>
    </row>
    <row r="450" spans="1:11" ht="15.75" customHeight="1">
      <c r="A450" s="8">
        <v>120</v>
      </c>
      <c r="B450" s="8">
        <v>125</v>
      </c>
      <c r="C450" s="8">
        <v>130</v>
      </c>
      <c r="D450" s="8">
        <v>135</v>
      </c>
      <c r="E450" s="8">
        <v>140</v>
      </c>
      <c r="F450" s="8">
        <v>145</v>
      </c>
      <c r="G450" s="8">
        <v>150</v>
      </c>
      <c r="H450" s="8">
        <v>155</v>
      </c>
      <c r="I450" s="8">
        <v>160</v>
      </c>
      <c r="J450" s="8">
        <v>165</v>
      </c>
      <c r="K450" s="9"/>
    </row>
    <row r="451" spans="1:11" ht="15.75" customHeight="1">
      <c r="A451" s="8">
        <v>170</v>
      </c>
      <c r="B451" s="8">
        <v>175</v>
      </c>
      <c r="C451" s="8">
        <v>180</v>
      </c>
      <c r="D451" s="8">
        <v>185</v>
      </c>
      <c r="E451" s="8">
        <v>190</v>
      </c>
      <c r="F451" s="8">
        <v>195</v>
      </c>
      <c r="G451" s="8">
        <v>200</v>
      </c>
      <c r="H451" s="8">
        <v>205</v>
      </c>
      <c r="I451" s="8">
        <v>210</v>
      </c>
      <c r="J451" s="8">
        <v>215</v>
      </c>
      <c r="K451" s="9"/>
    </row>
    <row r="452" spans="1:11" ht="15.75" customHeight="1">
      <c r="A452" s="8">
        <v>220</v>
      </c>
      <c r="B452" s="8">
        <v>225</v>
      </c>
      <c r="C452" s="8">
        <v>230</v>
      </c>
      <c r="D452" s="8">
        <v>235</v>
      </c>
      <c r="E452" s="8">
        <v>240</v>
      </c>
      <c r="F452" s="8">
        <v>245</v>
      </c>
      <c r="G452" s="8">
        <v>250</v>
      </c>
      <c r="H452" s="8">
        <v>255</v>
      </c>
      <c r="I452" s="8">
        <v>260</v>
      </c>
      <c r="J452" s="8">
        <v>265</v>
      </c>
      <c r="K452" s="9"/>
    </row>
    <row r="453" spans="1:11" ht="15.75" customHeight="1">
      <c r="A453" s="8">
        <v>270</v>
      </c>
      <c r="B453" s="8">
        <v>275</v>
      </c>
      <c r="C453" s="8">
        <v>280</v>
      </c>
      <c r="D453" s="8">
        <v>285</v>
      </c>
      <c r="E453" s="8">
        <v>290</v>
      </c>
      <c r="F453" s="8">
        <v>295</v>
      </c>
      <c r="G453" s="8">
        <v>300</v>
      </c>
      <c r="H453" s="8">
        <v>305</v>
      </c>
      <c r="I453" s="8">
        <v>310</v>
      </c>
      <c r="J453" s="8">
        <v>315</v>
      </c>
      <c r="K453" s="9"/>
    </row>
    <row r="454" spans="1:11" ht="15.75" customHeight="1">
      <c r="A454" s="8">
        <v>320</v>
      </c>
      <c r="B454" s="8">
        <v>325</v>
      </c>
      <c r="C454" s="8">
        <v>330</v>
      </c>
      <c r="D454" s="8">
        <v>335</v>
      </c>
      <c r="E454" s="8">
        <v>340</v>
      </c>
      <c r="F454" s="8">
        <v>345</v>
      </c>
      <c r="G454" s="8">
        <v>350</v>
      </c>
      <c r="H454" s="8">
        <v>355</v>
      </c>
      <c r="I454" s="8">
        <v>360</v>
      </c>
      <c r="J454" s="8">
        <v>365</v>
      </c>
      <c r="K454" s="9"/>
    </row>
    <row r="455" spans="1:11" ht="15.75" customHeight="1">
      <c r="A455" s="8">
        <v>370</v>
      </c>
      <c r="B455" s="8">
        <v>375</v>
      </c>
      <c r="C455" s="8">
        <v>380</v>
      </c>
      <c r="D455" s="8">
        <v>385</v>
      </c>
      <c r="E455" s="8">
        <v>390</v>
      </c>
      <c r="F455" s="8">
        <v>395</v>
      </c>
      <c r="G455" s="8">
        <v>400</v>
      </c>
      <c r="H455" s="8">
        <v>405</v>
      </c>
      <c r="I455" s="8">
        <v>410</v>
      </c>
      <c r="J455" s="8">
        <v>415</v>
      </c>
      <c r="K455" s="9"/>
    </row>
    <row r="456" spans="1:11" ht="15.75" customHeight="1">
      <c r="A456" s="8">
        <v>420</v>
      </c>
      <c r="B456" s="8">
        <v>425</v>
      </c>
      <c r="C456" s="8">
        <v>430</v>
      </c>
      <c r="D456" s="8">
        <v>435</v>
      </c>
      <c r="E456" s="8">
        <v>440</v>
      </c>
      <c r="F456" s="8">
        <v>445</v>
      </c>
      <c r="G456" s="8">
        <v>450</v>
      </c>
      <c r="H456" s="8">
        <v>455</v>
      </c>
      <c r="I456" s="8">
        <v>460</v>
      </c>
      <c r="J456" s="8">
        <v>465</v>
      </c>
      <c r="K456" s="9"/>
    </row>
    <row r="457" spans="1:11" ht="15.75" customHeight="1">
      <c r="A457" s="8">
        <v>470</v>
      </c>
      <c r="B457" s="8">
        <v>475</v>
      </c>
      <c r="C457" s="8">
        <v>480</v>
      </c>
      <c r="D457" s="8">
        <v>485</v>
      </c>
      <c r="E457" s="8">
        <v>490</v>
      </c>
      <c r="F457" s="8">
        <v>495</v>
      </c>
      <c r="G457" s="8">
        <v>500</v>
      </c>
      <c r="H457" s="8">
        <v>505</v>
      </c>
      <c r="I457" s="8">
        <v>510</v>
      </c>
      <c r="J457" s="8">
        <v>515</v>
      </c>
      <c r="K457" s="9"/>
    </row>
    <row r="458" spans="1:11" ht="15.75" customHeight="1">
      <c r="A458" s="8">
        <v>520</v>
      </c>
      <c r="B458" s="8">
        <v>525</v>
      </c>
      <c r="C458" s="8">
        <v>530</v>
      </c>
      <c r="D458" s="8">
        <v>535</v>
      </c>
      <c r="E458" s="8">
        <v>540</v>
      </c>
      <c r="F458" s="8">
        <v>545</v>
      </c>
      <c r="G458" s="8">
        <v>550</v>
      </c>
      <c r="H458" s="8">
        <v>555</v>
      </c>
      <c r="I458" s="8">
        <v>560</v>
      </c>
      <c r="J458" s="8">
        <v>565</v>
      </c>
      <c r="K458" s="9"/>
    </row>
    <row r="459" spans="1:11" ht="15.75" customHeight="1">
      <c r="A459" s="9"/>
      <c r="B459" s="9"/>
      <c r="C459" s="9"/>
      <c r="D459" s="9"/>
      <c r="E459" s="9"/>
      <c r="F459" s="9"/>
      <c r="G459" s="9"/>
      <c r="H459" s="9"/>
      <c r="I459" s="9"/>
      <c r="J459" s="9"/>
      <c r="K459" s="9"/>
    </row>
    <row r="460" spans="1:11" ht="12.75">
      <c r="A460" s="1" t="s">
        <v>64</v>
      </c>
      <c r="B460" s="1" t="s">
        <v>65</v>
      </c>
      <c r="C460" s="1">
        <f>QUARTILE(A448:J458,1)</f>
        <v>156.25</v>
      </c>
    </row>
    <row r="461" spans="1:11" ht="12.75">
      <c r="B461" s="1" t="s">
        <v>66</v>
      </c>
      <c r="C461" s="1">
        <f>QUARTILE(A448:J458,2)</f>
        <v>292.5</v>
      </c>
    </row>
    <row r="462" spans="1:11" ht="12.75">
      <c r="B462" s="1" t="s">
        <v>67</v>
      </c>
      <c r="C462" s="1">
        <f>QUARTILE(A448:J458,3)</f>
        <v>428.75</v>
      </c>
    </row>
    <row r="463" spans="1:11" ht="12.75">
      <c r="A463" s="1" t="s">
        <v>68</v>
      </c>
      <c r="B463" s="1" t="s">
        <v>86</v>
      </c>
      <c r="C463" s="1">
        <f>PERCENTILE(A448:J458,20%)</f>
        <v>129</v>
      </c>
    </row>
    <row r="464" spans="1:11" ht="12.75">
      <c r="B464" s="1" t="s">
        <v>87</v>
      </c>
      <c r="C464" s="1">
        <f>PERCENTILE(A448:J458,40%)</f>
        <v>238</v>
      </c>
    </row>
    <row r="465" spans="1:11" ht="12.75">
      <c r="B465" s="1" t="s">
        <v>88</v>
      </c>
      <c r="C465" s="1">
        <f>PERCENTILE(A448:J458,80%)</f>
        <v>456</v>
      </c>
    </row>
    <row r="466" spans="1:11" ht="12.75">
      <c r="A466" s="1" t="s">
        <v>73</v>
      </c>
      <c r="B466" s="1" t="s">
        <v>89</v>
      </c>
    </row>
    <row r="467" spans="1:11" ht="12.75">
      <c r="B467" s="1" t="s">
        <v>90</v>
      </c>
    </row>
    <row r="468" spans="1:11" ht="12.75">
      <c r="B468" s="1" t="s">
        <v>91</v>
      </c>
    </row>
    <row r="469" spans="1:11" ht="12.75">
      <c r="B469" s="1" t="s">
        <v>92</v>
      </c>
    </row>
    <row r="470" spans="1:11" ht="12.75">
      <c r="B470" s="1" t="s">
        <v>93</v>
      </c>
    </row>
    <row r="473" spans="1:11" ht="12.75">
      <c r="A473" s="1" t="s">
        <v>13</v>
      </c>
    </row>
    <row r="474" spans="1:11" ht="15.75" customHeight="1">
      <c r="A474" s="8">
        <v>15</v>
      </c>
      <c r="B474" s="8">
        <v>20</v>
      </c>
      <c r="C474" s="8">
        <v>25</v>
      </c>
      <c r="D474" s="8">
        <v>30</v>
      </c>
      <c r="E474" s="8">
        <v>35</v>
      </c>
      <c r="F474" s="8">
        <v>40</v>
      </c>
      <c r="G474" s="8">
        <v>45</v>
      </c>
      <c r="H474" s="8">
        <v>50</v>
      </c>
      <c r="I474" s="8">
        <v>55</v>
      </c>
      <c r="J474" s="8">
        <v>60</v>
      </c>
      <c r="K474" s="9"/>
    </row>
    <row r="475" spans="1:11" ht="15.75" customHeight="1">
      <c r="A475" s="8">
        <v>65</v>
      </c>
      <c r="B475" s="8">
        <v>70</v>
      </c>
      <c r="C475" s="8">
        <v>75</v>
      </c>
      <c r="D475" s="8">
        <v>80</v>
      </c>
      <c r="E475" s="8">
        <v>85</v>
      </c>
      <c r="F475" s="8">
        <v>90</v>
      </c>
      <c r="G475" s="8">
        <v>95</v>
      </c>
      <c r="H475" s="8">
        <v>100</v>
      </c>
      <c r="I475" s="8">
        <v>105</v>
      </c>
      <c r="J475" s="8">
        <v>110</v>
      </c>
      <c r="K475" s="9"/>
    </row>
    <row r="476" spans="1:11" ht="15.75" customHeight="1">
      <c r="A476" s="8">
        <v>115</v>
      </c>
      <c r="B476" s="8">
        <v>120</v>
      </c>
      <c r="C476" s="8">
        <v>125</v>
      </c>
      <c r="D476" s="8">
        <v>130</v>
      </c>
      <c r="E476" s="8">
        <v>135</v>
      </c>
      <c r="F476" s="8">
        <v>140</v>
      </c>
      <c r="G476" s="8">
        <v>145</v>
      </c>
      <c r="H476" s="8">
        <v>150</v>
      </c>
      <c r="I476" s="8">
        <v>155</v>
      </c>
      <c r="J476" s="8">
        <v>160</v>
      </c>
      <c r="K476" s="9"/>
    </row>
    <row r="477" spans="1:11" ht="15.75" customHeight="1">
      <c r="A477" s="8">
        <v>165</v>
      </c>
      <c r="B477" s="8">
        <v>170</v>
      </c>
      <c r="C477" s="8">
        <v>175</v>
      </c>
      <c r="D477" s="8">
        <v>180</v>
      </c>
      <c r="E477" s="8">
        <v>185</v>
      </c>
      <c r="F477" s="8">
        <v>190</v>
      </c>
      <c r="G477" s="8">
        <v>195</v>
      </c>
      <c r="H477" s="8">
        <v>200</v>
      </c>
      <c r="I477" s="8">
        <v>205</v>
      </c>
      <c r="J477" s="8">
        <v>210</v>
      </c>
      <c r="K477" s="9"/>
    </row>
    <row r="478" spans="1:11" ht="15.75" customHeight="1">
      <c r="A478" s="8">
        <v>215</v>
      </c>
      <c r="B478" s="8">
        <v>220</v>
      </c>
      <c r="C478" s="8">
        <v>225</v>
      </c>
      <c r="D478" s="8">
        <v>230</v>
      </c>
      <c r="E478" s="8">
        <v>235</v>
      </c>
      <c r="F478" s="8">
        <v>240</v>
      </c>
      <c r="G478" s="8">
        <v>245</v>
      </c>
      <c r="H478" s="8">
        <v>250</v>
      </c>
      <c r="I478" s="8">
        <v>255</v>
      </c>
      <c r="J478" s="8">
        <v>260</v>
      </c>
      <c r="K478" s="9"/>
    </row>
    <row r="479" spans="1:11" ht="15.75" customHeight="1">
      <c r="A479" s="8">
        <v>265</v>
      </c>
      <c r="B479" s="8">
        <v>270</v>
      </c>
      <c r="C479" s="8">
        <v>275</v>
      </c>
      <c r="D479" s="8">
        <v>280</v>
      </c>
      <c r="E479" s="8">
        <v>285</v>
      </c>
      <c r="F479" s="8">
        <v>290</v>
      </c>
      <c r="G479" s="8">
        <v>295</v>
      </c>
      <c r="H479" s="8">
        <v>300</v>
      </c>
      <c r="I479" s="8">
        <v>305</v>
      </c>
      <c r="J479" s="8">
        <v>310</v>
      </c>
      <c r="K479" s="9"/>
    </row>
    <row r="480" spans="1:11" ht="15.75" customHeight="1">
      <c r="A480" s="8">
        <v>315</v>
      </c>
      <c r="B480" s="8">
        <v>320</v>
      </c>
      <c r="C480" s="8">
        <v>325</v>
      </c>
      <c r="D480" s="8">
        <v>330</v>
      </c>
      <c r="E480" s="8">
        <v>335</v>
      </c>
      <c r="F480" s="8">
        <v>340</v>
      </c>
      <c r="G480" s="8">
        <v>345</v>
      </c>
      <c r="H480" s="8">
        <v>350</v>
      </c>
      <c r="I480" s="8">
        <v>355</v>
      </c>
      <c r="J480" s="8">
        <v>360</v>
      </c>
      <c r="K480" s="9"/>
    </row>
    <row r="481" spans="1:11" ht="15.75" customHeight="1">
      <c r="A481" s="8">
        <v>365</v>
      </c>
      <c r="B481" s="8">
        <v>370</v>
      </c>
      <c r="C481" s="8">
        <v>375</v>
      </c>
      <c r="D481" s="8">
        <v>380</v>
      </c>
      <c r="E481" s="8">
        <v>385</v>
      </c>
      <c r="F481" s="8">
        <v>390</v>
      </c>
      <c r="G481" s="8">
        <v>395</v>
      </c>
      <c r="H481" s="8">
        <v>400</v>
      </c>
      <c r="I481" s="8">
        <v>405</v>
      </c>
      <c r="J481" s="8">
        <v>410</v>
      </c>
      <c r="K481" s="9"/>
    </row>
    <row r="482" spans="1:11" ht="15.75" customHeight="1">
      <c r="A482" s="8">
        <v>415</v>
      </c>
      <c r="B482" s="8">
        <v>420</v>
      </c>
      <c r="C482" s="8">
        <v>425</v>
      </c>
      <c r="D482" s="8">
        <v>430</v>
      </c>
      <c r="E482" s="8">
        <v>435</v>
      </c>
      <c r="F482" s="8">
        <v>440</v>
      </c>
      <c r="G482" s="8">
        <v>445</v>
      </c>
      <c r="H482" s="8">
        <v>450</v>
      </c>
      <c r="I482" s="8">
        <v>455</v>
      </c>
      <c r="J482" s="8">
        <v>460</v>
      </c>
      <c r="K482" s="9"/>
    </row>
    <row r="483" spans="1:11" ht="15.75" customHeight="1">
      <c r="A483" s="8">
        <v>465</v>
      </c>
      <c r="B483" s="8">
        <v>470</v>
      </c>
      <c r="C483" s="8">
        <v>475</v>
      </c>
      <c r="D483" s="8">
        <v>480</v>
      </c>
      <c r="E483" s="8">
        <v>485</v>
      </c>
      <c r="F483" s="8">
        <v>490</v>
      </c>
      <c r="G483" s="8">
        <v>495</v>
      </c>
      <c r="H483" s="8">
        <v>500</v>
      </c>
      <c r="I483" s="8">
        <v>505</v>
      </c>
      <c r="J483" s="8">
        <v>510</v>
      </c>
      <c r="K483" s="9"/>
    </row>
    <row r="484" spans="1:11" ht="15.75" customHeight="1">
      <c r="A484" s="8">
        <v>515</v>
      </c>
      <c r="B484" s="8">
        <v>520</v>
      </c>
      <c r="C484" s="8">
        <v>525</v>
      </c>
      <c r="D484" s="8">
        <v>530</v>
      </c>
      <c r="E484" s="8">
        <v>535</v>
      </c>
      <c r="F484" s="8">
        <v>540</v>
      </c>
      <c r="G484" s="8">
        <v>545</v>
      </c>
      <c r="H484" s="8">
        <v>550</v>
      </c>
      <c r="I484" s="8">
        <v>555</v>
      </c>
      <c r="J484" s="8">
        <v>560</v>
      </c>
      <c r="K484" s="9"/>
    </row>
    <row r="485" spans="1:11" ht="15.75" customHeight="1">
      <c r="A485" s="8">
        <v>565</v>
      </c>
      <c r="B485" s="8">
        <v>570</v>
      </c>
      <c r="C485" s="8">
        <v>575</v>
      </c>
      <c r="D485" s="8">
        <v>580</v>
      </c>
      <c r="E485" s="8">
        <v>585</v>
      </c>
      <c r="F485" s="8">
        <v>590</v>
      </c>
      <c r="G485" s="8">
        <v>595</v>
      </c>
      <c r="H485" s="8">
        <v>600</v>
      </c>
      <c r="I485" s="8">
        <v>605</v>
      </c>
      <c r="J485" s="8">
        <v>610</v>
      </c>
      <c r="K485" s="9"/>
    </row>
    <row r="486" spans="1:11" ht="15.75" customHeight="1">
      <c r="A486" s="9"/>
      <c r="B486" s="9"/>
      <c r="C486" s="9"/>
      <c r="D486" s="9"/>
      <c r="E486" s="9"/>
      <c r="F486" s="9"/>
      <c r="G486" s="9"/>
      <c r="H486" s="9"/>
      <c r="I486" s="9"/>
      <c r="J486" s="9"/>
      <c r="K486" s="9"/>
    </row>
    <row r="488" spans="1:11" ht="12.75">
      <c r="A488" s="1" t="s">
        <v>64</v>
      </c>
      <c r="B488" s="1" t="s">
        <v>65</v>
      </c>
      <c r="C488" s="1">
        <f>QUARTILE(A474:J485,1)</f>
        <v>163.75</v>
      </c>
    </row>
    <row r="489" spans="1:11" ht="12.75">
      <c r="B489" s="1" t="s">
        <v>66</v>
      </c>
      <c r="C489" s="1">
        <f>QUARTILE(A474:J485,2)</f>
        <v>312.5</v>
      </c>
    </row>
    <row r="490" spans="1:11" ht="12.75">
      <c r="B490" s="1" t="s">
        <v>67</v>
      </c>
      <c r="C490" s="1">
        <f>QUARTILE(A474:J485,3)</f>
        <v>461.25</v>
      </c>
    </row>
    <row r="491" spans="1:11" ht="12.75">
      <c r="A491" s="1" t="s">
        <v>68</v>
      </c>
      <c r="B491" s="1" t="s">
        <v>94</v>
      </c>
      <c r="C491" s="1">
        <f>PERCENTILE(A474:J485,30%)</f>
        <v>193.49999999999997</v>
      </c>
    </row>
    <row r="492" spans="1:11" ht="12.75">
      <c r="B492" s="1" t="s">
        <v>78</v>
      </c>
      <c r="C492" s="1">
        <f>PERCENTILE(A474:J485,50%)</f>
        <v>312.5</v>
      </c>
    </row>
    <row r="493" spans="1:11" ht="12.75">
      <c r="B493" s="1" t="s">
        <v>95</v>
      </c>
      <c r="C493" s="1">
        <f>PERCENTILE(A474:J485,70%)</f>
        <v>431.5</v>
      </c>
    </row>
    <row r="494" spans="1:11" ht="12.75">
      <c r="A494" s="1" t="s">
        <v>73</v>
      </c>
      <c r="B494" s="1" t="s">
        <v>96</v>
      </c>
    </row>
    <row r="495" spans="1:11" ht="12.75">
      <c r="B495" s="1" t="s">
        <v>97</v>
      </c>
    </row>
    <row r="496" spans="1:11" ht="12.75">
      <c r="B496" s="1" t="s">
        <v>98</v>
      </c>
    </row>
    <row r="497" spans="1:11" ht="12.75">
      <c r="B497" s="1" t="s">
        <v>99</v>
      </c>
    </row>
    <row r="498" spans="1:11" ht="12.75">
      <c r="B498" s="1" t="s">
        <v>100</v>
      </c>
    </row>
    <row r="501" spans="1:11" ht="12.75">
      <c r="A501" s="1" t="s">
        <v>17</v>
      </c>
    </row>
    <row r="502" spans="1:11" ht="15.75" customHeight="1">
      <c r="A502" s="8">
        <v>0.5</v>
      </c>
      <c r="B502" s="8">
        <v>1</v>
      </c>
      <c r="C502" s="8">
        <v>0.2</v>
      </c>
      <c r="D502" s="8">
        <v>0.7</v>
      </c>
      <c r="E502" s="8">
        <v>0.3</v>
      </c>
      <c r="F502" s="8">
        <v>0.9</v>
      </c>
      <c r="G502" s="8">
        <v>1.2</v>
      </c>
      <c r="H502" s="8">
        <v>0.6</v>
      </c>
      <c r="I502" s="8">
        <v>0.4</v>
      </c>
      <c r="J502" s="8">
        <v>1.1000000000000001</v>
      </c>
      <c r="K502" s="9"/>
    </row>
    <row r="503" spans="1:11" ht="15.75" customHeight="1">
      <c r="A503" s="8">
        <v>0.8</v>
      </c>
      <c r="B503" s="8">
        <v>0.5</v>
      </c>
      <c r="C503" s="8">
        <v>0.3</v>
      </c>
      <c r="D503" s="8">
        <v>0.6</v>
      </c>
      <c r="E503" s="8">
        <v>1</v>
      </c>
      <c r="F503" s="8">
        <v>0.4</v>
      </c>
      <c r="G503" s="8">
        <v>0.5</v>
      </c>
      <c r="H503" s="8">
        <v>0.7</v>
      </c>
      <c r="I503" s="8">
        <v>0.9</v>
      </c>
      <c r="J503" s="8">
        <v>1.3</v>
      </c>
      <c r="K503" s="9"/>
    </row>
    <row r="504" spans="1:11" ht="15.75" customHeight="1">
      <c r="A504" s="8">
        <v>0.8</v>
      </c>
      <c r="B504" s="8">
        <v>0.6</v>
      </c>
      <c r="C504" s="8">
        <v>0.4</v>
      </c>
      <c r="D504" s="8">
        <v>0.7</v>
      </c>
      <c r="E504" s="8">
        <v>0.9</v>
      </c>
      <c r="F504" s="8">
        <v>0.5</v>
      </c>
      <c r="G504" s="8">
        <v>0.2</v>
      </c>
      <c r="H504" s="8">
        <v>1</v>
      </c>
      <c r="I504" s="8">
        <v>0.8</v>
      </c>
      <c r="J504" s="8">
        <v>0.3</v>
      </c>
      <c r="K504" s="9"/>
    </row>
    <row r="505" spans="1:11" ht="15.75" customHeight="1">
      <c r="A505" s="8">
        <v>0.6</v>
      </c>
      <c r="B505" s="8">
        <v>0.4</v>
      </c>
      <c r="C505" s="8">
        <v>0.7</v>
      </c>
      <c r="D505" s="8">
        <v>0.9</v>
      </c>
      <c r="E505" s="8">
        <v>1.2</v>
      </c>
      <c r="F505" s="8">
        <v>0.8</v>
      </c>
      <c r="G505" s="8">
        <v>0.3</v>
      </c>
      <c r="H505" s="8">
        <v>0.6</v>
      </c>
      <c r="I505" s="8">
        <v>0.5</v>
      </c>
      <c r="J505" s="8">
        <v>0.4</v>
      </c>
      <c r="K505" s="9"/>
    </row>
    <row r="506" spans="1:11" ht="15.75" customHeight="1">
      <c r="A506" s="8">
        <v>0.7</v>
      </c>
      <c r="B506" s="8">
        <v>0.9</v>
      </c>
      <c r="C506" s="8">
        <v>1.1000000000000001</v>
      </c>
      <c r="D506" s="8">
        <v>0.3</v>
      </c>
      <c r="E506" s="8">
        <v>1.4</v>
      </c>
      <c r="F506" s="8">
        <v>9</v>
      </c>
      <c r="G506" s="8">
        <v>0.6</v>
      </c>
      <c r="H506" s="8">
        <v>0.2</v>
      </c>
      <c r="I506" s="8">
        <v>1.5</v>
      </c>
      <c r="J506" s="8">
        <v>1</v>
      </c>
    </row>
    <row r="507" spans="1:11" ht="15.75" customHeight="1">
      <c r="A507" s="8">
        <v>0.6</v>
      </c>
      <c r="B507" s="8">
        <v>0.4</v>
      </c>
      <c r="C507" s="8">
        <v>0.7</v>
      </c>
      <c r="D507" s="8">
        <v>1</v>
      </c>
      <c r="E507" s="8">
        <v>0.8</v>
      </c>
      <c r="F507" s="8">
        <v>0.3</v>
      </c>
      <c r="G507" s="8">
        <v>0.5</v>
      </c>
      <c r="H507" s="8">
        <v>0.8</v>
      </c>
      <c r="I507" s="8">
        <v>0.6</v>
      </c>
      <c r="J507" s="8">
        <v>0.3</v>
      </c>
    </row>
    <row r="508" spans="1:11" ht="15.75" customHeight="1">
      <c r="A508" s="8">
        <v>0.4</v>
      </c>
      <c r="B508" s="8">
        <v>0.7</v>
      </c>
      <c r="C508" s="8">
        <v>0.9</v>
      </c>
      <c r="D508" s="8">
        <v>1</v>
      </c>
      <c r="E508" s="8">
        <v>0.8</v>
      </c>
      <c r="F508" s="8">
        <v>0.3</v>
      </c>
      <c r="G508" s="8">
        <v>0.5</v>
      </c>
      <c r="H508" s="8">
        <v>0.6</v>
      </c>
      <c r="I508" s="8">
        <v>0.4</v>
      </c>
      <c r="J508" s="8">
        <v>0.7</v>
      </c>
      <c r="K508" s="9"/>
    </row>
    <row r="509" spans="1:11" ht="15.75" customHeight="1">
      <c r="A509" s="8">
        <v>0.9</v>
      </c>
      <c r="B509" s="8">
        <v>1.1000000000000001</v>
      </c>
      <c r="C509" s="8">
        <v>0.8</v>
      </c>
      <c r="D509" s="8">
        <v>0.3</v>
      </c>
      <c r="E509" s="8">
        <v>0.5</v>
      </c>
      <c r="F509" s="8">
        <v>0.6</v>
      </c>
      <c r="G509" s="8">
        <v>0.4</v>
      </c>
      <c r="H509" s="8">
        <v>0.7</v>
      </c>
      <c r="I509" s="8">
        <v>0.9</v>
      </c>
      <c r="J509" s="8">
        <v>1</v>
      </c>
      <c r="K509" s="9"/>
    </row>
    <row r="510" spans="1:11" ht="15.75" customHeight="1">
      <c r="A510" s="8">
        <v>0.8</v>
      </c>
      <c r="B510" s="8">
        <v>0.3</v>
      </c>
      <c r="C510" s="8">
        <v>0.5</v>
      </c>
      <c r="D510" s="8">
        <v>0.6</v>
      </c>
      <c r="E510" s="8">
        <v>0.4</v>
      </c>
      <c r="F510" s="8">
        <v>0.7</v>
      </c>
      <c r="G510" s="8">
        <v>0.9</v>
      </c>
      <c r="H510" s="8">
        <v>1.1000000000000001</v>
      </c>
      <c r="I510" s="8">
        <v>0.8</v>
      </c>
      <c r="J510" s="8">
        <v>0.3</v>
      </c>
      <c r="K510" s="9"/>
    </row>
    <row r="511" spans="1:11" ht="15.75" customHeight="1">
      <c r="A511" s="8">
        <v>0.5</v>
      </c>
      <c r="B511" s="8">
        <v>0.6</v>
      </c>
      <c r="C511" s="8">
        <v>0.4</v>
      </c>
      <c r="D511" s="8">
        <v>0.7</v>
      </c>
      <c r="E511" s="8">
        <v>0.9</v>
      </c>
      <c r="F511" s="8">
        <v>1</v>
      </c>
      <c r="G511" s="8">
        <v>0.8</v>
      </c>
      <c r="H511" s="8">
        <v>0.3</v>
      </c>
      <c r="I511" s="8">
        <v>0.5</v>
      </c>
      <c r="J511" s="8">
        <v>0.6</v>
      </c>
      <c r="K511" s="9"/>
    </row>
    <row r="512" spans="1:11" ht="15.75" customHeight="1">
      <c r="A512" s="8">
        <v>0.4</v>
      </c>
      <c r="B512" s="8">
        <v>0.7</v>
      </c>
      <c r="C512" s="8">
        <v>0.9</v>
      </c>
      <c r="D512" s="8">
        <v>1.1000000000000001</v>
      </c>
      <c r="E512" s="8">
        <v>0.8</v>
      </c>
      <c r="F512" s="8">
        <v>0.3</v>
      </c>
      <c r="G512" s="8">
        <v>0.5</v>
      </c>
      <c r="H512" s="8">
        <v>0.6</v>
      </c>
      <c r="I512" s="8">
        <v>0.4</v>
      </c>
      <c r="J512" s="8">
        <v>0.7</v>
      </c>
      <c r="K512" s="9"/>
    </row>
    <row r="513" spans="1:11" ht="15.75" customHeight="1">
      <c r="A513" s="8">
        <v>0.9</v>
      </c>
      <c r="B513" s="8">
        <v>1</v>
      </c>
      <c r="C513" s="8">
        <v>0.8</v>
      </c>
      <c r="D513" s="8">
        <v>0.3</v>
      </c>
      <c r="E513" s="8">
        <v>0.5</v>
      </c>
      <c r="F513" s="8">
        <v>0.6</v>
      </c>
      <c r="G513" s="8">
        <v>0.4</v>
      </c>
      <c r="H513" s="8">
        <v>0.7</v>
      </c>
      <c r="I513" s="8">
        <v>0.9</v>
      </c>
      <c r="J513" s="8">
        <v>1.1000000000000001</v>
      </c>
      <c r="K513" s="9"/>
    </row>
    <row r="514" spans="1:11" ht="15.75" customHeight="1">
      <c r="A514" s="8">
        <v>0.9</v>
      </c>
      <c r="B514" s="9"/>
      <c r="C514" s="9"/>
      <c r="D514" s="9"/>
      <c r="E514" s="9"/>
      <c r="F514" s="9"/>
      <c r="G514" s="9"/>
      <c r="H514" s="9"/>
      <c r="I514" s="9"/>
      <c r="J514" s="9"/>
      <c r="K514" s="9"/>
    </row>
    <row r="516" spans="1:11" ht="12.75">
      <c r="A516" s="1" t="s">
        <v>64</v>
      </c>
      <c r="B516" s="1" t="s">
        <v>65</v>
      </c>
      <c r="C516" s="1">
        <f>QUARTILE(A502:J514,1)</f>
        <v>0.4</v>
      </c>
    </row>
    <row r="517" spans="1:11" ht="12.75">
      <c r="B517" s="1" t="s">
        <v>66</v>
      </c>
      <c r="C517" s="1">
        <f>QUARTILE(A502:J514,2)</f>
        <v>0.7</v>
      </c>
    </row>
    <row r="518" spans="1:11" ht="12.75">
      <c r="B518" s="1" t="s">
        <v>67</v>
      </c>
      <c r="C518" s="1">
        <f>QUARTILE(A502:J514,3)</f>
        <v>0.9</v>
      </c>
    </row>
    <row r="519" spans="1:11" ht="12.75">
      <c r="A519" s="1" t="s">
        <v>68</v>
      </c>
      <c r="B519" s="1" t="s">
        <v>70</v>
      </c>
      <c r="C519" s="1">
        <f>PERCENTILE(A502:J514,25%)</f>
        <v>0.4</v>
      </c>
    </row>
    <row r="520" spans="1:11" ht="12.75">
      <c r="B520" s="1" t="s">
        <v>78</v>
      </c>
      <c r="C520" s="1">
        <f>PERCENTILE(A502:J514,50%)</f>
        <v>0.7</v>
      </c>
    </row>
    <row r="521" spans="1:11" ht="12.75">
      <c r="B521" s="1" t="s">
        <v>71</v>
      </c>
      <c r="C521" s="1">
        <f>PERCENTILE(A502:J514,75%)</f>
        <v>0.9</v>
      </c>
    </row>
    <row r="522" spans="1:11" ht="12.75">
      <c r="A522" s="1" t="s">
        <v>73</v>
      </c>
      <c r="B522" s="1" t="s">
        <v>101</v>
      </c>
    </row>
    <row r="523" spans="1:11" ht="12.75">
      <c r="B523" s="1" t="s">
        <v>102</v>
      </c>
    </row>
    <row r="524" spans="1:11" ht="12.75">
      <c r="B524" s="1" t="s">
        <v>103</v>
      </c>
    </row>
    <row r="525" spans="1:11" ht="12.75">
      <c r="B525" s="1" t="s">
        <v>104</v>
      </c>
    </row>
    <row r="526" spans="1:11" ht="12.75">
      <c r="B526" s="1" t="s">
        <v>105</v>
      </c>
    </row>
    <row r="530" spans="1:12" ht="12.75">
      <c r="A530" s="12" t="s">
        <v>106</v>
      </c>
    </row>
    <row r="531" spans="1:12" ht="12.75">
      <c r="A531" s="1" t="s">
        <v>0</v>
      </c>
    </row>
    <row r="532" spans="1:12" ht="15.75" customHeight="1">
      <c r="A532" s="8" t="s">
        <v>107</v>
      </c>
      <c r="B532" s="8" t="s">
        <v>108</v>
      </c>
      <c r="C532" s="9"/>
      <c r="D532" s="10" t="s">
        <v>109</v>
      </c>
      <c r="E532" s="9"/>
      <c r="F532" s="9"/>
      <c r="G532" s="9"/>
      <c r="H532" s="9"/>
      <c r="I532" s="9"/>
      <c r="J532" s="9"/>
      <c r="K532" s="9"/>
      <c r="L532" s="9"/>
    </row>
    <row r="533" spans="1:12" ht="15.75" customHeight="1">
      <c r="A533" s="8">
        <v>10</v>
      </c>
      <c r="B533" s="8">
        <v>50</v>
      </c>
      <c r="D533" s="13">
        <f>CORREL(A533:A544,B533:B544)</f>
        <v>0.99921031003664817</v>
      </c>
    </row>
    <row r="534" spans="1:12" ht="15.75" customHeight="1">
      <c r="A534" s="8">
        <v>12</v>
      </c>
      <c r="B534" s="8">
        <v>55</v>
      </c>
    </row>
    <row r="535" spans="1:12" ht="15.75" customHeight="1">
      <c r="A535" s="8">
        <v>15</v>
      </c>
      <c r="B535" s="8">
        <v>60</v>
      </c>
      <c r="D535" s="10" t="s">
        <v>110</v>
      </c>
    </row>
    <row r="536" spans="1:12" ht="15.75" customHeight="1">
      <c r="A536" s="8">
        <v>18</v>
      </c>
      <c r="B536" s="8">
        <v>65</v>
      </c>
      <c r="D536" s="9" t="s">
        <v>111</v>
      </c>
    </row>
    <row r="537" spans="1:12" ht="15.75" customHeight="1">
      <c r="A537" s="8">
        <v>20</v>
      </c>
      <c r="B537" s="8">
        <v>70</v>
      </c>
      <c r="D537" s="29" t="s">
        <v>160</v>
      </c>
    </row>
    <row r="538" spans="1:12" ht="15.75" customHeight="1">
      <c r="A538" s="8">
        <v>22</v>
      </c>
      <c r="B538" s="8">
        <v>75</v>
      </c>
      <c r="D538" s="29" t="s">
        <v>161</v>
      </c>
    </row>
    <row r="539" spans="1:12" ht="15.75" customHeight="1">
      <c r="A539" s="8">
        <v>25</v>
      </c>
      <c r="B539" s="8">
        <v>80</v>
      </c>
    </row>
    <row r="540" spans="1:12" ht="15.75" customHeight="1">
      <c r="A540" s="8">
        <v>28</v>
      </c>
      <c r="B540" s="8">
        <v>85</v>
      </c>
    </row>
    <row r="541" spans="1:12" ht="15.75" customHeight="1">
      <c r="A541" s="8">
        <v>30</v>
      </c>
      <c r="B541" s="8">
        <v>90</v>
      </c>
    </row>
    <row r="542" spans="1:12" ht="15.75" customHeight="1">
      <c r="A542" s="8">
        <v>32</v>
      </c>
      <c r="B542" s="8">
        <v>95</v>
      </c>
    </row>
    <row r="543" spans="1:12" ht="15.75" customHeight="1">
      <c r="A543" s="8">
        <v>35</v>
      </c>
      <c r="B543" s="8">
        <v>100</v>
      </c>
    </row>
    <row r="544" spans="1:12" ht="15.75" customHeight="1">
      <c r="A544" s="8">
        <v>38</v>
      </c>
      <c r="B544" s="8">
        <v>105</v>
      </c>
    </row>
    <row r="546" spans="1:24" ht="12.75">
      <c r="A546" s="1"/>
    </row>
    <row r="547" spans="1:24" ht="12.75">
      <c r="A547" s="1" t="s">
        <v>11</v>
      </c>
    </row>
    <row r="548" spans="1:24" ht="15.75" customHeight="1">
      <c r="A548" s="8" t="s">
        <v>112</v>
      </c>
      <c r="B548" s="8" t="s">
        <v>113</v>
      </c>
      <c r="D548" s="10" t="s">
        <v>109</v>
      </c>
    </row>
    <row r="549" spans="1:24" ht="15.75" customHeight="1">
      <c r="A549" s="8">
        <v>45</v>
      </c>
      <c r="B549" s="8">
        <v>52</v>
      </c>
      <c r="D549" s="14">
        <f>CORREL(A549:A568,B549:B568)</f>
        <v>0.99859572699637911</v>
      </c>
    </row>
    <row r="550" spans="1:24" ht="15.75" customHeight="1">
      <c r="A550" s="8">
        <v>47</v>
      </c>
      <c r="B550" s="8">
        <v>54</v>
      </c>
      <c r="C550" s="9"/>
      <c r="D550" s="9"/>
      <c r="E550" s="9"/>
      <c r="F550" s="9"/>
      <c r="G550" s="9"/>
      <c r="H550" s="9"/>
      <c r="I550" s="9"/>
      <c r="J550" s="9"/>
      <c r="K550" s="9"/>
      <c r="L550" s="9"/>
      <c r="M550" s="9"/>
      <c r="N550" s="9"/>
      <c r="O550" s="9"/>
      <c r="P550" s="9"/>
      <c r="Q550" s="9"/>
      <c r="R550" s="9"/>
      <c r="S550" s="9"/>
      <c r="T550" s="9"/>
      <c r="U550" s="9"/>
      <c r="V550" s="9"/>
      <c r="W550" s="9"/>
      <c r="X550" s="9"/>
    </row>
    <row r="551" spans="1:24" ht="15.75" customHeight="1">
      <c r="A551" s="8">
        <v>48</v>
      </c>
      <c r="B551" s="8">
        <v>55</v>
      </c>
      <c r="C551" s="9"/>
      <c r="D551" s="10" t="s">
        <v>110</v>
      </c>
      <c r="E551" s="9"/>
      <c r="F551" s="9"/>
      <c r="G551" s="9"/>
      <c r="H551" s="9"/>
      <c r="I551" s="9"/>
      <c r="J551" s="9"/>
      <c r="K551" s="9"/>
      <c r="L551" s="9"/>
      <c r="M551" s="9"/>
      <c r="N551" s="9"/>
      <c r="O551" s="9"/>
      <c r="P551" s="9"/>
      <c r="Q551" s="9"/>
      <c r="R551" s="9"/>
      <c r="S551" s="9"/>
      <c r="T551" s="9"/>
      <c r="U551" s="9"/>
      <c r="V551" s="9"/>
      <c r="W551" s="9"/>
      <c r="X551" s="9"/>
    </row>
    <row r="552" spans="1:24" ht="15.75" customHeight="1">
      <c r="A552" s="8">
        <v>50</v>
      </c>
      <c r="B552" s="8">
        <v>57</v>
      </c>
      <c r="C552" s="9"/>
      <c r="D552" s="9" t="s">
        <v>114</v>
      </c>
      <c r="E552" s="9"/>
      <c r="F552" s="9"/>
      <c r="G552" s="9"/>
      <c r="H552" s="9"/>
      <c r="I552" s="9"/>
      <c r="J552" s="9"/>
      <c r="K552" s="9"/>
      <c r="L552" s="9"/>
      <c r="M552" s="9"/>
      <c r="N552" s="9"/>
      <c r="O552" s="9"/>
      <c r="P552" s="9"/>
      <c r="Q552" s="9"/>
      <c r="R552" s="9"/>
      <c r="S552" s="9"/>
      <c r="T552" s="9"/>
      <c r="U552" s="9"/>
      <c r="V552" s="9"/>
      <c r="W552" s="9"/>
      <c r="X552" s="9"/>
    </row>
    <row r="553" spans="1:24" ht="15.75" customHeight="1">
      <c r="A553" s="8">
        <v>52</v>
      </c>
      <c r="B553" s="8">
        <v>59</v>
      </c>
      <c r="C553" s="9"/>
      <c r="D553" s="9" t="s">
        <v>115</v>
      </c>
      <c r="E553" s="9"/>
      <c r="F553" s="9"/>
      <c r="G553" s="9"/>
      <c r="H553" s="9"/>
      <c r="I553" s="9"/>
      <c r="J553" s="9"/>
      <c r="K553" s="9"/>
      <c r="L553" s="9"/>
      <c r="M553" s="9"/>
      <c r="N553" s="9"/>
      <c r="O553" s="9"/>
      <c r="P553" s="9"/>
      <c r="Q553" s="9"/>
      <c r="R553" s="9"/>
      <c r="S553" s="9"/>
      <c r="T553" s="9"/>
      <c r="U553" s="9"/>
      <c r="V553" s="9"/>
      <c r="W553" s="9"/>
      <c r="X553" s="9"/>
    </row>
    <row r="554" spans="1:24" ht="15.75" customHeight="1">
      <c r="A554" s="8">
        <v>53</v>
      </c>
      <c r="B554" s="8">
        <v>60</v>
      </c>
      <c r="D554" s="9" t="s">
        <v>116</v>
      </c>
    </row>
    <row r="555" spans="1:24" ht="15.75" customHeight="1">
      <c r="A555" s="8">
        <v>55</v>
      </c>
      <c r="B555" s="8">
        <v>61</v>
      </c>
    </row>
    <row r="556" spans="1:24" ht="15.75" customHeight="1">
      <c r="A556" s="8">
        <v>56</v>
      </c>
      <c r="B556" s="8">
        <v>62</v>
      </c>
    </row>
    <row r="557" spans="1:24" ht="15.75" customHeight="1">
      <c r="A557" s="8">
        <v>58</v>
      </c>
      <c r="B557" s="8">
        <v>64</v>
      </c>
    </row>
    <row r="558" spans="1:24" ht="15.75" customHeight="1">
      <c r="A558" s="8">
        <v>60</v>
      </c>
      <c r="B558" s="8">
        <v>66</v>
      </c>
    </row>
    <row r="559" spans="1:24" ht="15.75" customHeight="1">
      <c r="A559" s="8">
        <v>62</v>
      </c>
      <c r="B559" s="8">
        <v>67</v>
      </c>
    </row>
    <row r="560" spans="1:24" ht="15.75" customHeight="1">
      <c r="A560" s="8">
        <v>64</v>
      </c>
      <c r="B560" s="8">
        <v>69</v>
      </c>
    </row>
    <row r="561" spans="1:19" ht="15.75" customHeight="1">
      <c r="A561" s="8">
        <v>65</v>
      </c>
      <c r="B561" s="8">
        <v>71</v>
      </c>
    </row>
    <row r="562" spans="1:19" ht="15.75" customHeight="1">
      <c r="A562" s="8">
        <v>67</v>
      </c>
      <c r="B562" s="8">
        <v>73</v>
      </c>
    </row>
    <row r="563" spans="1:19" ht="15.75" customHeight="1">
      <c r="A563" s="8">
        <v>69</v>
      </c>
      <c r="B563" s="8">
        <v>74</v>
      </c>
    </row>
    <row r="564" spans="1:19" ht="15.75" customHeight="1">
      <c r="A564" s="8">
        <v>70</v>
      </c>
      <c r="B564" s="8">
        <v>76</v>
      </c>
    </row>
    <row r="565" spans="1:19" ht="15.75" customHeight="1">
      <c r="A565" s="8">
        <v>72</v>
      </c>
      <c r="B565" s="8">
        <v>78</v>
      </c>
    </row>
    <row r="566" spans="1:19" ht="15.75" customHeight="1">
      <c r="A566" s="8">
        <v>74</v>
      </c>
      <c r="B566" s="8">
        <v>80</v>
      </c>
    </row>
    <row r="567" spans="1:19" ht="15.75" customHeight="1">
      <c r="A567" s="8">
        <v>76</v>
      </c>
      <c r="B567" s="8">
        <v>82</v>
      </c>
    </row>
    <row r="568" spans="1:19" ht="15.75" customHeight="1">
      <c r="A568" s="8">
        <v>77</v>
      </c>
      <c r="B568" s="8">
        <v>83</v>
      </c>
    </row>
    <row r="570" spans="1:19" ht="12.75">
      <c r="A570" s="1"/>
    </row>
    <row r="571" spans="1:19" ht="12.75">
      <c r="A571" s="1" t="s">
        <v>12</v>
      </c>
    </row>
    <row r="572" spans="1:19" ht="15.75" customHeight="1">
      <c r="A572" s="8" t="s">
        <v>117</v>
      </c>
      <c r="B572" s="8" t="s">
        <v>118</v>
      </c>
      <c r="D572" s="10" t="s">
        <v>109</v>
      </c>
      <c r="M572" s="9"/>
      <c r="N572" s="9"/>
      <c r="O572" s="9"/>
      <c r="P572" s="9"/>
      <c r="Q572" s="9"/>
      <c r="R572" s="9"/>
      <c r="S572" s="9"/>
    </row>
    <row r="573" spans="1:19" ht="15.75" customHeight="1">
      <c r="A573" s="8">
        <v>10</v>
      </c>
      <c r="B573" s="8">
        <v>60</v>
      </c>
      <c r="C573" s="9"/>
      <c r="D573" s="14">
        <f>CORREL(A573:A602,B573:B602)</f>
        <v>0.97729508301867352</v>
      </c>
      <c r="E573" s="9"/>
      <c r="F573" s="9"/>
      <c r="G573" s="9"/>
      <c r="H573" s="9"/>
      <c r="I573" s="9"/>
      <c r="J573" s="9"/>
      <c r="K573" s="9"/>
      <c r="L573" s="9"/>
      <c r="M573" s="9"/>
      <c r="N573" s="9"/>
      <c r="O573" s="9"/>
      <c r="P573" s="9"/>
      <c r="Q573" s="9"/>
      <c r="R573" s="9"/>
      <c r="S573" s="9"/>
    </row>
    <row r="574" spans="1:19" ht="15.75" customHeight="1">
      <c r="A574" s="8">
        <v>12</v>
      </c>
      <c r="B574" s="8">
        <v>65</v>
      </c>
      <c r="C574" s="9"/>
      <c r="D574" s="9"/>
      <c r="E574" s="9"/>
      <c r="F574" s="9"/>
      <c r="G574" s="9"/>
      <c r="H574" s="9"/>
      <c r="I574" s="9"/>
      <c r="J574" s="9"/>
      <c r="K574" s="9"/>
      <c r="L574" s="9"/>
      <c r="M574" s="9"/>
      <c r="N574" s="9"/>
      <c r="O574" s="9"/>
      <c r="P574" s="9"/>
      <c r="Q574" s="9"/>
      <c r="R574" s="9"/>
      <c r="S574" s="9"/>
    </row>
    <row r="575" spans="1:19" ht="15.75" customHeight="1">
      <c r="A575" s="8">
        <v>15</v>
      </c>
      <c r="B575" s="8">
        <v>70</v>
      </c>
      <c r="D575" s="10" t="s">
        <v>110</v>
      </c>
    </row>
    <row r="576" spans="1:19" ht="15.75" customHeight="1">
      <c r="A576" s="8">
        <v>18</v>
      </c>
      <c r="B576" s="8">
        <v>75</v>
      </c>
      <c r="D576" s="9" t="s">
        <v>119</v>
      </c>
    </row>
    <row r="577" spans="1:4" ht="15.75" customHeight="1">
      <c r="A577" s="8">
        <v>20</v>
      </c>
      <c r="B577" s="8">
        <v>80</v>
      </c>
      <c r="D577" s="9" t="s">
        <v>120</v>
      </c>
    </row>
    <row r="578" spans="1:4" ht="15.75" customHeight="1">
      <c r="A578" s="8">
        <v>22</v>
      </c>
      <c r="B578" s="8">
        <v>82</v>
      </c>
      <c r="D578" s="9" t="s">
        <v>121</v>
      </c>
    </row>
    <row r="579" spans="1:4" ht="15.75" customHeight="1">
      <c r="A579" s="8">
        <v>25</v>
      </c>
      <c r="B579" s="8">
        <v>85</v>
      </c>
      <c r="D579" s="9" t="s">
        <v>122</v>
      </c>
    </row>
    <row r="580" spans="1:4" ht="15.75" customHeight="1">
      <c r="A580" s="8">
        <v>28</v>
      </c>
      <c r="B580" s="8">
        <v>88</v>
      </c>
    </row>
    <row r="581" spans="1:4" ht="15.75" customHeight="1">
      <c r="A581" s="8">
        <v>30</v>
      </c>
      <c r="B581" s="8">
        <v>90</v>
      </c>
    </row>
    <row r="582" spans="1:4" ht="15.75" customHeight="1">
      <c r="A582" s="8">
        <v>32</v>
      </c>
      <c r="B582" s="8">
        <v>92</v>
      </c>
    </row>
    <row r="583" spans="1:4" ht="15.75" customHeight="1">
      <c r="A583" s="8">
        <v>35</v>
      </c>
      <c r="B583" s="8">
        <v>93</v>
      </c>
    </row>
    <row r="584" spans="1:4" ht="15.75" customHeight="1">
      <c r="A584" s="8">
        <v>38</v>
      </c>
      <c r="B584" s="8">
        <v>95</v>
      </c>
    </row>
    <row r="585" spans="1:4" ht="15.75" customHeight="1">
      <c r="A585" s="8">
        <v>40</v>
      </c>
      <c r="B585" s="8">
        <v>96</v>
      </c>
    </row>
    <row r="586" spans="1:4" ht="15.75" customHeight="1">
      <c r="A586" s="8">
        <v>42</v>
      </c>
      <c r="B586" s="8">
        <v>97</v>
      </c>
    </row>
    <row r="587" spans="1:4" ht="15.75" customHeight="1">
      <c r="A587" s="8">
        <v>45</v>
      </c>
      <c r="B587" s="8">
        <v>98</v>
      </c>
    </row>
    <row r="588" spans="1:4" ht="15.75" customHeight="1">
      <c r="A588" s="8">
        <v>48</v>
      </c>
      <c r="B588" s="8">
        <v>99</v>
      </c>
    </row>
    <row r="589" spans="1:4" ht="15.75" customHeight="1">
      <c r="A589" s="8">
        <v>50</v>
      </c>
      <c r="B589" s="8">
        <v>100</v>
      </c>
    </row>
    <row r="590" spans="1:4" ht="15.75" customHeight="1">
      <c r="A590" s="8">
        <v>52</v>
      </c>
      <c r="B590" s="8">
        <v>102</v>
      </c>
    </row>
    <row r="591" spans="1:4" ht="15.75" customHeight="1">
      <c r="A591" s="8">
        <v>55</v>
      </c>
      <c r="B591" s="8">
        <v>105</v>
      </c>
    </row>
    <row r="592" spans="1:4" ht="15.75" customHeight="1">
      <c r="A592" s="8">
        <v>58</v>
      </c>
      <c r="B592" s="8">
        <v>106</v>
      </c>
    </row>
    <row r="593" spans="1:8" ht="15.75" customHeight="1">
      <c r="A593" s="8">
        <v>60</v>
      </c>
      <c r="B593" s="8">
        <v>107</v>
      </c>
    </row>
    <row r="594" spans="1:8" ht="15.75" customHeight="1">
      <c r="A594" s="8">
        <v>62</v>
      </c>
      <c r="B594" s="8">
        <v>108</v>
      </c>
    </row>
    <row r="595" spans="1:8" ht="15.75" customHeight="1">
      <c r="A595" s="8">
        <v>65</v>
      </c>
      <c r="B595" s="8">
        <v>110</v>
      </c>
    </row>
    <row r="596" spans="1:8" ht="15.75" customHeight="1">
      <c r="A596" s="8">
        <v>68</v>
      </c>
      <c r="B596" s="8">
        <v>112</v>
      </c>
    </row>
    <row r="597" spans="1:8" ht="15.75" customHeight="1">
      <c r="A597" s="8">
        <v>70</v>
      </c>
      <c r="B597" s="8">
        <v>114</v>
      </c>
    </row>
    <row r="598" spans="1:8" ht="15.75" customHeight="1">
      <c r="A598" s="8">
        <v>72</v>
      </c>
      <c r="B598" s="8">
        <v>115</v>
      </c>
    </row>
    <row r="599" spans="1:8" ht="15.75" customHeight="1">
      <c r="A599" s="8">
        <v>75</v>
      </c>
      <c r="B599" s="8">
        <v>116</v>
      </c>
    </row>
    <row r="600" spans="1:8" ht="15.75" customHeight="1">
      <c r="A600" s="8">
        <v>78</v>
      </c>
      <c r="B600" s="8">
        <v>118</v>
      </c>
    </row>
    <row r="601" spans="1:8" ht="15.75" customHeight="1">
      <c r="A601" s="8">
        <v>80</v>
      </c>
      <c r="B601" s="8">
        <v>120</v>
      </c>
    </row>
    <row r="602" spans="1:8" ht="15.75" customHeight="1">
      <c r="A602" s="8">
        <v>82</v>
      </c>
      <c r="B602" s="8">
        <v>122</v>
      </c>
    </row>
    <row r="604" spans="1:8" ht="15.75" customHeight="1">
      <c r="A604" s="12" t="s">
        <v>123</v>
      </c>
      <c r="H604" s="10"/>
    </row>
    <row r="605" spans="1:8" ht="12.75">
      <c r="A605" s="12" t="s">
        <v>124</v>
      </c>
    </row>
    <row r="606" spans="1:8" ht="12.75">
      <c r="A606" s="1" t="s">
        <v>0</v>
      </c>
    </row>
    <row r="607" spans="1:8" ht="12.75">
      <c r="A607" s="1" t="s">
        <v>125</v>
      </c>
      <c r="B607" s="1">
        <f>1/6</f>
        <v>0.16666666666666666</v>
      </c>
    </row>
    <row r="608" spans="1:8" ht="12.75">
      <c r="A608" s="1" t="s">
        <v>126</v>
      </c>
      <c r="B608" s="1">
        <v>100</v>
      </c>
    </row>
    <row r="609" spans="1:4" ht="12.75">
      <c r="A609" s="1" t="s">
        <v>127</v>
      </c>
      <c r="B609" s="1">
        <v>5</v>
      </c>
    </row>
    <row r="611" spans="1:4" ht="12.75">
      <c r="A611" s="12" t="s">
        <v>128</v>
      </c>
      <c r="C611" s="17">
        <f>_xlfn.BINOM.DIST(B609, B608, B607, 0)</f>
        <v>2.9090311057530159E-4</v>
      </c>
      <c r="D611" s="18">
        <f>BINOMDIST(B609,B608,B607,0)</f>
        <v>2.9090311057530159E-4</v>
      </c>
    </row>
    <row r="613" spans="1:4" ht="12.75">
      <c r="A613" s="1" t="s">
        <v>11</v>
      </c>
    </row>
    <row r="614" spans="1:4" ht="12.75">
      <c r="A614" s="1" t="s">
        <v>129</v>
      </c>
      <c r="B614" s="1">
        <f>1/4</f>
        <v>0.25</v>
      </c>
    </row>
    <row r="615" spans="1:4" ht="12.75">
      <c r="A615" s="1" t="s">
        <v>126</v>
      </c>
      <c r="B615" s="1">
        <v>5</v>
      </c>
    </row>
    <row r="616" spans="1:4" ht="12.75">
      <c r="A616" s="1" t="s">
        <v>127</v>
      </c>
      <c r="B616" s="1">
        <v>2</v>
      </c>
    </row>
    <row r="618" spans="1:4" ht="12.75">
      <c r="A618" s="12" t="s">
        <v>128</v>
      </c>
      <c r="C618" s="17">
        <f>_xlfn.BINOM.DIST(B616, B615, B614, 0)</f>
        <v>0.26367187499999994</v>
      </c>
      <c r="D618" s="19">
        <f>BINOMDIST(B616,B615,B614,0)</f>
        <v>0.26367187499999994</v>
      </c>
    </row>
    <row r="620" spans="1:4" ht="12.75">
      <c r="A620" s="1" t="s">
        <v>12</v>
      </c>
    </row>
    <row r="621" spans="1:4" ht="12.75">
      <c r="A621" s="1" t="s">
        <v>130</v>
      </c>
      <c r="B621" s="1">
        <f>1/4</f>
        <v>0.25</v>
      </c>
    </row>
    <row r="622" spans="1:4" ht="12.75">
      <c r="A622" s="1" t="s">
        <v>126</v>
      </c>
      <c r="B622" s="1">
        <v>10</v>
      </c>
    </row>
    <row r="623" spans="1:4" ht="12.75">
      <c r="A623" s="1" t="s">
        <v>131</v>
      </c>
      <c r="B623" s="1">
        <v>7</v>
      </c>
    </row>
    <row r="625" spans="1:4" ht="12.75">
      <c r="A625" s="12" t="s">
        <v>128</v>
      </c>
      <c r="C625" s="22">
        <f>1-_xlfn.BINOM.DIST(B623, B622, B621, 0)</f>
        <v>0.99691009521484375</v>
      </c>
      <c r="D625" s="20">
        <f>1-BINOMDIST(B623,B622,B621,0)</f>
        <v>0.99691009521484375</v>
      </c>
    </row>
    <row r="627" spans="1:4" ht="12.75">
      <c r="A627" s="1" t="s">
        <v>13</v>
      </c>
    </row>
    <row r="628" spans="1:4" ht="12.75">
      <c r="A628" s="34" t="s">
        <v>171</v>
      </c>
      <c r="B628">
        <f>(20/60)*(19/59)*(18/58)</f>
        <v>3.3313851548801864E-2</v>
      </c>
    </row>
    <row r="629" spans="1:4" ht="12.75">
      <c r="A629" s="12"/>
    </row>
    <row r="630" spans="1:4" ht="12.75">
      <c r="A630" s="12"/>
    </row>
    <row r="631" spans="1:4" ht="12.75">
      <c r="A631" s="1" t="s">
        <v>17</v>
      </c>
    </row>
    <row r="632" spans="1:4" ht="12.75">
      <c r="A632" s="1" t="s">
        <v>132</v>
      </c>
      <c r="B632" s="1">
        <v>0.3</v>
      </c>
    </row>
    <row r="633" spans="1:4" ht="12.75">
      <c r="A633" s="1" t="s">
        <v>126</v>
      </c>
      <c r="B633" s="1">
        <v>10</v>
      </c>
    </row>
    <row r="634" spans="1:4" ht="12.75">
      <c r="A634" s="1" t="s">
        <v>127</v>
      </c>
      <c r="B634" s="1">
        <v>3</v>
      </c>
    </row>
    <row r="636" spans="1:4" ht="12.75">
      <c r="A636" s="12" t="s">
        <v>128</v>
      </c>
      <c r="C636" s="22">
        <f>_xlfn.BINOM.DIST(B634, B633, B632, 0)</f>
        <v>0.26682793200000005</v>
      </c>
      <c r="D636" s="19">
        <f>BINOMDIST(B634,B633,B632,0)</f>
        <v>0.26682793200000005</v>
      </c>
    </row>
    <row r="637" spans="1:4" ht="12.75">
      <c r="A637" s="12"/>
    </row>
    <row r="638" spans="1:4" ht="12.75">
      <c r="A638" s="12" t="s">
        <v>133</v>
      </c>
    </row>
    <row r="639" spans="1:4" ht="12.75">
      <c r="A639" s="1" t="s">
        <v>0</v>
      </c>
    </row>
    <row r="640" spans="1:4" ht="12.75">
      <c r="A640" s="1" t="s">
        <v>134</v>
      </c>
      <c r="B640" s="1">
        <v>180</v>
      </c>
    </row>
    <row r="641" spans="1:4" ht="12.75">
      <c r="A641" s="1" t="s">
        <v>135</v>
      </c>
      <c r="B641" s="1">
        <v>165</v>
      </c>
    </row>
    <row r="642" spans="1:4" ht="12.75">
      <c r="A642" s="1" t="s">
        <v>18</v>
      </c>
      <c r="B642" s="1">
        <v>10</v>
      </c>
    </row>
    <row r="644" spans="1:4" ht="12.75">
      <c r="A644" s="12" t="s">
        <v>136</v>
      </c>
      <c r="C644" s="1">
        <f>1 - _xlfn.NORM.DIST(B640, B641, B642, TRUE)</f>
        <v>6.6807201268858085E-2</v>
      </c>
      <c r="D644" s="15">
        <f>1 - _xlfn.NORM.DIST(B640, B641, B642, TRUE)</f>
        <v>6.6807201268858085E-2</v>
      </c>
    </row>
    <row r="646" spans="1:4" ht="12.75">
      <c r="A646" s="1" t="s">
        <v>11</v>
      </c>
    </row>
    <row r="647" spans="1:4" ht="12.75">
      <c r="A647" s="1" t="s">
        <v>134</v>
      </c>
      <c r="B647" s="1">
        <v>3</v>
      </c>
    </row>
    <row r="648" spans="1:4" ht="12.75">
      <c r="A648" s="1" t="s">
        <v>137</v>
      </c>
      <c r="B648" s="1">
        <v>5</v>
      </c>
    </row>
    <row r="649" spans="1:4" ht="12.75">
      <c r="A649" s="1" t="s">
        <v>138</v>
      </c>
      <c r="B649" s="1">
        <v>0.2</v>
      </c>
    </row>
    <row r="651" spans="1:4" ht="12.75">
      <c r="A651" s="12" t="s">
        <v>139</v>
      </c>
      <c r="C651" s="1">
        <f>_xlfn.EXPON.DIST(B647,B649, TRUE)</f>
        <v>0.45118836390597356</v>
      </c>
      <c r="D651" s="21">
        <f>_xlfn.EXPON.DIST(B647,B649, TRUE)</f>
        <v>0.45118836390597356</v>
      </c>
    </row>
    <row r="653" spans="1:4" ht="15.75" customHeight="1">
      <c r="A653" s="23" t="s">
        <v>12</v>
      </c>
    </row>
    <row r="654" spans="1:4" ht="15.75" customHeight="1">
      <c r="A654" s="1" t="s">
        <v>134</v>
      </c>
      <c r="B654">
        <v>1000</v>
      </c>
    </row>
    <row r="655" spans="1:4" ht="15.75" customHeight="1">
      <c r="A655" s="25" t="s">
        <v>174</v>
      </c>
      <c r="B655">
        <v>100</v>
      </c>
    </row>
    <row r="656" spans="1:4" ht="15.75" customHeight="1">
      <c r="A656" s="25" t="s">
        <v>175</v>
      </c>
      <c r="B656">
        <v>900</v>
      </c>
      <c r="C656" s="23" t="s">
        <v>176</v>
      </c>
      <c r="D656">
        <v>100</v>
      </c>
    </row>
    <row r="658" spans="1:4" ht="15.75" customHeight="1">
      <c r="A658" s="23" t="s">
        <v>150</v>
      </c>
      <c r="B658" s="24" t="s">
        <v>180</v>
      </c>
      <c r="C658" s="24">
        <f>_xlfn.NORM.DIST(1100, 1000, 100, TRUE) - _xlfn.NORM.DIST(900, 1000, 100, TRUE)</f>
        <v>0.68268949213708607</v>
      </c>
      <c r="D658" s="37">
        <f>_xlfn.NORM.DIST(1100, 1000, 100, TRUE) - _xlfn.NORM.DIST(900, 1000, 100, TRUE)</f>
        <v>0.68268949213708607</v>
      </c>
    </row>
    <row r="660" spans="1:4" ht="15.75" customHeight="1">
      <c r="A660" s="23" t="s">
        <v>13</v>
      </c>
    </row>
    <row r="661" spans="1:4" ht="15.75" customHeight="1">
      <c r="A661" s="23" t="s">
        <v>177</v>
      </c>
      <c r="B661">
        <v>100</v>
      </c>
    </row>
    <row r="662" spans="1:4" ht="15.75" customHeight="1">
      <c r="A662" s="23" t="s">
        <v>178</v>
      </c>
      <c r="B662">
        <v>200</v>
      </c>
    </row>
    <row r="663" spans="1:4" ht="15.75" customHeight="1">
      <c r="A663" s="23" t="s">
        <v>150</v>
      </c>
      <c r="B663" s="24" t="s">
        <v>179</v>
      </c>
      <c r="C663" s="24">
        <f>(170-150)/(200-100)</f>
        <v>0.2</v>
      </c>
      <c r="D663" s="36">
        <f>(170-150)/(200-100)</f>
        <v>0.2</v>
      </c>
    </row>
    <row r="664" spans="1:4" ht="15.75" customHeight="1">
      <c r="A664" s="23"/>
    </row>
    <row r="665" spans="1:4" ht="15.75" customHeight="1">
      <c r="A665" s="23" t="s">
        <v>17</v>
      </c>
    </row>
    <row r="666" spans="1:4" ht="15.75" customHeight="1">
      <c r="A666" s="23" t="s">
        <v>134</v>
      </c>
      <c r="B666">
        <v>15</v>
      </c>
    </row>
    <row r="667" spans="1:4" ht="15.75" customHeight="1">
      <c r="A667" s="23" t="s">
        <v>138</v>
      </c>
      <c r="B667">
        <f>1/20</f>
        <v>0.05</v>
      </c>
    </row>
    <row r="668" spans="1:4" ht="15.75" customHeight="1">
      <c r="A668" s="23" t="s">
        <v>135</v>
      </c>
      <c r="B668">
        <v>20</v>
      </c>
    </row>
    <row r="670" spans="1:4" ht="15.75" customHeight="1">
      <c r="A670" s="24" t="s">
        <v>181</v>
      </c>
      <c r="C670">
        <f>_xlfn.EXPON.DIST(15, 1/20, TRUE)</f>
        <v>0.52763344725898531</v>
      </c>
      <c r="D670" s="32">
        <f>_xlfn.EXPON.DIST(15, 1/20, TRUE)</f>
        <v>0.52763344725898531</v>
      </c>
    </row>
    <row r="672" spans="1:4" ht="12.75">
      <c r="A672" s="12" t="s">
        <v>140</v>
      </c>
    </row>
    <row r="673" spans="1:3" ht="15.75" customHeight="1">
      <c r="A673" s="24" t="s">
        <v>151</v>
      </c>
    </row>
    <row r="674" spans="1:3" ht="15.75" customHeight="1">
      <c r="A674" s="23" t="s">
        <v>0</v>
      </c>
    </row>
    <row r="675" spans="1:3" ht="15.75" customHeight="1">
      <c r="A675" s="23" t="s">
        <v>138</v>
      </c>
      <c r="B675">
        <v>2</v>
      </c>
    </row>
    <row r="676" spans="1:3" ht="15.75" customHeight="1">
      <c r="A676" s="23" t="s">
        <v>134</v>
      </c>
      <c r="B676">
        <v>3</v>
      </c>
    </row>
    <row r="677" spans="1:3" ht="15.75" customHeight="1">
      <c r="A677" s="24" t="s">
        <v>183</v>
      </c>
      <c r="B677" s="24">
        <f>_xlfn.POISSON.DIST(B676,B675,0)</f>
        <v>0.18044704431548364</v>
      </c>
      <c r="C677" s="29" t="s">
        <v>162</v>
      </c>
    </row>
    <row r="679" spans="1:3" ht="15.75" customHeight="1">
      <c r="A679" s="23" t="s">
        <v>11</v>
      </c>
    </row>
    <row r="680" spans="1:3" ht="15.75" customHeight="1">
      <c r="A680" s="23" t="s">
        <v>126</v>
      </c>
      <c r="B680">
        <v>10</v>
      </c>
    </row>
    <row r="681" spans="1:3" ht="15.75" customHeight="1">
      <c r="A681" s="23" t="s">
        <v>134</v>
      </c>
      <c r="B681">
        <v>3</v>
      </c>
    </row>
    <row r="682" spans="1:3" ht="15.75" customHeight="1">
      <c r="A682" s="23" t="s">
        <v>132</v>
      </c>
      <c r="B682">
        <v>0.3</v>
      </c>
    </row>
    <row r="684" spans="1:3" ht="15.75" customHeight="1">
      <c r="A684" s="24" t="s">
        <v>182</v>
      </c>
      <c r="B684" s="24">
        <f>_xlfn.BINOM.DIST(B681,B680,B682,0)</f>
        <v>0.26682793200000005</v>
      </c>
      <c r="C684" s="29" t="s">
        <v>163</v>
      </c>
    </row>
    <row r="686" spans="1:3" ht="15.75" customHeight="1">
      <c r="A686" s="23" t="s">
        <v>12</v>
      </c>
    </row>
    <row r="687" spans="1:3" ht="15.75" customHeight="1">
      <c r="A687" s="23" t="s">
        <v>126</v>
      </c>
      <c r="B687">
        <v>3</v>
      </c>
    </row>
    <row r="688" spans="1:3" ht="15.75" customHeight="1">
      <c r="A688" s="23" t="s">
        <v>132</v>
      </c>
      <c r="B688">
        <f>1/6</f>
        <v>0.16666666666666666</v>
      </c>
    </row>
    <row r="689" spans="1:3" ht="15.75" customHeight="1">
      <c r="A689" s="23" t="s">
        <v>184</v>
      </c>
      <c r="B689">
        <v>6</v>
      </c>
    </row>
    <row r="691" spans="1:3" ht="15.75" customHeight="1">
      <c r="A691" s="24" t="s">
        <v>182</v>
      </c>
      <c r="B691" s="24">
        <f>1 - _xlfn.BINOM.DIST(0, 3, 1/6, TRUE)</f>
        <v>0.42129629629629628</v>
      </c>
      <c r="C691" s="33" t="s">
        <v>164</v>
      </c>
    </row>
    <row r="692" spans="1:3" ht="15.75" customHeight="1">
      <c r="A692" s="24"/>
      <c r="B692" s="24"/>
      <c r="C692" s="33"/>
    </row>
    <row r="693" spans="1:3" ht="15.75" customHeight="1">
      <c r="A693" s="12" t="s">
        <v>152</v>
      </c>
    </row>
    <row r="694" spans="1:3" ht="15.75" customHeight="1">
      <c r="A694" s="25" t="s">
        <v>0</v>
      </c>
    </row>
    <row r="695" spans="1:3" ht="15.75" customHeight="1">
      <c r="A695" s="25" t="s">
        <v>135</v>
      </c>
      <c r="B695">
        <v>150</v>
      </c>
    </row>
    <row r="696" spans="1:3" ht="15.75" customHeight="1">
      <c r="A696" s="25" t="s">
        <v>185</v>
      </c>
      <c r="B696">
        <v>10</v>
      </c>
    </row>
    <row r="697" spans="1:3" ht="15.75" customHeight="1">
      <c r="A697" s="25" t="s">
        <v>134</v>
      </c>
      <c r="B697" s="23" t="s">
        <v>186</v>
      </c>
    </row>
    <row r="698" spans="1:3" ht="15.75" customHeight="1">
      <c r="A698" s="25" t="s">
        <v>150</v>
      </c>
      <c r="B698" s="24">
        <f>_xlfn.NORM.DIST(160, 150, 10, TRUE) - _xlfn.NORM.DIST(140, 150, 10, TRUE)</f>
        <v>0.68268949213708607</v>
      </c>
      <c r="C698" s="29" t="s">
        <v>165</v>
      </c>
    </row>
    <row r="699" spans="1:3" ht="15.75" customHeight="1">
      <c r="A699" s="25"/>
    </row>
    <row r="700" spans="1:3" ht="15.75" customHeight="1">
      <c r="A700" s="25"/>
    </row>
    <row r="701" spans="1:3" ht="15.75" customHeight="1">
      <c r="A701" s="25" t="s">
        <v>11</v>
      </c>
    </row>
    <row r="702" spans="1:3" ht="15.75" customHeight="1">
      <c r="A702" s="25" t="s">
        <v>135</v>
      </c>
      <c r="B702">
        <v>1000</v>
      </c>
    </row>
    <row r="703" spans="1:3" ht="15.75" customHeight="1">
      <c r="A703" s="25" t="s">
        <v>134</v>
      </c>
      <c r="B703">
        <v>900</v>
      </c>
    </row>
    <row r="704" spans="1:3" ht="15.75" customHeight="1">
      <c r="A704" s="25"/>
    </row>
    <row r="705" spans="1:6" ht="15.75" customHeight="1">
      <c r="A705" s="25"/>
    </row>
    <row r="706" spans="1:6" ht="15.75" customHeight="1">
      <c r="A706" s="34" t="s">
        <v>181</v>
      </c>
      <c r="B706" s="24">
        <f>1 - _xlfn.EXPON.DIST(900, 1/1000, TRUE)</f>
        <v>0.40656965974059911</v>
      </c>
      <c r="C706" s="29" t="s">
        <v>166</v>
      </c>
    </row>
    <row r="707" spans="1:6" ht="15.75" customHeight="1">
      <c r="A707" s="25"/>
    </row>
    <row r="708" spans="1:6" ht="15.75" customHeight="1">
      <c r="A708" s="25"/>
    </row>
    <row r="709" spans="1:6" ht="12.75">
      <c r="A709" s="12" t="s">
        <v>141</v>
      </c>
    </row>
    <row r="711" spans="1:6" ht="12.75">
      <c r="A711" s="1" t="s">
        <v>0</v>
      </c>
    </row>
    <row r="712" spans="1:6" ht="12.75">
      <c r="A712" s="1" t="s">
        <v>142</v>
      </c>
      <c r="B712" s="1">
        <v>170</v>
      </c>
    </row>
    <row r="713" spans="1:6" ht="12.75">
      <c r="A713" s="1" t="s">
        <v>143</v>
      </c>
      <c r="B713" s="1">
        <v>8</v>
      </c>
    </row>
    <row r="714" spans="1:6" ht="12.75">
      <c r="A714" s="1" t="s">
        <v>126</v>
      </c>
      <c r="B714" s="1">
        <v>100</v>
      </c>
    </row>
    <row r="715" spans="1:6" ht="12.75">
      <c r="A715" s="1" t="s">
        <v>144</v>
      </c>
      <c r="B715" s="1">
        <v>99</v>
      </c>
    </row>
    <row r="717" spans="1:6" ht="12.75">
      <c r="B717" s="1">
        <f>_xlfn.T.INV.2T(0.05, 99)</f>
        <v>1.9842169515864165</v>
      </c>
    </row>
    <row r="719" spans="1:6">
      <c r="B719" s="34" t="str">
        <f>B712 - (_xlfn.T.INV.2T(0.05, B715) * (B713 / SQRT(B714)))&amp;"CM"</f>
        <v>168.412626438731CM</v>
      </c>
      <c r="C719" s="34" t="str">
        <f>B712 + (_xlfn.T.INV.2T(0.05, B715) * (B713 / SQRT(B714)))&amp;"CM"</f>
        <v>171.587373561269CM</v>
      </c>
      <c r="F719" s="33" t="s">
        <v>167</v>
      </c>
    </row>
    <row r="721" spans="1:6" ht="12.75">
      <c r="A721" s="1" t="s">
        <v>11</v>
      </c>
    </row>
    <row r="722" spans="1:6" ht="12.75">
      <c r="A722" s="1" t="s">
        <v>142</v>
      </c>
      <c r="B722" s="1">
        <v>500</v>
      </c>
    </row>
    <row r="723" spans="1:6" ht="12.75">
      <c r="A723" s="25" t="s">
        <v>134</v>
      </c>
      <c r="B723" s="1">
        <v>320</v>
      </c>
    </row>
    <row r="724" spans="1:6" ht="12.75">
      <c r="A724" s="25" t="s">
        <v>132</v>
      </c>
      <c r="B724" s="1">
        <v>0.64</v>
      </c>
    </row>
    <row r="725" spans="1:6" ht="12.75">
      <c r="A725" s="25" t="s">
        <v>187</v>
      </c>
      <c r="B725" s="38">
        <v>0.9</v>
      </c>
    </row>
    <row r="727" spans="1:6" ht="12.75">
      <c r="B727" s="34">
        <f>0.64 - _xlfn.CONFIDENCE.NORM(0.1, SQRT((0.64*(1-0.64))/500), 500)</f>
        <v>0.63842094051812659</v>
      </c>
      <c r="C727" s="24">
        <f>0.64 + _xlfn.CONFIDENCE.NORM(0.1, SQRT((0.64*(1-0.64))/500), 500)</f>
        <v>0.64157905948187344</v>
      </c>
      <c r="F727" s="23" t="s">
        <v>188</v>
      </c>
    </row>
    <row r="728" spans="1:6" ht="15.75" customHeight="1">
      <c r="B728" s="39">
        <f>0.64 - _xlfn.CONFIDENCE.NORM(0.1, SQRT((0.64*(1-0.64))/500), 500)</f>
        <v>0.63842094051812659</v>
      </c>
      <c r="C728" s="40">
        <f>0.64 + _xlfn.CONFIDENCE.NORM(0.1, SQRT((0.64*(1-0.64))/500), 500)</f>
        <v>0.64157905948187344</v>
      </c>
    </row>
    <row r="730" spans="1:6" ht="15.75" customHeight="1">
      <c r="A730" s="24" t="s">
        <v>153</v>
      </c>
    </row>
    <row r="731" spans="1:6" ht="15.75" customHeight="1">
      <c r="A731" s="23" t="s">
        <v>12</v>
      </c>
    </row>
    <row r="732" spans="1:6" ht="15.75" customHeight="1">
      <c r="B732" s="29" t="s">
        <v>168</v>
      </c>
    </row>
    <row r="734" spans="1:6" ht="15.75" customHeight="1">
      <c r="B734" s="29" t="s">
        <v>169</v>
      </c>
    </row>
    <row r="737" spans="1:3" ht="15.75" customHeight="1">
      <c r="A737" s="23" t="s">
        <v>13</v>
      </c>
    </row>
    <row r="738" spans="1:3" ht="15.75" customHeight="1">
      <c r="A738" s="23"/>
      <c r="B738" s="35" t="s">
        <v>172</v>
      </c>
    </row>
    <row r="739" spans="1:3" ht="15.75" customHeight="1">
      <c r="B739" s="35" t="s">
        <v>173</v>
      </c>
    </row>
    <row r="740" spans="1:3" ht="15.75" customHeight="1">
      <c r="A740" s="23" t="s">
        <v>189</v>
      </c>
      <c r="B740" s="24">
        <f>2*(1-_xlfn.T.DIST(2.5, 24, TRUE))</f>
        <v>1.9654175116578854E-2</v>
      </c>
    </row>
    <row r="741" spans="1:3" ht="15.75" customHeight="1">
      <c r="C741" s="29" t="s">
        <v>170</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2025-03-20T06:13:11Z</dcterms:modified>
</cp:coreProperties>
</file>