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760" firstSheet="1" activeTab="7"/>
  </bookViews>
  <sheets>
    <sheet name="Specific grav" sheetId="1" r:id="rId1"/>
    <sheet name="DFT" sheetId="2" r:id="rId2"/>
    <sheet name="Non volatile matter" sheetId="3" r:id="rId3"/>
    <sheet name="Viscosity" sheetId="4" r:id="rId4"/>
    <sheet name="Gloss" sheetId="5" r:id="rId5"/>
    <sheet name="Check sheet &amp; Pareto " sheetId="6" r:id="rId6"/>
    <sheet name="Np chart &amp; scatter" sheetId="8" r:id="rId7"/>
    <sheet name="CUSUM Adhesion" sheetId="9" r:id="rId8"/>
  </sheets>
  <definedNames>
    <definedName name="_xlchart.v1.0" hidden="1">'Check sheet &amp; Pareto '!$M$3:$M$12</definedName>
    <definedName name="_xlchart.v1.1" hidden="1">'Check sheet &amp; Pareto '!$N$2</definedName>
    <definedName name="_xlchart.v1.2" hidden="1">'Check sheet &amp; Pareto '!$N$3:$N$12</definedName>
    <definedName name="_xlchart.v1.3" hidden="1">'Check sheet &amp; Pareto '!$O$2</definedName>
    <definedName name="_xlchart.v1.4" hidden="1">'Check sheet &amp; Pareto '!$O$3:$O$12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G23" l="1"/>
  <c r="S7" s="1"/>
  <c r="H23"/>
  <c r="T15" s="1"/>
  <c r="S15" l="1"/>
  <c r="S16"/>
  <c r="S14"/>
  <c r="S9"/>
  <c r="G26"/>
  <c r="G27" s="1"/>
  <c r="J3" s="1"/>
  <c r="K3" s="1"/>
  <c r="S5"/>
  <c r="S11"/>
  <c r="S4"/>
  <c r="S10"/>
  <c r="S21"/>
  <c r="S22"/>
  <c r="S17"/>
  <c r="S12"/>
  <c r="S3"/>
  <c r="S6"/>
  <c r="S19"/>
  <c r="S20"/>
  <c r="S18"/>
  <c r="S13"/>
  <c r="S8"/>
  <c r="O7"/>
  <c r="O14"/>
  <c r="P20"/>
  <c r="O3"/>
  <c r="P4"/>
  <c r="O4"/>
  <c r="P18"/>
  <c r="P13"/>
  <c r="O9"/>
  <c r="P11"/>
  <c r="P7"/>
  <c r="P3"/>
  <c r="O19"/>
  <c r="O16"/>
  <c r="P14"/>
  <c r="O10"/>
  <c r="P8"/>
  <c r="P9"/>
  <c r="O5"/>
  <c r="O21"/>
  <c r="P12"/>
  <c r="Q20"/>
  <c r="Q21"/>
  <c r="Q5"/>
  <c r="T9"/>
  <c r="G24"/>
  <c r="G28" s="1"/>
  <c r="N11" s="1"/>
  <c r="Q10"/>
  <c r="T14"/>
  <c r="Q4"/>
  <c r="Q19"/>
  <c r="T3"/>
  <c r="T7"/>
  <c r="Q17"/>
  <c r="T5"/>
  <c r="Q15"/>
  <c r="P19"/>
  <c r="O15"/>
  <c r="O8"/>
  <c r="P10"/>
  <c r="O6"/>
  <c r="O22"/>
  <c r="P5"/>
  <c r="P21"/>
  <c r="O17"/>
  <c r="O20"/>
  <c r="T4"/>
  <c r="Q9"/>
  <c r="T13"/>
  <c r="T12"/>
  <c r="Q14"/>
  <c r="T18"/>
  <c r="Q16"/>
  <c r="Q3"/>
  <c r="Q7"/>
  <c r="T11"/>
  <c r="Q12"/>
  <c r="T21"/>
  <c r="Q22"/>
  <c r="Q6"/>
  <c r="T10"/>
  <c r="T16"/>
  <c r="T19"/>
  <c r="P15"/>
  <c r="O11"/>
  <c r="P16"/>
  <c r="P6"/>
  <c r="P22"/>
  <c r="O18"/>
  <c r="P17"/>
  <c r="O13"/>
  <c r="O12"/>
  <c r="T20"/>
  <c r="Q13"/>
  <c r="T17"/>
  <c r="Q8"/>
  <c r="Q18"/>
  <c r="T22"/>
  <c r="T6"/>
  <c r="T8"/>
  <c r="Q11"/>
  <c r="N15"/>
  <c r="M15"/>
  <c r="N22"/>
  <c r="M22"/>
  <c r="M17"/>
  <c r="M20"/>
  <c r="N5" l="1"/>
  <c r="N12"/>
  <c r="M5"/>
  <c r="N10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M21"/>
  <c r="N9"/>
  <c r="M6"/>
  <c r="N20"/>
  <c r="N19"/>
  <c r="M4"/>
  <c r="N21"/>
  <c r="M18"/>
  <c r="N6"/>
  <c r="M11"/>
  <c r="J4"/>
  <c r="J5" s="1"/>
  <c r="N8"/>
  <c r="M9"/>
  <c r="N13"/>
  <c r="N4"/>
  <c r="M10"/>
  <c r="N14"/>
  <c r="M8"/>
  <c r="M19"/>
  <c r="N3"/>
  <c r="N7"/>
  <c r="N16"/>
  <c r="M13"/>
  <c r="N17"/>
  <c r="M12"/>
  <c r="M14"/>
  <c r="N18"/>
  <c r="M16"/>
  <c r="M3"/>
  <c r="M7"/>
  <c r="Z29" i="8"/>
  <c r="Z27"/>
  <c r="Z26"/>
  <c r="C28"/>
  <c r="C26"/>
  <c r="C25"/>
  <c r="AB4"/>
  <c r="AB5"/>
  <c r="AB6"/>
  <c r="AB7"/>
  <c r="AB8"/>
  <c r="AE8" s="1"/>
  <c r="AF8" s="1"/>
  <c r="AB9"/>
  <c r="AB10"/>
  <c r="AB11"/>
  <c r="AB12"/>
  <c r="AB13"/>
  <c r="AB14"/>
  <c r="AB15"/>
  <c r="AB16"/>
  <c r="AE16" s="1"/>
  <c r="AF16" s="1"/>
  <c r="AB17"/>
  <c r="AB18"/>
  <c r="AB19"/>
  <c r="AB20"/>
  <c r="AB21"/>
  <c r="AB22"/>
  <c r="AB3"/>
  <c r="Z23"/>
  <c r="AE22"/>
  <c r="AF22" s="1"/>
  <c r="AD22" s="1"/>
  <c r="AA22"/>
  <c r="AA21"/>
  <c r="AE20"/>
  <c r="AF20" s="1"/>
  <c r="AD20" s="1"/>
  <c r="AA20"/>
  <c r="AA19"/>
  <c r="AE18"/>
  <c r="AF18" s="1"/>
  <c r="AD18" s="1"/>
  <c r="AA18"/>
  <c r="AA17"/>
  <c r="AA16"/>
  <c r="AA15"/>
  <c r="AE14"/>
  <c r="AF14" s="1"/>
  <c r="AA14"/>
  <c r="AA13"/>
  <c r="AE12"/>
  <c r="AF12" s="1"/>
  <c r="AA12"/>
  <c r="AA11"/>
  <c r="AE10"/>
  <c r="AF10" s="1"/>
  <c r="AA10"/>
  <c r="AA9"/>
  <c r="AA8"/>
  <c r="AA7"/>
  <c r="AE6"/>
  <c r="AF6" s="1"/>
  <c r="AA6"/>
  <c r="AA5"/>
  <c r="AE4"/>
  <c r="AF4" s="1"/>
  <c r="AA4"/>
  <c r="AA3"/>
  <c r="K4" i="9" l="1"/>
  <c r="J6"/>
  <c r="K5"/>
  <c r="AA23" i="8"/>
  <c r="AC4"/>
  <c r="AD4"/>
  <c r="AC8"/>
  <c r="AD8"/>
  <c r="AC14"/>
  <c r="AD14"/>
  <c r="AC6"/>
  <c r="AD6"/>
  <c r="AC10"/>
  <c r="AD10"/>
  <c r="AD12"/>
  <c r="AC12"/>
  <c r="AC16"/>
  <c r="AD16"/>
  <c r="AE3"/>
  <c r="AF3" s="1"/>
  <c r="AC3" s="1"/>
  <c r="AE5"/>
  <c r="AF5" s="1"/>
  <c r="AC5" s="1"/>
  <c r="AE7"/>
  <c r="AF7" s="1"/>
  <c r="AC7" s="1"/>
  <c r="AE9"/>
  <c r="AF9" s="1"/>
  <c r="AC9" s="1"/>
  <c r="AE11"/>
  <c r="AF11" s="1"/>
  <c r="AC11" s="1"/>
  <c r="AE13"/>
  <c r="AF13" s="1"/>
  <c r="AC13" s="1"/>
  <c r="AE15"/>
  <c r="AF15" s="1"/>
  <c r="AC15" s="1"/>
  <c r="AE17"/>
  <c r="AF17" s="1"/>
  <c r="AC17" s="1"/>
  <c r="AC18"/>
  <c r="AE19"/>
  <c r="AF19" s="1"/>
  <c r="AC19" s="1"/>
  <c r="AC20"/>
  <c r="AE21"/>
  <c r="AF21" s="1"/>
  <c r="AD21" s="1"/>
  <c r="AC22"/>
  <c r="AD7"/>
  <c r="AD15"/>
  <c r="AD19"/>
  <c r="C23"/>
  <c r="D22"/>
  <c r="D23" s="1"/>
  <c r="E5" s="1"/>
  <c r="D21"/>
  <c r="D20"/>
  <c r="D19"/>
  <c r="D18"/>
  <c r="D17"/>
  <c r="D16"/>
  <c r="D15"/>
  <c r="D14"/>
  <c r="D4"/>
  <c r="D5"/>
  <c r="D6"/>
  <c r="D7"/>
  <c r="D8"/>
  <c r="D9"/>
  <c r="D10"/>
  <c r="D11"/>
  <c r="D12"/>
  <c r="D13"/>
  <c r="D3"/>
  <c r="K4" i="6"/>
  <c r="K5"/>
  <c r="K6"/>
  <c r="K7"/>
  <c r="K8"/>
  <c r="K9"/>
  <c r="K10"/>
  <c r="K11"/>
  <c r="K12"/>
  <c r="K3"/>
  <c r="D14"/>
  <c r="E14"/>
  <c r="F14"/>
  <c r="G14"/>
  <c r="H14"/>
  <c r="I14"/>
  <c r="C14"/>
  <c r="F21" i="5"/>
  <c r="K21" s="1"/>
  <c r="C21"/>
  <c r="F20"/>
  <c r="K20" s="1"/>
  <c r="C20"/>
  <c r="F19"/>
  <c r="K19" s="1"/>
  <c r="C19"/>
  <c r="K18"/>
  <c r="F18"/>
  <c r="C18"/>
  <c r="F17"/>
  <c r="K17" s="1"/>
  <c r="C17"/>
  <c r="F16"/>
  <c r="K16" s="1"/>
  <c r="C16"/>
  <c r="F15"/>
  <c r="K15" s="1"/>
  <c r="C15"/>
  <c r="F14"/>
  <c r="K14" s="1"/>
  <c r="C14"/>
  <c r="F13"/>
  <c r="K13" s="1"/>
  <c r="C13"/>
  <c r="F12"/>
  <c r="K12" s="1"/>
  <c r="C12"/>
  <c r="F11"/>
  <c r="K11" s="1"/>
  <c r="C11"/>
  <c r="F10"/>
  <c r="K10" s="1"/>
  <c r="C10"/>
  <c r="F9"/>
  <c r="K9" s="1"/>
  <c r="C9"/>
  <c r="F8"/>
  <c r="K8" s="1"/>
  <c r="C8"/>
  <c r="F7"/>
  <c r="K7" s="1"/>
  <c r="C7"/>
  <c r="F6"/>
  <c r="K6" s="1"/>
  <c r="C6"/>
  <c r="F5"/>
  <c r="K5" s="1"/>
  <c r="C5"/>
  <c r="F4"/>
  <c r="K4" s="1"/>
  <c r="C4"/>
  <c r="F3"/>
  <c r="K3" s="1"/>
  <c r="C3"/>
  <c r="F2"/>
  <c r="K2" s="1"/>
  <c r="C2"/>
  <c r="F21" i="4"/>
  <c r="K21" s="1"/>
  <c r="C21"/>
  <c r="F20"/>
  <c r="K20" s="1"/>
  <c r="C20"/>
  <c r="K19"/>
  <c r="F19"/>
  <c r="C19"/>
  <c r="F18"/>
  <c r="K18" s="1"/>
  <c r="C18"/>
  <c r="F17"/>
  <c r="K17" s="1"/>
  <c r="C17"/>
  <c r="F16"/>
  <c r="K16" s="1"/>
  <c r="C16"/>
  <c r="F15"/>
  <c r="K15" s="1"/>
  <c r="C15"/>
  <c r="F14"/>
  <c r="K14" s="1"/>
  <c r="C14"/>
  <c r="F13"/>
  <c r="K13" s="1"/>
  <c r="C13"/>
  <c r="F12"/>
  <c r="K12" s="1"/>
  <c r="C12"/>
  <c r="F11"/>
  <c r="K11" s="1"/>
  <c r="C11"/>
  <c r="F10"/>
  <c r="K10" s="1"/>
  <c r="C10"/>
  <c r="F9"/>
  <c r="K9" s="1"/>
  <c r="C9"/>
  <c r="F8"/>
  <c r="K8" s="1"/>
  <c r="C8"/>
  <c r="F7"/>
  <c r="K7" s="1"/>
  <c r="C7"/>
  <c r="F6"/>
  <c r="K6" s="1"/>
  <c r="C6"/>
  <c r="F5"/>
  <c r="K5" s="1"/>
  <c r="C5"/>
  <c r="F4"/>
  <c r="K4" s="1"/>
  <c r="C4"/>
  <c r="F3"/>
  <c r="K3" s="1"/>
  <c r="C3"/>
  <c r="F2"/>
  <c r="K2" s="1"/>
  <c r="C2"/>
  <c r="F21" i="3"/>
  <c r="K21" s="1"/>
  <c r="C21"/>
  <c r="F20"/>
  <c r="K20" s="1"/>
  <c r="C20"/>
  <c r="F19"/>
  <c r="K19" s="1"/>
  <c r="C19"/>
  <c r="F18"/>
  <c r="K18" s="1"/>
  <c r="C18"/>
  <c r="F17"/>
  <c r="K17" s="1"/>
  <c r="C17"/>
  <c r="F16"/>
  <c r="K16" s="1"/>
  <c r="C16"/>
  <c r="F15"/>
  <c r="K15" s="1"/>
  <c r="C15"/>
  <c r="F14"/>
  <c r="K14" s="1"/>
  <c r="C14"/>
  <c r="F13"/>
  <c r="K13" s="1"/>
  <c r="C13"/>
  <c r="F12"/>
  <c r="K12" s="1"/>
  <c r="C12"/>
  <c r="F11"/>
  <c r="K11" s="1"/>
  <c r="C11"/>
  <c r="F10"/>
  <c r="K10" s="1"/>
  <c r="C10"/>
  <c r="F9"/>
  <c r="K9" s="1"/>
  <c r="C9"/>
  <c r="F8"/>
  <c r="K8" s="1"/>
  <c r="C8"/>
  <c r="F7"/>
  <c r="K7" s="1"/>
  <c r="C7"/>
  <c r="F6"/>
  <c r="K6" s="1"/>
  <c r="C6"/>
  <c r="F5"/>
  <c r="K5" s="1"/>
  <c r="C5"/>
  <c r="F4"/>
  <c r="K4" s="1"/>
  <c r="C4"/>
  <c r="F3"/>
  <c r="K3" s="1"/>
  <c r="C3"/>
  <c r="F2"/>
  <c r="K2" s="1"/>
  <c r="C2"/>
  <c r="K4" i="2"/>
  <c r="K8"/>
  <c r="K12"/>
  <c r="K16"/>
  <c r="K20"/>
  <c r="E21"/>
  <c r="E17"/>
  <c r="E13"/>
  <c r="E9"/>
  <c r="E5"/>
  <c r="E2" i="1"/>
  <c r="D18" i="2"/>
  <c r="D14"/>
  <c r="D10"/>
  <c r="D6"/>
  <c r="D2"/>
  <c r="F21"/>
  <c r="K21" s="1"/>
  <c r="F20"/>
  <c r="F19"/>
  <c r="K19" s="1"/>
  <c r="F18"/>
  <c r="K18" s="1"/>
  <c r="F17"/>
  <c r="K17" s="1"/>
  <c r="F16"/>
  <c r="F15"/>
  <c r="K15" s="1"/>
  <c r="F14"/>
  <c r="K14" s="1"/>
  <c r="F13"/>
  <c r="K13" s="1"/>
  <c r="F12"/>
  <c r="F11"/>
  <c r="K11" s="1"/>
  <c r="F10"/>
  <c r="K10" s="1"/>
  <c r="F9"/>
  <c r="K9" s="1"/>
  <c r="F8"/>
  <c r="F7"/>
  <c r="K7" s="1"/>
  <c r="F6"/>
  <c r="K6" s="1"/>
  <c r="F5"/>
  <c r="K5" s="1"/>
  <c r="F4"/>
  <c r="F3"/>
  <c r="K3" s="1"/>
  <c r="F2"/>
  <c r="K2" s="1"/>
  <c r="F2" i="1"/>
  <c r="K2" s="1"/>
  <c r="C21" i="2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8" s="1"/>
  <c r="C2" i="1"/>
  <c r="D2" s="1"/>
  <c r="L3"/>
  <c r="L7"/>
  <c r="L11"/>
  <c r="L14"/>
  <c r="L15"/>
  <c r="L18"/>
  <c r="L19"/>
  <c r="L2"/>
  <c r="K3"/>
  <c r="K6"/>
  <c r="K7"/>
  <c r="K10"/>
  <c r="K11"/>
  <c r="K14"/>
  <c r="K15"/>
  <c r="K18"/>
  <c r="K19"/>
  <c r="F21"/>
  <c r="L21" s="1"/>
  <c r="F20"/>
  <c r="L20" s="1"/>
  <c r="F19"/>
  <c r="F18"/>
  <c r="F17"/>
  <c r="L17" s="1"/>
  <c r="F16"/>
  <c r="L16" s="1"/>
  <c r="F15"/>
  <c r="F14"/>
  <c r="F13"/>
  <c r="L13" s="1"/>
  <c r="F12"/>
  <c r="L12" s="1"/>
  <c r="F11"/>
  <c r="F10"/>
  <c r="L10" s="1"/>
  <c r="F9"/>
  <c r="L9" s="1"/>
  <c r="F8"/>
  <c r="L8" s="1"/>
  <c r="F7"/>
  <c r="F6"/>
  <c r="L6" s="1"/>
  <c r="F5"/>
  <c r="L5" s="1"/>
  <c r="F4"/>
  <c r="L4" s="1"/>
  <c r="F3"/>
  <c r="C21"/>
  <c r="C20"/>
  <c r="C19"/>
  <c r="E19" s="1"/>
  <c r="C18"/>
  <c r="E18" s="1"/>
  <c r="C17"/>
  <c r="C16"/>
  <c r="C15"/>
  <c r="E15" s="1"/>
  <c r="C14"/>
  <c r="E14" s="1"/>
  <c r="C13"/>
  <c r="C12"/>
  <c r="C11"/>
  <c r="C10"/>
  <c r="C9"/>
  <c r="C8"/>
  <c r="C7"/>
  <c r="C6"/>
  <c r="C5"/>
  <c r="C4"/>
  <c r="C3"/>
  <c r="J7" i="9" l="1"/>
  <c r="K6"/>
  <c r="AD11" i="8"/>
  <c r="AD3"/>
  <c r="AC21"/>
  <c r="AD17"/>
  <c r="AD9"/>
  <c r="AD13"/>
  <c r="AD5"/>
  <c r="H5"/>
  <c r="I5" s="1"/>
  <c r="G5" s="1"/>
  <c r="E20"/>
  <c r="E16"/>
  <c r="E12"/>
  <c r="E8"/>
  <c r="E4"/>
  <c r="E3"/>
  <c r="E19"/>
  <c r="E15"/>
  <c r="E11"/>
  <c r="E7"/>
  <c r="E22"/>
  <c r="E18"/>
  <c r="E14"/>
  <c r="E10"/>
  <c r="E6"/>
  <c r="E21"/>
  <c r="E17"/>
  <c r="E13"/>
  <c r="E9"/>
  <c r="D17" i="1"/>
  <c r="D21"/>
  <c r="K21"/>
  <c r="K17"/>
  <c r="K13"/>
  <c r="K9"/>
  <c r="K5"/>
  <c r="D4" i="2"/>
  <c r="D8"/>
  <c r="D12"/>
  <c r="D16"/>
  <c r="D20"/>
  <c r="E3"/>
  <c r="E7"/>
  <c r="E11"/>
  <c r="E15"/>
  <c r="E19"/>
  <c r="E20" i="1"/>
  <c r="K20"/>
  <c r="K16"/>
  <c r="K12"/>
  <c r="K8"/>
  <c r="K4"/>
  <c r="D5" i="2"/>
  <c r="D9"/>
  <c r="D13"/>
  <c r="D17"/>
  <c r="D21"/>
  <c r="E4"/>
  <c r="E8"/>
  <c r="E12"/>
  <c r="E16"/>
  <c r="E20"/>
  <c r="E16" i="1"/>
  <c r="D3" i="2"/>
  <c r="D7"/>
  <c r="D11"/>
  <c r="D15"/>
  <c r="D19"/>
  <c r="E2"/>
  <c r="E6"/>
  <c r="E10"/>
  <c r="E14"/>
  <c r="D21" i="5"/>
  <c r="E5"/>
  <c r="E9"/>
  <c r="E13"/>
  <c r="E17"/>
  <c r="E21"/>
  <c r="D2"/>
  <c r="D6"/>
  <c r="D10"/>
  <c r="D14"/>
  <c r="D18"/>
  <c r="E3"/>
  <c r="D4"/>
  <c r="E7"/>
  <c r="D8"/>
  <c r="E11"/>
  <c r="D12"/>
  <c r="E15"/>
  <c r="D16"/>
  <c r="E19"/>
  <c r="D20"/>
  <c r="D5"/>
  <c r="E2"/>
  <c r="D3"/>
  <c r="E6"/>
  <c r="D7"/>
  <c r="E10"/>
  <c r="D11"/>
  <c r="E14"/>
  <c r="D15"/>
  <c r="E18"/>
  <c r="D19"/>
  <c r="E4"/>
  <c r="E8"/>
  <c r="D9"/>
  <c r="E12"/>
  <c r="D13"/>
  <c r="E16"/>
  <c r="D17"/>
  <c r="E20"/>
  <c r="D21" i="4"/>
  <c r="E3"/>
  <c r="D4"/>
  <c r="E7"/>
  <c r="D8"/>
  <c r="E11"/>
  <c r="D12"/>
  <c r="E15"/>
  <c r="D16"/>
  <c r="E19"/>
  <c r="D20"/>
  <c r="E2"/>
  <c r="D3"/>
  <c r="E6"/>
  <c r="D7"/>
  <c r="E10"/>
  <c r="D11"/>
  <c r="E14"/>
  <c r="D15"/>
  <c r="E18"/>
  <c r="D19"/>
  <c r="D2"/>
  <c r="E5"/>
  <c r="D6"/>
  <c r="E9"/>
  <c r="D10"/>
  <c r="E13"/>
  <c r="D14"/>
  <c r="E17"/>
  <c r="D18"/>
  <c r="E21"/>
  <c r="E4"/>
  <c r="D5"/>
  <c r="E8"/>
  <c r="D9"/>
  <c r="E12"/>
  <c r="D13"/>
  <c r="E16"/>
  <c r="D17"/>
  <c r="E20"/>
  <c r="D21" i="3"/>
  <c r="E3"/>
  <c r="D4"/>
  <c r="E7"/>
  <c r="D8"/>
  <c r="E11"/>
  <c r="D12"/>
  <c r="E15"/>
  <c r="D16"/>
  <c r="E19"/>
  <c r="D20"/>
  <c r="E2"/>
  <c r="D3"/>
  <c r="E6"/>
  <c r="D7"/>
  <c r="E10"/>
  <c r="D11"/>
  <c r="E14"/>
  <c r="D15"/>
  <c r="E18"/>
  <c r="D19"/>
  <c r="D2"/>
  <c r="E5"/>
  <c r="D6"/>
  <c r="E9"/>
  <c r="D10"/>
  <c r="E13"/>
  <c r="D14"/>
  <c r="E17"/>
  <c r="D18"/>
  <c r="E21"/>
  <c r="E4"/>
  <c r="D5"/>
  <c r="E8"/>
  <c r="D9"/>
  <c r="E12"/>
  <c r="D13"/>
  <c r="E16"/>
  <c r="D17"/>
  <c r="E20"/>
  <c r="D13" i="1"/>
  <c r="D14"/>
  <c r="D18"/>
  <c r="D19"/>
  <c r="D15"/>
  <c r="E21"/>
  <c r="E17"/>
  <c r="E13"/>
  <c r="D20"/>
  <c r="D16"/>
  <c r="E8"/>
  <c r="E12"/>
  <c r="D11"/>
  <c r="E10"/>
  <c r="E9"/>
  <c r="D8"/>
  <c r="E7"/>
  <c r="E6"/>
  <c r="E5"/>
  <c r="E4"/>
  <c r="E3"/>
  <c r="D12"/>
  <c r="E11"/>
  <c r="D10"/>
  <c r="D9"/>
  <c r="D7"/>
  <c r="D6"/>
  <c r="D5"/>
  <c r="D4"/>
  <c r="D3"/>
  <c r="J8" i="9" l="1"/>
  <c r="K7"/>
  <c r="H13" i="8"/>
  <c r="I13" s="1"/>
  <c r="G13" s="1"/>
  <c r="H4"/>
  <c r="I4" s="1"/>
  <c r="F4" s="1"/>
  <c r="G21"/>
  <c r="F21"/>
  <c r="H21"/>
  <c r="I21" s="1"/>
  <c r="H18"/>
  <c r="I18" s="1"/>
  <c r="G18" s="1"/>
  <c r="F15"/>
  <c r="H15"/>
  <c r="I15" s="1"/>
  <c r="G15" s="1"/>
  <c r="H8"/>
  <c r="I8" s="1"/>
  <c r="F8" s="1"/>
  <c r="G17"/>
  <c r="F17"/>
  <c r="H17"/>
  <c r="I17" s="1"/>
  <c r="H14"/>
  <c r="I14" s="1"/>
  <c r="G14" s="1"/>
  <c r="F11"/>
  <c r="H11"/>
  <c r="I11" s="1"/>
  <c r="G11" s="1"/>
  <c r="H20"/>
  <c r="I20" s="1"/>
  <c r="F20" s="1"/>
  <c r="G9"/>
  <c r="F9"/>
  <c r="H9"/>
  <c r="I9" s="1"/>
  <c r="H6"/>
  <c r="I6" s="1"/>
  <c r="G6" s="1"/>
  <c r="F22"/>
  <c r="H22"/>
  <c r="I22" s="1"/>
  <c r="G22" s="1"/>
  <c r="H19"/>
  <c r="I19" s="1"/>
  <c r="F19" s="1"/>
  <c r="G12"/>
  <c r="F12"/>
  <c r="H12"/>
  <c r="I12" s="1"/>
  <c r="F5"/>
  <c r="G10"/>
  <c r="H10"/>
  <c r="I10" s="1"/>
  <c r="F10" s="1"/>
  <c r="H7"/>
  <c r="I7" s="1"/>
  <c r="G7" s="1"/>
  <c r="F3"/>
  <c r="H3"/>
  <c r="I3" s="1"/>
  <c r="G3" s="1"/>
  <c r="H16"/>
  <c r="I16" s="1"/>
  <c r="F16" s="1"/>
  <c r="J9" i="9" l="1"/>
  <c r="K8"/>
  <c r="G16" i="8"/>
  <c r="G19"/>
  <c r="G20"/>
  <c r="G8"/>
  <c r="G4"/>
  <c r="F7"/>
  <c r="F6"/>
  <c r="F14"/>
  <c r="F18"/>
  <c r="F13"/>
  <c r="J10" i="9" l="1"/>
  <c r="K9"/>
  <c r="J11" l="1"/>
  <c r="K10"/>
  <c r="J12" l="1"/>
  <c r="K11"/>
  <c r="J13" l="1"/>
  <c r="K12"/>
  <c r="J14" l="1"/>
  <c r="K13"/>
  <c r="J15" l="1"/>
  <c r="K14"/>
  <c r="J16" l="1"/>
  <c r="K15"/>
  <c r="J17" l="1"/>
  <c r="K16"/>
  <c r="J18" l="1"/>
  <c r="K17"/>
  <c r="J19" l="1"/>
  <c r="K18"/>
  <c r="J20" l="1"/>
  <c r="K19"/>
  <c r="J21" l="1"/>
  <c r="K20"/>
  <c r="J22" l="1"/>
  <c r="K22" s="1"/>
  <c r="K21"/>
</calcChain>
</file>

<file path=xl/sharedStrings.xml><?xml version="1.0" encoding="utf-8"?>
<sst xmlns="http://schemas.openxmlformats.org/spreadsheetml/2006/main" count="178" uniqueCount="78">
  <si>
    <t>Specific gravity</t>
  </si>
  <si>
    <t>Range</t>
  </si>
  <si>
    <t>Rbar</t>
  </si>
  <si>
    <t>A2</t>
  </si>
  <si>
    <t>UCLx</t>
  </si>
  <si>
    <t>LCLx</t>
  </si>
  <si>
    <t>CL</t>
  </si>
  <si>
    <t>D3</t>
  </si>
  <si>
    <t>D4</t>
  </si>
  <si>
    <t>UCLr</t>
  </si>
  <si>
    <t>LCLr</t>
  </si>
  <si>
    <t>S.No</t>
  </si>
  <si>
    <t>S.NO</t>
  </si>
  <si>
    <t>DFT</t>
  </si>
  <si>
    <t xml:space="preserve">UCLr </t>
  </si>
  <si>
    <t>Non volatile matter</t>
  </si>
  <si>
    <t>Application viscosity</t>
  </si>
  <si>
    <t>Gloss</t>
  </si>
  <si>
    <t>DEFECT</t>
  </si>
  <si>
    <t>MONDAY</t>
  </si>
  <si>
    <t>TUESDAY</t>
  </si>
  <si>
    <t>WEDNESDAY</t>
  </si>
  <si>
    <t>THURSDAY</t>
  </si>
  <si>
    <t>FRIDAY</t>
  </si>
  <si>
    <t>SATURDAY</t>
  </si>
  <si>
    <t>SUNDAY</t>
  </si>
  <si>
    <t>Composition</t>
  </si>
  <si>
    <t>Finess of grind</t>
  </si>
  <si>
    <t>Opacity</t>
  </si>
  <si>
    <t>Finish of dried film</t>
  </si>
  <si>
    <t>Scratch hardness</t>
  </si>
  <si>
    <t>Colour</t>
  </si>
  <si>
    <t>Adhesion</t>
  </si>
  <si>
    <t>Resistance to oil</t>
  </si>
  <si>
    <t>Corrosion</t>
  </si>
  <si>
    <t>Drying period</t>
  </si>
  <si>
    <t>Total number of defects</t>
  </si>
  <si>
    <t>x</t>
  </si>
  <si>
    <t>MONTHLY DEFECTS</t>
  </si>
  <si>
    <t>Number of defects</t>
  </si>
  <si>
    <t>SUM</t>
  </si>
  <si>
    <t>Cumulative</t>
  </si>
  <si>
    <t>Cumulative %</t>
  </si>
  <si>
    <t>% defect</t>
  </si>
  <si>
    <t xml:space="preserve">Fineness of grind </t>
  </si>
  <si>
    <t>Lot no</t>
  </si>
  <si>
    <t>No of defects</t>
  </si>
  <si>
    <t>Fraction defects</t>
  </si>
  <si>
    <t>pbar</t>
  </si>
  <si>
    <t>UCLp</t>
  </si>
  <si>
    <t>LCLp</t>
  </si>
  <si>
    <t>Each lot 300 samples</t>
  </si>
  <si>
    <t>(pb(1-pb)/n)</t>
  </si>
  <si>
    <t>3rootH3</t>
  </si>
  <si>
    <t>6sigma</t>
  </si>
  <si>
    <t>sigma</t>
  </si>
  <si>
    <t>Process capability</t>
  </si>
  <si>
    <t>Process Capability</t>
  </si>
  <si>
    <t>S.no</t>
  </si>
  <si>
    <t>S1</t>
  </si>
  <si>
    <t>S2</t>
  </si>
  <si>
    <t>S3</t>
  </si>
  <si>
    <t>S4</t>
  </si>
  <si>
    <t>S5</t>
  </si>
  <si>
    <t>Xbar</t>
  </si>
  <si>
    <t>mu0</t>
  </si>
  <si>
    <t>shift</t>
  </si>
  <si>
    <t>mu1</t>
  </si>
  <si>
    <t>K</t>
  </si>
  <si>
    <t>H</t>
  </si>
  <si>
    <t>Ci+</t>
  </si>
  <si>
    <t>C0+/C0-</t>
  </si>
  <si>
    <t>Ci-</t>
  </si>
  <si>
    <t>Y=0</t>
  </si>
  <si>
    <t>Y=H</t>
  </si>
  <si>
    <t>Y=-H</t>
  </si>
  <si>
    <t>CLx</t>
  </si>
  <si>
    <t>CLr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</si>
</sst>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5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8" borderId="19" xfId="0" applyFill="1" applyBorder="1" applyAlignment="1">
      <alignment horizontal="center" wrapText="1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10" borderId="5" xfId="0" applyFill="1" applyBorder="1" applyAlignment="1">
      <alignment horizontal="center"/>
    </xf>
    <xf numFmtId="0" fontId="0" fillId="2" borderId="1" xfId="0" applyFill="1" applyBorder="1"/>
    <xf numFmtId="0" fontId="0" fillId="9" borderId="2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3" xfId="0" applyFill="1" applyBorder="1" applyAlignment="1">
      <alignment wrapText="1"/>
    </xf>
    <xf numFmtId="0" fontId="0" fillId="9" borderId="3" xfId="0" applyFill="1" applyBorder="1"/>
    <xf numFmtId="0" fontId="0" fillId="9" borderId="4" xfId="0" applyFill="1" applyBorder="1" applyAlignment="1">
      <alignment horizontal="center" wrapText="1"/>
    </xf>
    <xf numFmtId="0" fontId="0" fillId="2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Xbar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'Specific grav'!$B$1</c:f>
              <c:strCache>
                <c:ptCount val="1"/>
                <c:pt idx="0">
                  <c:v>Specific gravity</c:v>
                </c:pt>
              </c:strCache>
            </c:strRef>
          </c:tx>
          <c:marker>
            <c:symbol val="none"/>
          </c:marker>
          <c:val>
            <c:numRef>
              <c:f>'Specific grav'!$B$2:$B$21</c:f>
              <c:numCache>
                <c:formatCode>General</c:formatCode>
                <c:ptCount val="2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0.98</c:v>
                </c:pt>
                <c:pt idx="7">
                  <c:v>0.99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0.99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0D-40CF-9899-2F18CC6AE949}"/>
            </c:ext>
          </c:extLst>
        </c:ser>
        <c:ser>
          <c:idx val="1"/>
          <c:order val="1"/>
          <c:tx>
            <c:strRef>
              <c:f>'Specific grav'!$C$1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'Specific grav'!$C$2:$C$21</c:f>
              <c:numCache>
                <c:formatCode>General</c:formatCode>
                <c:ptCount val="20"/>
                <c:pt idx="0">
                  <c:v>0.9750000000000002</c:v>
                </c:pt>
                <c:pt idx="1">
                  <c:v>0.9750000000000002</c:v>
                </c:pt>
                <c:pt idx="2">
                  <c:v>0.9750000000000002</c:v>
                </c:pt>
                <c:pt idx="3">
                  <c:v>0.9750000000000002</c:v>
                </c:pt>
                <c:pt idx="4">
                  <c:v>0.9750000000000002</c:v>
                </c:pt>
                <c:pt idx="5">
                  <c:v>0.9750000000000002</c:v>
                </c:pt>
                <c:pt idx="6">
                  <c:v>0.9750000000000002</c:v>
                </c:pt>
                <c:pt idx="7">
                  <c:v>0.9750000000000002</c:v>
                </c:pt>
                <c:pt idx="8">
                  <c:v>0.9750000000000002</c:v>
                </c:pt>
                <c:pt idx="9">
                  <c:v>0.9750000000000002</c:v>
                </c:pt>
                <c:pt idx="10">
                  <c:v>0.9750000000000002</c:v>
                </c:pt>
                <c:pt idx="11">
                  <c:v>0.9750000000000002</c:v>
                </c:pt>
                <c:pt idx="12">
                  <c:v>0.9750000000000002</c:v>
                </c:pt>
                <c:pt idx="13">
                  <c:v>0.9750000000000002</c:v>
                </c:pt>
                <c:pt idx="14">
                  <c:v>0.9750000000000002</c:v>
                </c:pt>
                <c:pt idx="15">
                  <c:v>0.9750000000000002</c:v>
                </c:pt>
                <c:pt idx="16">
                  <c:v>0.9750000000000002</c:v>
                </c:pt>
                <c:pt idx="17">
                  <c:v>0.9750000000000002</c:v>
                </c:pt>
                <c:pt idx="18">
                  <c:v>0.9750000000000002</c:v>
                </c:pt>
                <c:pt idx="19">
                  <c:v>0.9750000000000002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0D-40CF-9899-2F18CC6AE949}"/>
            </c:ext>
          </c:extLst>
        </c:ser>
        <c:ser>
          <c:idx val="2"/>
          <c:order val="2"/>
          <c:tx>
            <c:strRef>
              <c:f>'Specific grav'!$D$1</c:f>
              <c:strCache>
                <c:ptCount val="1"/>
                <c:pt idx="0">
                  <c:v>UCLx</c:v>
                </c:pt>
              </c:strCache>
            </c:strRef>
          </c:tx>
          <c:marker>
            <c:symbol val="none"/>
          </c:marker>
          <c:val>
            <c:numRef>
              <c:f>'Specific grav'!$D$2:$D$21</c:f>
              <c:numCache>
                <c:formatCode>General</c:formatCode>
                <c:ptCount val="20"/>
                <c:pt idx="0">
                  <c:v>0.98942500000000022</c:v>
                </c:pt>
                <c:pt idx="1">
                  <c:v>0.98942500000000022</c:v>
                </c:pt>
                <c:pt idx="2">
                  <c:v>0.98942500000000022</c:v>
                </c:pt>
                <c:pt idx="3">
                  <c:v>0.98942500000000022</c:v>
                </c:pt>
                <c:pt idx="4">
                  <c:v>0.98942500000000022</c:v>
                </c:pt>
                <c:pt idx="5">
                  <c:v>0.98942500000000022</c:v>
                </c:pt>
                <c:pt idx="6">
                  <c:v>0.98942500000000022</c:v>
                </c:pt>
                <c:pt idx="7">
                  <c:v>0.98942500000000022</c:v>
                </c:pt>
                <c:pt idx="8">
                  <c:v>0.98942500000000022</c:v>
                </c:pt>
                <c:pt idx="9">
                  <c:v>0.98942500000000022</c:v>
                </c:pt>
                <c:pt idx="10">
                  <c:v>0.98942500000000022</c:v>
                </c:pt>
                <c:pt idx="11">
                  <c:v>0.98942500000000022</c:v>
                </c:pt>
                <c:pt idx="12">
                  <c:v>0.98942500000000022</c:v>
                </c:pt>
                <c:pt idx="13">
                  <c:v>0.98942500000000022</c:v>
                </c:pt>
                <c:pt idx="14">
                  <c:v>0.98942500000000022</c:v>
                </c:pt>
                <c:pt idx="15">
                  <c:v>0.98942500000000022</c:v>
                </c:pt>
                <c:pt idx="16">
                  <c:v>0.98942500000000022</c:v>
                </c:pt>
                <c:pt idx="17">
                  <c:v>0.98942500000000022</c:v>
                </c:pt>
                <c:pt idx="18">
                  <c:v>0.98942500000000022</c:v>
                </c:pt>
                <c:pt idx="19">
                  <c:v>0.98942500000000022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0D-40CF-9899-2F18CC6AE949}"/>
            </c:ext>
          </c:extLst>
        </c:ser>
        <c:ser>
          <c:idx val="3"/>
          <c:order val="3"/>
          <c:tx>
            <c:strRef>
              <c:f>'Specific grav'!$E$1</c:f>
              <c:strCache>
                <c:ptCount val="1"/>
                <c:pt idx="0">
                  <c:v>LCLx</c:v>
                </c:pt>
              </c:strCache>
            </c:strRef>
          </c:tx>
          <c:marker>
            <c:symbol val="none"/>
          </c:marker>
          <c:val>
            <c:numRef>
              <c:f>'Specific grav'!$E$2:$E$21</c:f>
              <c:numCache>
                <c:formatCode>General</c:formatCode>
                <c:ptCount val="20"/>
                <c:pt idx="0">
                  <c:v>0.96057500000000018</c:v>
                </c:pt>
                <c:pt idx="1">
                  <c:v>0.96057500000000018</c:v>
                </c:pt>
                <c:pt idx="2">
                  <c:v>0.96057500000000018</c:v>
                </c:pt>
                <c:pt idx="3">
                  <c:v>0.96057500000000018</c:v>
                </c:pt>
                <c:pt idx="4">
                  <c:v>0.96057500000000018</c:v>
                </c:pt>
                <c:pt idx="5">
                  <c:v>0.96057500000000018</c:v>
                </c:pt>
                <c:pt idx="6">
                  <c:v>0.96057500000000018</c:v>
                </c:pt>
                <c:pt idx="7">
                  <c:v>0.96057500000000018</c:v>
                </c:pt>
                <c:pt idx="8">
                  <c:v>0.96057500000000018</c:v>
                </c:pt>
                <c:pt idx="9">
                  <c:v>0.96057500000000018</c:v>
                </c:pt>
                <c:pt idx="10">
                  <c:v>0.96057500000000018</c:v>
                </c:pt>
                <c:pt idx="11">
                  <c:v>0.96057500000000018</c:v>
                </c:pt>
                <c:pt idx="12">
                  <c:v>0.96057500000000018</c:v>
                </c:pt>
                <c:pt idx="13">
                  <c:v>0.96057500000000018</c:v>
                </c:pt>
                <c:pt idx="14">
                  <c:v>0.96057500000000018</c:v>
                </c:pt>
                <c:pt idx="15">
                  <c:v>0.96057500000000018</c:v>
                </c:pt>
                <c:pt idx="16">
                  <c:v>0.96057500000000018</c:v>
                </c:pt>
                <c:pt idx="17">
                  <c:v>0.96057500000000018</c:v>
                </c:pt>
                <c:pt idx="18">
                  <c:v>0.96057500000000018</c:v>
                </c:pt>
                <c:pt idx="19">
                  <c:v>0.96057500000000018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0D-40CF-9899-2F18CC6AE949}"/>
            </c:ext>
          </c:extLst>
        </c:ser>
        <c:marker val="1"/>
        <c:axId val="254696448"/>
        <c:axId val="254718720"/>
      </c:lineChart>
      <c:catAx>
        <c:axId val="254696448"/>
        <c:scaling>
          <c:orientation val="minMax"/>
        </c:scaling>
        <c:axPos val="b"/>
        <c:majorTickMark val="none"/>
        <c:tickLblPos val="nextTo"/>
        <c:crossAx val="254718720"/>
        <c:crosses val="autoZero"/>
        <c:auto val="1"/>
        <c:lblAlgn val="ctr"/>
        <c:lblOffset val="100"/>
      </c:catAx>
      <c:valAx>
        <c:axId val="254718720"/>
        <c:scaling>
          <c:orientation val="minMax"/>
          <c:min val="0.96000000000000063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gravity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4696448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Gloss!$F$1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Gloss!$F$2:$F$21</c:f>
              <c:numCache>
                <c:formatCode>General</c:formatCode>
                <c:ptCount val="20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12.7</c:v>
                </c:pt>
                <c:pt idx="6">
                  <c:v>12.7</c:v>
                </c:pt>
                <c:pt idx="7">
                  <c:v>12.7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12.7</c:v>
                </c:pt>
                <c:pt idx="14">
                  <c:v>12.7</c:v>
                </c:pt>
                <c:pt idx="15">
                  <c:v>12.7</c:v>
                </c:pt>
                <c:pt idx="16">
                  <c:v>12.7</c:v>
                </c:pt>
                <c:pt idx="17">
                  <c:v>12.7</c:v>
                </c:pt>
                <c:pt idx="18">
                  <c:v>12.7</c:v>
                </c:pt>
                <c:pt idx="19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A6-4045-938C-98FC46CBB67E}"/>
            </c:ext>
          </c:extLst>
        </c:ser>
        <c:ser>
          <c:idx val="1"/>
          <c:order val="1"/>
          <c:tx>
            <c:strRef>
              <c:f>Gloss!$G$1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Gloss!$G$2:$G$21</c:f>
              <c:numCache>
                <c:formatCode>General</c:formatCode>
                <c:ptCount val="20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14</c:v>
                </c:pt>
                <c:pt idx="18">
                  <c:v>11</c:v>
                </c:pt>
                <c:pt idx="1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A6-4045-938C-98FC46CBB67E}"/>
            </c:ext>
          </c:extLst>
        </c:ser>
        <c:ser>
          <c:idx val="5"/>
          <c:order val="2"/>
          <c:tx>
            <c:strRef>
              <c:f>Gloss!$K$1</c:f>
              <c:strCache>
                <c:ptCount val="1"/>
                <c:pt idx="0">
                  <c:v>UCLr </c:v>
                </c:pt>
              </c:strCache>
            </c:strRef>
          </c:tx>
          <c:marker>
            <c:symbol val="none"/>
          </c:marker>
          <c:val>
            <c:numRef>
              <c:f>Gloss!$K$2:$K$21</c:f>
              <c:numCache>
                <c:formatCode>General</c:formatCode>
                <c:ptCount val="20"/>
                <c:pt idx="0">
                  <c:v>26.860500000000002</c:v>
                </c:pt>
                <c:pt idx="1">
                  <c:v>26.860500000000002</c:v>
                </c:pt>
                <c:pt idx="2">
                  <c:v>26.860500000000002</c:v>
                </c:pt>
                <c:pt idx="3">
                  <c:v>26.860500000000002</c:v>
                </c:pt>
                <c:pt idx="4">
                  <c:v>26.860500000000002</c:v>
                </c:pt>
                <c:pt idx="5">
                  <c:v>26.860500000000002</c:v>
                </c:pt>
                <c:pt idx="6">
                  <c:v>26.860500000000002</c:v>
                </c:pt>
                <c:pt idx="7">
                  <c:v>26.860500000000002</c:v>
                </c:pt>
                <c:pt idx="8">
                  <c:v>26.860500000000002</c:v>
                </c:pt>
                <c:pt idx="9">
                  <c:v>26.860500000000002</c:v>
                </c:pt>
                <c:pt idx="10">
                  <c:v>26.860500000000002</c:v>
                </c:pt>
                <c:pt idx="11">
                  <c:v>26.860500000000002</c:v>
                </c:pt>
                <c:pt idx="12">
                  <c:v>26.860500000000002</c:v>
                </c:pt>
                <c:pt idx="13">
                  <c:v>26.860500000000002</c:v>
                </c:pt>
                <c:pt idx="14">
                  <c:v>26.860500000000002</c:v>
                </c:pt>
                <c:pt idx="15">
                  <c:v>26.860500000000002</c:v>
                </c:pt>
                <c:pt idx="16">
                  <c:v>26.860500000000002</c:v>
                </c:pt>
                <c:pt idx="17">
                  <c:v>26.860500000000002</c:v>
                </c:pt>
                <c:pt idx="18">
                  <c:v>26.860500000000002</c:v>
                </c:pt>
                <c:pt idx="19">
                  <c:v>26.860500000000002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A6-4045-938C-98FC46CBB67E}"/>
            </c:ext>
          </c:extLst>
        </c:ser>
        <c:ser>
          <c:idx val="6"/>
          <c:order val="3"/>
          <c:tx>
            <c:strRef>
              <c:f>Gloss!$L$1</c:f>
              <c:strCache>
                <c:ptCount val="1"/>
                <c:pt idx="0">
                  <c:v>LCLr</c:v>
                </c:pt>
              </c:strCache>
            </c:strRef>
          </c:tx>
          <c:marker>
            <c:symbol val="none"/>
          </c:marker>
          <c:val>
            <c:numRef>
              <c:f>Gloss!$L$2:$L$21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A6-4045-938C-98FC46CBB67E}"/>
            </c:ext>
          </c:extLst>
        </c:ser>
        <c:marker val="1"/>
        <c:axId val="268217344"/>
        <c:axId val="268227328"/>
      </c:lineChart>
      <c:catAx>
        <c:axId val="268217344"/>
        <c:scaling>
          <c:orientation val="minMax"/>
        </c:scaling>
        <c:axPos val="b"/>
        <c:tickLblPos val="nextTo"/>
        <c:crossAx val="268227328"/>
        <c:crosses val="autoZero"/>
        <c:auto val="1"/>
        <c:lblAlgn val="ctr"/>
        <c:lblOffset val="100"/>
      </c:catAx>
      <c:valAx>
        <c:axId val="268227328"/>
        <c:scaling>
          <c:orientation val="minMax"/>
          <c:max val="27"/>
        </c:scaling>
        <c:axPos val="l"/>
        <c:numFmt formatCode="General" sourceLinked="1"/>
        <c:tickLblPos val="nextTo"/>
        <c:crossAx val="268217344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'Np chart &amp; scatter'!$D$2</c:f>
              <c:strCache>
                <c:ptCount val="1"/>
                <c:pt idx="0">
                  <c:v>Fraction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'Np chart &amp; scatter'!$D$3:$D$22</c:f>
              <c:numCache>
                <c:formatCode>General</c:formatCode>
                <c:ptCount val="20"/>
                <c:pt idx="0">
                  <c:v>1.6666666666666666E-2</c:v>
                </c:pt>
                <c:pt idx="1">
                  <c:v>1.3333333333333334E-2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6.6666666666666671E-3</c:v>
                </c:pt>
                <c:pt idx="5">
                  <c:v>3.3333333333333335E-3</c:v>
                </c:pt>
                <c:pt idx="6">
                  <c:v>3.3333333333333335E-3</c:v>
                </c:pt>
                <c:pt idx="7">
                  <c:v>1.3333333333333334E-2</c:v>
                </c:pt>
                <c:pt idx="8">
                  <c:v>6.6666666666666671E-3</c:v>
                </c:pt>
                <c:pt idx="9">
                  <c:v>0.01</c:v>
                </c:pt>
                <c:pt idx="10">
                  <c:v>3.3333333333333335E-3</c:v>
                </c:pt>
                <c:pt idx="11">
                  <c:v>1.6666666666666666E-2</c:v>
                </c:pt>
                <c:pt idx="12">
                  <c:v>0.01</c:v>
                </c:pt>
                <c:pt idx="13">
                  <c:v>6.6666666666666671E-3</c:v>
                </c:pt>
                <c:pt idx="14">
                  <c:v>3.3333333333333335E-3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0.01</c:v>
                </c:pt>
                <c:pt idx="18">
                  <c:v>6.6666666666666671E-3</c:v>
                </c:pt>
                <c:pt idx="19">
                  <c:v>3.3333333333333335E-3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7F-4CF7-A575-00269D54CD05}"/>
            </c:ext>
          </c:extLst>
        </c:ser>
        <c:ser>
          <c:idx val="1"/>
          <c:order val="1"/>
          <c:tx>
            <c:strRef>
              <c:f>'Np chart &amp; scatter'!$E$2</c:f>
              <c:strCache>
                <c:ptCount val="1"/>
                <c:pt idx="0">
                  <c:v>pbar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'Np chart &amp; scatter'!$E$3:$E$22</c:f>
              <c:numCache>
                <c:formatCode>General</c:formatCode>
                <c:ptCount val="20"/>
                <c:pt idx="0">
                  <c:v>9.3333333333333306E-3</c:v>
                </c:pt>
                <c:pt idx="1">
                  <c:v>9.3333333333333306E-3</c:v>
                </c:pt>
                <c:pt idx="2">
                  <c:v>9.3333333333333306E-3</c:v>
                </c:pt>
                <c:pt idx="3">
                  <c:v>9.3333333333333306E-3</c:v>
                </c:pt>
                <c:pt idx="4">
                  <c:v>9.3333333333333306E-3</c:v>
                </c:pt>
                <c:pt idx="5">
                  <c:v>9.3333333333333306E-3</c:v>
                </c:pt>
                <c:pt idx="6">
                  <c:v>9.3333333333333306E-3</c:v>
                </c:pt>
                <c:pt idx="7">
                  <c:v>9.3333333333333306E-3</c:v>
                </c:pt>
                <c:pt idx="8">
                  <c:v>9.3333333333333306E-3</c:v>
                </c:pt>
                <c:pt idx="9">
                  <c:v>9.3333333333333306E-3</c:v>
                </c:pt>
                <c:pt idx="10">
                  <c:v>9.3333333333333306E-3</c:v>
                </c:pt>
                <c:pt idx="11">
                  <c:v>9.3333333333333306E-3</c:v>
                </c:pt>
                <c:pt idx="12">
                  <c:v>9.3333333333333306E-3</c:v>
                </c:pt>
                <c:pt idx="13">
                  <c:v>9.3333333333333306E-3</c:v>
                </c:pt>
                <c:pt idx="14">
                  <c:v>9.3333333333333306E-3</c:v>
                </c:pt>
                <c:pt idx="15">
                  <c:v>9.3333333333333306E-3</c:v>
                </c:pt>
                <c:pt idx="16">
                  <c:v>9.3333333333333306E-3</c:v>
                </c:pt>
                <c:pt idx="17">
                  <c:v>9.3333333333333306E-3</c:v>
                </c:pt>
                <c:pt idx="18">
                  <c:v>9.3333333333333306E-3</c:v>
                </c:pt>
                <c:pt idx="19">
                  <c:v>9.3333333333333306E-3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7F-4CF7-A575-00269D54CD05}"/>
            </c:ext>
          </c:extLst>
        </c:ser>
        <c:ser>
          <c:idx val="2"/>
          <c:order val="2"/>
          <c:tx>
            <c:strRef>
              <c:f>'Np chart &amp; scatter'!$F$2</c:f>
              <c:strCache>
                <c:ptCount val="1"/>
                <c:pt idx="0">
                  <c:v>UCLp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'Np chart &amp; scatter'!$F$3:$F$22</c:f>
              <c:numCache>
                <c:formatCode>General</c:formatCode>
                <c:ptCount val="20"/>
                <c:pt idx="0">
                  <c:v>2.5988262533623151E-2</c:v>
                </c:pt>
                <c:pt idx="1">
                  <c:v>2.5988262533623151E-2</c:v>
                </c:pt>
                <c:pt idx="2">
                  <c:v>2.5988262533623151E-2</c:v>
                </c:pt>
                <c:pt idx="3">
                  <c:v>2.5988262533623151E-2</c:v>
                </c:pt>
                <c:pt idx="4">
                  <c:v>2.5988262533623151E-2</c:v>
                </c:pt>
                <c:pt idx="5">
                  <c:v>2.5988262533623151E-2</c:v>
                </c:pt>
                <c:pt idx="6">
                  <c:v>2.5988262533623151E-2</c:v>
                </c:pt>
                <c:pt idx="7">
                  <c:v>2.5988262533623151E-2</c:v>
                </c:pt>
                <c:pt idx="8">
                  <c:v>2.5988262533623151E-2</c:v>
                </c:pt>
                <c:pt idx="9">
                  <c:v>2.5988262533623151E-2</c:v>
                </c:pt>
                <c:pt idx="10">
                  <c:v>2.5988262533623151E-2</c:v>
                </c:pt>
                <c:pt idx="11">
                  <c:v>2.5988262533623151E-2</c:v>
                </c:pt>
                <c:pt idx="12">
                  <c:v>2.5988262533623151E-2</c:v>
                </c:pt>
                <c:pt idx="13">
                  <c:v>2.5988262533623151E-2</c:v>
                </c:pt>
                <c:pt idx="14">
                  <c:v>2.5988262533623151E-2</c:v>
                </c:pt>
                <c:pt idx="15">
                  <c:v>2.5988262533623151E-2</c:v>
                </c:pt>
                <c:pt idx="16">
                  <c:v>2.5988262533623151E-2</c:v>
                </c:pt>
                <c:pt idx="17">
                  <c:v>2.5988262533623151E-2</c:v>
                </c:pt>
                <c:pt idx="18">
                  <c:v>2.5988262533623151E-2</c:v>
                </c:pt>
                <c:pt idx="19">
                  <c:v>2.5988262533623151E-2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7F-4CF7-A575-00269D54CD05}"/>
            </c:ext>
          </c:extLst>
        </c:ser>
        <c:ser>
          <c:idx val="3"/>
          <c:order val="3"/>
          <c:tx>
            <c:strRef>
              <c:f>'Np chart &amp; scatter'!$G$2</c:f>
              <c:strCache>
                <c:ptCount val="1"/>
                <c:pt idx="0">
                  <c:v>LCLp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'Np chart &amp; scatter'!$G$3:$G$22</c:f>
              <c:numCache>
                <c:formatCode>General</c:formatCode>
                <c:ptCount val="20"/>
                <c:pt idx="0">
                  <c:v>-7.3215958669564912E-3</c:v>
                </c:pt>
                <c:pt idx="1">
                  <c:v>-7.3215958669564912E-3</c:v>
                </c:pt>
                <c:pt idx="2">
                  <c:v>-7.3215958669564912E-3</c:v>
                </c:pt>
                <c:pt idx="3">
                  <c:v>-7.3215958669564912E-3</c:v>
                </c:pt>
                <c:pt idx="4">
                  <c:v>-7.3215958669564912E-3</c:v>
                </c:pt>
                <c:pt idx="5">
                  <c:v>-7.3215958669564912E-3</c:v>
                </c:pt>
                <c:pt idx="6">
                  <c:v>-7.3215958669564912E-3</c:v>
                </c:pt>
                <c:pt idx="7">
                  <c:v>-7.3215958669564912E-3</c:v>
                </c:pt>
                <c:pt idx="8">
                  <c:v>-7.3215958669564912E-3</c:v>
                </c:pt>
                <c:pt idx="9">
                  <c:v>-7.3215958669564912E-3</c:v>
                </c:pt>
                <c:pt idx="10">
                  <c:v>-7.3215958669564912E-3</c:v>
                </c:pt>
                <c:pt idx="11">
                  <c:v>-7.3215958669564912E-3</c:v>
                </c:pt>
                <c:pt idx="12">
                  <c:v>-7.3215958669564912E-3</c:v>
                </c:pt>
                <c:pt idx="13">
                  <c:v>-7.3215958669564912E-3</c:v>
                </c:pt>
                <c:pt idx="14">
                  <c:v>-7.3215958669564912E-3</c:v>
                </c:pt>
                <c:pt idx="15">
                  <c:v>-7.3215958669564912E-3</c:v>
                </c:pt>
                <c:pt idx="16">
                  <c:v>-7.3215958669564912E-3</c:v>
                </c:pt>
                <c:pt idx="17">
                  <c:v>-7.3215958669564912E-3</c:v>
                </c:pt>
                <c:pt idx="18">
                  <c:v>-7.3215958669564912E-3</c:v>
                </c:pt>
                <c:pt idx="19">
                  <c:v>-7.3215958669564912E-3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7F-4CF7-A575-00269D54CD05}"/>
            </c:ext>
          </c:extLst>
        </c:ser>
        <c:marker val="1"/>
        <c:axId val="277594880"/>
        <c:axId val="277596416"/>
      </c:lineChart>
      <c:catAx>
        <c:axId val="2775948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6416"/>
        <c:crosses val="autoZero"/>
        <c:auto val="1"/>
        <c:lblAlgn val="ctr"/>
        <c:lblOffset val="100"/>
      </c:catAx>
      <c:valAx>
        <c:axId val="27759641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defects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'Np chart &amp; scatter'!$C$2</c:f>
              <c:strCache>
                <c:ptCount val="1"/>
                <c:pt idx="0">
                  <c:v>No of defects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 chart &amp; scatter'!$B$3:$B$22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'Np chart &amp; scatter'!$C$3:$C$22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29C-446C-880A-315DCD62246C}"/>
            </c:ext>
          </c:extLst>
        </c:ser>
        <c:axId val="268393472"/>
        <c:axId val="268395264"/>
      </c:scatterChart>
      <c:valAx>
        <c:axId val="268393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5264"/>
        <c:crosses val="autoZero"/>
        <c:crossBetween val="midCat"/>
      </c:valAx>
      <c:valAx>
        <c:axId val="26839526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Np Chart</a:t>
            </a:r>
          </a:p>
        </c:rich>
      </c:t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'Np chart &amp; scatter'!$AA$2</c:f>
              <c:strCache>
                <c:ptCount val="1"/>
                <c:pt idx="0">
                  <c:v>Fraction defects</c:v>
                </c:pt>
              </c:strCache>
            </c:strRef>
          </c:tx>
          <c:marker>
            <c:symbol val="none"/>
          </c:marker>
          <c:val>
            <c:numRef>
              <c:f>'Np chart &amp; scatter'!$AA$3:$AA$22</c:f>
              <c:numCache>
                <c:formatCode>General</c:formatCode>
                <c:ptCount val="20"/>
                <c:pt idx="0">
                  <c:v>0</c:v>
                </c:pt>
                <c:pt idx="1">
                  <c:v>3.3333333333333335E-3</c:v>
                </c:pt>
                <c:pt idx="2">
                  <c:v>3.3333333333333335E-3</c:v>
                </c:pt>
                <c:pt idx="3">
                  <c:v>6.6666666666666671E-3</c:v>
                </c:pt>
                <c:pt idx="4">
                  <c:v>1.6666666666666666E-2</c:v>
                </c:pt>
                <c:pt idx="5">
                  <c:v>0.01</c:v>
                </c:pt>
                <c:pt idx="6">
                  <c:v>6.6666666666666671E-3</c:v>
                </c:pt>
                <c:pt idx="7">
                  <c:v>1.3333333333333334E-2</c:v>
                </c:pt>
                <c:pt idx="8">
                  <c:v>0</c:v>
                </c:pt>
                <c:pt idx="9">
                  <c:v>0.01</c:v>
                </c:pt>
                <c:pt idx="10">
                  <c:v>3.3333333333333335E-3</c:v>
                </c:pt>
                <c:pt idx="11">
                  <c:v>6.6666666666666671E-3</c:v>
                </c:pt>
                <c:pt idx="12">
                  <c:v>1.6666666666666666E-2</c:v>
                </c:pt>
                <c:pt idx="13">
                  <c:v>1.3333333333333334E-2</c:v>
                </c:pt>
                <c:pt idx="14">
                  <c:v>6.6666666666666671E-3</c:v>
                </c:pt>
                <c:pt idx="15">
                  <c:v>3.3333333333333335E-3</c:v>
                </c:pt>
                <c:pt idx="16">
                  <c:v>0.01</c:v>
                </c:pt>
                <c:pt idx="17">
                  <c:v>1.3333333333333334E-2</c:v>
                </c:pt>
                <c:pt idx="18">
                  <c:v>3.3333333333333335E-3</c:v>
                </c:pt>
                <c:pt idx="19">
                  <c:v>6.6666666666666671E-3</c:v>
                </c:pt>
              </c:numCache>
            </c:numRef>
          </c:val>
        </c:ser>
        <c:ser>
          <c:idx val="1"/>
          <c:order val="1"/>
          <c:tx>
            <c:strRef>
              <c:f>'Np chart &amp; scatter'!$AB$2</c:f>
              <c:strCache>
                <c:ptCount val="1"/>
                <c:pt idx="0">
                  <c:v>pbar</c:v>
                </c:pt>
              </c:strCache>
            </c:strRef>
          </c:tx>
          <c:marker>
            <c:symbol val="none"/>
          </c:marker>
          <c:val>
            <c:numRef>
              <c:f>'Np chart &amp; scatter'!$AB$3:$AB$22</c:f>
              <c:numCache>
                <c:formatCode>General</c:formatCode>
                <c:ptCount val="20"/>
                <c:pt idx="0">
                  <c:v>7.6666666666666662E-3</c:v>
                </c:pt>
                <c:pt idx="1">
                  <c:v>7.6666666666666662E-3</c:v>
                </c:pt>
                <c:pt idx="2">
                  <c:v>7.6666666666666662E-3</c:v>
                </c:pt>
                <c:pt idx="3">
                  <c:v>7.6666666666666662E-3</c:v>
                </c:pt>
                <c:pt idx="4">
                  <c:v>7.6666666666666662E-3</c:v>
                </c:pt>
                <c:pt idx="5">
                  <c:v>7.6666666666666662E-3</c:v>
                </c:pt>
                <c:pt idx="6">
                  <c:v>7.6666666666666662E-3</c:v>
                </c:pt>
                <c:pt idx="7">
                  <c:v>7.6666666666666662E-3</c:v>
                </c:pt>
                <c:pt idx="8">
                  <c:v>7.6666666666666662E-3</c:v>
                </c:pt>
                <c:pt idx="9">
                  <c:v>7.6666666666666662E-3</c:v>
                </c:pt>
                <c:pt idx="10">
                  <c:v>7.6666666666666662E-3</c:v>
                </c:pt>
                <c:pt idx="11">
                  <c:v>7.6666666666666662E-3</c:v>
                </c:pt>
                <c:pt idx="12">
                  <c:v>7.6666666666666662E-3</c:v>
                </c:pt>
                <c:pt idx="13">
                  <c:v>7.6666666666666662E-3</c:v>
                </c:pt>
                <c:pt idx="14">
                  <c:v>7.6666666666666662E-3</c:v>
                </c:pt>
                <c:pt idx="15">
                  <c:v>7.6666666666666662E-3</c:v>
                </c:pt>
                <c:pt idx="16">
                  <c:v>7.6666666666666662E-3</c:v>
                </c:pt>
                <c:pt idx="17">
                  <c:v>7.6666666666666662E-3</c:v>
                </c:pt>
                <c:pt idx="18">
                  <c:v>7.6666666666666662E-3</c:v>
                </c:pt>
                <c:pt idx="19">
                  <c:v>7.6666666666666662E-3</c:v>
                </c:pt>
              </c:numCache>
            </c:numRef>
          </c:val>
        </c:ser>
        <c:ser>
          <c:idx val="2"/>
          <c:order val="2"/>
          <c:tx>
            <c:strRef>
              <c:f>'Np chart &amp; scatter'!$AC$2</c:f>
              <c:strCache>
                <c:ptCount val="1"/>
                <c:pt idx="0">
                  <c:v>UCLp</c:v>
                </c:pt>
              </c:strCache>
            </c:strRef>
          </c:tx>
          <c:marker>
            <c:symbol val="none"/>
          </c:marker>
          <c:val>
            <c:numRef>
              <c:f>'Np chart &amp; scatter'!$AC$3:$AC$22</c:f>
              <c:numCache>
                <c:formatCode>General</c:formatCode>
                <c:ptCount val="20"/>
                <c:pt idx="0">
                  <c:v>2.2774170321032156E-2</c:v>
                </c:pt>
                <c:pt idx="1">
                  <c:v>2.2774170321032156E-2</c:v>
                </c:pt>
                <c:pt idx="2">
                  <c:v>2.2774170321032156E-2</c:v>
                </c:pt>
                <c:pt idx="3">
                  <c:v>2.2774170321032156E-2</c:v>
                </c:pt>
                <c:pt idx="4">
                  <c:v>2.2774170321032156E-2</c:v>
                </c:pt>
                <c:pt idx="5">
                  <c:v>2.2774170321032156E-2</c:v>
                </c:pt>
                <c:pt idx="6">
                  <c:v>2.2774170321032156E-2</c:v>
                </c:pt>
                <c:pt idx="7">
                  <c:v>2.2774170321032156E-2</c:v>
                </c:pt>
                <c:pt idx="8">
                  <c:v>2.2774170321032156E-2</c:v>
                </c:pt>
                <c:pt idx="9">
                  <c:v>2.2774170321032156E-2</c:v>
                </c:pt>
                <c:pt idx="10">
                  <c:v>2.2774170321032156E-2</c:v>
                </c:pt>
                <c:pt idx="11">
                  <c:v>2.2774170321032156E-2</c:v>
                </c:pt>
                <c:pt idx="12">
                  <c:v>2.2774170321032156E-2</c:v>
                </c:pt>
                <c:pt idx="13">
                  <c:v>2.2774170321032156E-2</c:v>
                </c:pt>
                <c:pt idx="14">
                  <c:v>2.2774170321032156E-2</c:v>
                </c:pt>
                <c:pt idx="15">
                  <c:v>2.2774170321032156E-2</c:v>
                </c:pt>
                <c:pt idx="16">
                  <c:v>2.2774170321032156E-2</c:v>
                </c:pt>
                <c:pt idx="17">
                  <c:v>2.2774170321032156E-2</c:v>
                </c:pt>
                <c:pt idx="18">
                  <c:v>2.2774170321032156E-2</c:v>
                </c:pt>
                <c:pt idx="19">
                  <c:v>2.2774170321032156E-2</c:v>
                </c:pt>
              </c:numCache>
            </c:numRef>
          </c:val>
        </c:ser>
        <c:ser>
          <c:idx val="3"/>
          <c:order val="3"/>
          <c:tx>
            <c:strRef>
              <c:f>'Np chart &amp; scatter'!$AD$2</c:f>
              <c:strCache>
                <c:ptCount val="1"/>
                <c:pt idx="0">
                  <c:v>LCLp</c:v>
                </c:pt>
              </c:strCache>
            </c:strRef>
          </c:tx>
          <c:marker>
            <c:symbol val="none"/>
          </c:marker>
          <c:val>
            <c:numRef>
              <c:f>'Np chart &amp; scatter'!$AD$3:$AD$22</c:f>
              <c:numCache>
                <c:formatCode>General</c:formatCode>
                <c:ptCount val="20"/>
                <c:pt idx="0">
                  <c:v>-7.4408369876988239E-3</c:v>
                </c:pt>
                <c:pt idx="1">
                  <c:v>-7.4408369876988239E-3</c:v>
                </c:pt>
                <c:pt idx="2">
                  <c:v>-7.4408369876988239E-3</c:v>
                </c:pt>
                <c:pt idx="3">
                  <c:v>-7.4408369876988239E-3</c:v>
                </c:pt>
                <c:pt idx="4">
                  <c:v>-7.4408369876988239E-3</c:v>
                </c:pt>
                <c:pt idx="5">
                  <c:v>-7.4408369876988239E-3</c:v>
                </c:pt>
                <c:pt idx="6">
                  <c:v>-7.4408369876988239E-3</c:v>
                </c:pt>
                <c:pt idx="7">
                  <c:v>-7.4408369876988239E-3</c:v>
                </c:pt>
                <c:pt idx="8">
                  <c:v>-7.4408369876988239E-3</c:v>
                </c:pt>
                <c:pt idx="9">
                  <c:v>-7.4408369876988239E-3</c:v>
                </c:pt>
                <c:pt idx="10">
                  <c:v>-7.4408369876988239E-3</c:v>
                </c:pt>
                <c:pt idx="11">
                  <c:v>-7.4408369876988239E-3</c:v>
                </c:pt>
                <c:pt idx="12">
                  <c:v>-7.4408369876988239E-3</c:v>
                </c:pt>
                <c:pt idx="13">
                  <c:v>-7.4408369876988239E-3</c:v>
                </c:pt>
                <c:pt idx="14">
                  <c:v>-7.4408369876988239E-3</c:v>
                </c:pt>
                <c:pt idx="15">
                  <c:v>-7.4408369876988239E-3</c:v>
                </c:pt>
                <c:pt idx="16">
                  <c:v>-7.4408369876988239E-3</c:v>
                </c:pt>
                <c:pt idx="17">
                  <c:v>-7.4408369876988239E-3</c:v>
                </c:pt>
                <c:pt idx="18">
                  <c:v>-7.4408369876988239E-3</c:v>
                </c:pt>
                <c:pt idx="19">
                  <c:v>-7.4408369876988239E-3</c:v>
                </c:pt>
              </c:numCache>
            </c:numRef>
          </c:val>
        </c:ser>
        <c:marker val="1"/>
        <c:axId val="277575936"/>
        <c:axId val="277577728"/>
      </c:lineChart>
      <c:catAx>
        <c:axId val="277575936"/>
        <c:scaling>
          <c:orientation val="minMax"/>
        </c:scaling>
        <c:axPos val="b"/>
        <c:tickLblPos val="nextTo"/>
        <c:crossAx val="277577728"/>
        <c:crosses val="autoZero"/>
        <c:auto val="1"/>
        <c:lblAlgn val="ctr"/>
        <c:lblOffset val="100"/>
      </c:catAx>
      <c:valAx>
        <c:axId val="277577728"/>
        <c:scaling>
          <c:orientation val="minMax"/>
        </c:scaling>
        <c:axPos val="l"/>
        <c:numFmt formatCode="General" sourceLinked="1"/>
        <c:tickLblPos val="nextTo"/>
        <c:crossAx val="277575936"/>
        <c:crosses val="autoZero"/>
        <c:crossBetween val="between"/>
      </c:valAx>
    </c:plotArea>
    <c:legend>
      <c:legendPos val="b"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'Np chart &amp; scatter'!$Z$2</c:f>
              <c:strCache>
                <c:ptCount val="1"/>
                <c:pt idx="0">
                  <c:v>No of defects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'Np chart &amp; scatter'!$Y$3:$Y$22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'Np chart &amp; scatter'!$Z$3:$Z$22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</c:numCache>
            </c:numRef>
          </c:yVal>
        </c:ser>
        <c:axId val="277643648"/>
        <c:axId val="277645184"/>
      </c:scatterChart>
      <c:valAx>
        <c:axId val="277643648"/>
        <c:scaling>
          <c:orientation val="minMax"/>
        </c:scaling>
        <c:axPos val="b"/>
        <c:numFmt formatCode="General" sourceLinked="1"/>
        <c:tickLblPos val="nextTo"/>
        <c:crossAx val="277645184"/>
        <c:crosses val="autoZero"/>
        <c:crossBetween val="midCat"/>
      </c:valAx>
      <c:valAx>
        <c:axId val="277645184"/>
        <c:scaling>
          <c:orientation val="minMax"/>
        </c:scaling>
        <c:axPos val="l"/>
        <c:numFmt formatCode="General" sourceLinked="1"/>
        <c:tickLblPos val="nextTo"/>
        <c:crossAx val="277643648"/>
        <c:crosses val="autoZero"/>
        <c:crossBetween val="midCat"/>
      </c:valAx>
    </c:plotArea>
    <c:legend>
      <c:legendPos val="r"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CUSUM</a:t>
            </a:r>
            <a:r>
              <a:rPr lang="en-US" baseline="0"/>
              <a:t> Chart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4"/>
          <c:order val="4"/>
          <c:tx>
            <c:strRef>
              <c:f>'CUSUM Adhesion'!$K$2</c:f>
              <c:strCache>
                <c:ptCount val="1"/>
                <c:pt idx="0">
                  <c:v>Ci-</c:v>
                </c:pt>
              </c:strCache>
            </c:strRef>
          </c:tx>
          <c:xVal>
            <c:numRef>
              <c:f>'CUSUM Adhesion'!$A$3:$A$22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'CUSUM Adhesion'!$K$3:$K$22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-1.7296474634565775</c:v>
                </c:pt>
                <c:pt idx="3">
                  <c:v>0</c:v>
                </c:pt>
                <c:pt idx="4">
                  <c:v>-2.3296474634565776</c:v>
                </c:pt>
                <c:pt idx="5">
                  <c:v>-5.8592949269131553</c:v>
                </c:pt>
                <c:pt idx="6">
                  <c:v>-9.188942390369732</c:v>
                </c:pt>
                <c:pt idx="7">
                  <c:v>-9.91858985382631</c:v>
                </c:pt>
                <c:pt idx="8">
                  <c:v>-13.448237317282889</c:v>
                </c:pt>
                <c:pt idx="9">
                  <c:v>-13.577884780739467</c:v>
                </c:pt>
                <c:pt idx="10">
                  <c:v>-17.307532244196043</c:v>
                </c:pt>
                <c:pt idx="11">
                  <c:v>-17.037179707652619</c:v>
                </c:pt>
                <c:pt idx="12">
                  <c:v>-14.566827171109196</c:v>
                </c:pt>
                <c:pt idx="13">
                  <c:v>-15.896474634565774</c:v>
                </c:pt>
                <c:pt idx="14">
                  <c:v>-18.426122098022351</c:v>
                </c:pt>
                <c:pt idx="15">
                  <c:v>-15.955769561478927</c:v>
                </c:pt>
                <c:pt idx="16">
                  <c:v>-14.885417024935505</c:v>
                </c:pt>
                <c:pt idx="17">
                  <c:v>-12.415064488392083</c:v>
                </c:pt>
                <c:pt idx="18">
                  <c:v>-13.744711951848661</c:v>
                </c:pt>
                <c:pt idx="19">
                  <c:v>-17.67435941530524</c:v>
                </c:pt>
              </c:numCache>
            </c:numRef>
          </c:yVal>
        </c:ser>
        <c:axId val="277857792"/>
        <c:axId val="277859328"/>
      </c:scatterChart>
      <c:lineChart>
        <c:grouping val="standard"/>
        <c:ser>
          <c:idx val="0"/>
          <c:order val="0"/>
          <c:tx>
            <c:strRef>
              <c:f>'CUSUM Adhesion'!$L$2</c:f>
              <c:strCache>
                <c:ptCount val="1"/>
                <c:pt idx="0">
                  <c:v>Y=0</c:v>
                </c:pt>
              </c:strCache>
            </c:strRef>
          </c:tx>
          <c:marker>
            <c:symbol val="none"/>
          </c:marker>
          <c:val>
            <c:numRef>
              <c:f>'CUSUM Adhesion'!$L$3:$L$22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'CUSUM Adhesion'!$M$2</c:f>
              <c:strCache>
                <c:ptCount val="1"/>
                <c:pt idx="0">
                  <c:v>Y=H</c:v>
                </c:pt>
              </c:strCache>
            </c:strRef>
          </c:tx>
          <c:marker>
            <c:symbol val="none"/>
          </c:marker>
          <c:val>
            <c:numRef>
              <c:f>'CUSUM Adhesion'!$M$3:$M$22</c:f>
              <c:numCache>
                <c:formatCode>General</c:formatCode>
                <c:ptCount val="20"/>
                <c:pt idx="0">
                  <c:v>5.696474634565778</c:v>
                </c:pt>
                <c:pt idx="1">
                  <c:v>5.696474634565778</c:v>
                </c:pt>
                <c:pt idx="2">
                  <c:v>5.696474634565778</c:v>
                </c:pt>
                <c:pt idx="3">
                  <c:v>5.696474634565778</c:v>
                </c:pt>
                <c:pt idx="4">
                  <c:v>5.696474634565778</c:v>
                </c:pt>
                <c:pt idx="5">
                  <c:v>5.696474634565778</c:v>
                </c:pt>
                <c:pt idx="6">
                  <c:v>5.696474634565778</c:v>
                </c:pt>
                <c:pt idx="7">
                  <c:v>5.696474634565778</c:v>
                </c:pt>
                <c:pt idx="8">
                  <c:v>5.696474634565778</c:v>
                </c:pt>
                <c:pt idx="9">
                  <c:v>5.696474634565778</c:v>
                </c:pt>
                <c:pt idx="10">
                  <c:v>5.696474634565778</c:v>
                </c:pt>
                <c:pt idx="11">
                  <c:v>5.696474634565778</c:v>
                </c:pt>
                <c:pt idx="12">
                  <c:v>5.696474634565778</c:v>
                </c:pt>
                <c:pt idx="13">
                  <c:v>5.696474634565778</c:v>
                </c:pt>
                <c:pt idx="14">
                  <c:v>5.696474634565778</c:v>
                </c:pt>
                <c:pt idx="15">
                  <c:v>5.696474634565778</c:v>
                </c:pt>
                <c:pt idx="16">
                  <c:v>5.696474634565778</c:v>
                </c:pt>
                <c:pt idx="17">
                  <c:v>5.696474634565778</c:v>
                </c:pt>
                <c:pt idx="18">
                  <c:v>5.696474634565778</c:v>
                </c:pt>
                <c:pt idx="19">
                  <c:v>5.696474634565778</c:v>
                </c:pt>
              </c:numCache>
            </c:numRef>
          </c:val>
        </c:ser>
        <c:ser>
          <c:idx val="2"/>
          <c:order val="2"/>
          <c:tx>
            <c:strRef>
              <c:f>'CUSUM Adhesion'!$N$2</c:f>
              <c:strCache>
                <c:ptCount val="1"/>
                <c:pt idx="0">
                  <c:v>Y=-H</c:v>
                </c:pt>
              </c:strCache>
            </c:strRef>
          </c:tx>
          <c:marker>
            <c:symbol val="none"/>
          </c:marker>
          <c:val>
            <c:numRef>
              <c:f>'CUSUM Adhesion'!$N$3:$N$22</c:f>
              <c:numCache>
                <c:formatCode>General</c:formatCode>
                <c:ptCount val="20"/>
                <c:pt idx="0">
                  <c:v>-5.696474634565778</c:v>
                </c:pt>
                <c:pt idx="1">
                  <c:v>-5.696474634565778</c:v>
                </c:pt>
                <c:pt idx="2">
                  <c:v>-5.696474634565778</c:v>
                </c:pt>
                <c:pt idx="3">
                  <c:v>-5.696474634565778</c:v>
                </c:pt>
                <c:pt idx="4">
                  <c:v>-5.696474634565778</c:v>
                </c:pt>
                <c:pt idx="5">
                  <c:v>-5.696474634565778</c:v>
                </c:pt>
                <c:pt idx="6">
                  <c:v>-5.696474634565778</c:v>
                </c:pt>
                <c:pt idx="7">
                  <c:v>-5.696474634565778</c:v>
                </c:pt>
                <c:pt idx="8">
                  <c:v>-5.696474634565778</c:v>
                </c:pt>
                <c:pt idx="9">
                  <c:v>-5.696474634565778</c:v>
                </c:pt>
                <c:pt idx="10">
                  <c:v>-5.696474634565778</c:v>
                </c:pt>
                <c:pt idx="11">
                  <c:v>-5.696474634565778</c:v>
                </c:pt>
                <c:pt idx="12">
                  <c:v>-5.696474634565778</c:v>
                </c:pt>
                <c:pt idx="13">
                  <c:v>-5.696474634565778</c:v>
                </c:pt>
                <c:pt idx="14">
                  <c:v>-5.696474634565778</c:v>
                </c:pt>
                <c:pt idx="15">
                  <c:v>-5.696474634565778</c:v>
                </c:pt>
                <c:pt idx="16">
                  <c:v>-5.696474634565778</c:v>
                </c:pt>
                <c:pt idx="17">
                  <c:v>-5.696474634565778</c:v>
                </c:pt>
                <c:pt idx="18">
                  <c:v>-5.696474634565778</c:v>
                </c:pt>
                <c:pt idx="19">
                  <c:v>-5.696474634565778</c:v>
                </c:pt>
              </c:numCache>
            </c:numRef>
          </c:val>
        </c:ser>
        <c:ser>
          <c:idx val="3"/>
          <c:order val="3"/>
          <c:tx>
            <c:strRef>
              <c:f>'CUSUM Adhesion'!$I$2</c:f>
              <c:strCache>
                <c:ptCount val="1"/>
                <c:pt idx="0">
                  <c:v>Ci+</c:v>
                </c:pt>
              </c:strCache>
            </c:strRef>
          </c:tx>
          <c:val>
            <c:numRef>
              <c:f>'CUSUM Adhesion'!$I$3:$I$22</c:f>
              <c:numCache>
                <c:formatCode>General</c:formatCode>
                <c:ptCount val="20"/>
                <c:pt idx="0">
                  <c:v>3.0703525365434228</c:v>
                </c:pt>
                <c:pt idx="1">
                  <c:v>5.540705073086845</c:v>
                </c:pt>
                <c:pt idx="2">
                  <c:v>3.8110576096302675</c:v>
                </c:pt>
                <c:pt idx="3">
                  <c:v>6.2814101461736893</c:v>
                </c:pt>
                <c:pt idx="4">
                  <c:v>3.9517626827171117</c:v>
                </c:pt>
                <c:pt idx="5">
                  <c:v>0.42211521926053397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0.27035253654342206</c:v>
                </c:pt>
                <c:pt idx="12">
                  <c:v>2.7407050730868443</c:v>
                </c:pt>
                <c:pt idx="13">
                  <c:v>1.4110576096302667</c:v>
                </c:pt>
                <c:pt idx="14">
                  <c:v>0</c:v>
                </c:pt>
                <c:pt idx="15">
                  <c:v>2.4703525365434222</c:v>
                </c:pt>
                <c:pt idx="16">
                  <c:v>3.540705073086845</c:v>
                </c:pt>
                <c:pt idx="17">
                  <c:v>6.0110576096302673</c:v>
                </c:pt>
                <c:pt idx="18">
                  <c:v>4.6814101461736897</c:v>
                </c:pt>
                <c:pt idx="19">
                  <c:v>0.751762682717112</c:v>
                </c:pt>
              </c:numCache>
            </c:numRef>
          </c:val>
        </c:ser>
        <c:marker val="1"/>
        <c:axId val="277857792"/>
        <c:axId val="277859328"/>
      </c:lineChart>
      <c:catAx>
        <c:axId val="277857792"/>
        <c:scaling>
          <c:orientation val="minMax"/>
        </c:scaling>
        <c:axPos val="b"/>
        <c:numFmt formatCode="General" sourceLinked="1"/>
        <c:tickLblPos val="nextTo"/>
        <c:crossAx val="277859328"/>
        <c:crosses val="autoZero"/>
        <c:auto val="1"/>
        <c:lblAlgn val="ctr"/>
        <c:lblOffset val="100"/>
      </c:catAx>
      <c:valAx>
        <c:axId val="277859328"/>
        <c:scaling>
          <c:orientation val="minMax"/>
          <c:max val="8"/>
          <c:min val="-20"/>
        </c:scaling>
        <c:axPos val="l"/>
        <c:numFmt formatCode="General" sourceLinked="1"/>
        <c:tickLblPos val="nextTo"/>
        <c:crossAx val="277857792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Bar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'CUSUM Adhesion'!$O$2</c:f>
              <c:strCache>
                <c:ptCount val="1"/>
                <c:pt idx="0">
                  <c:v>UCLx</c:v>
                </c:pt>
              </c:strCache>
            </c:strRef>
          </c:tx>
          <c:marker>
            <c:symbol val="none"/>
          </c:marker>
          <c:val>
            <c:numRef>
              <c:f>'CUSUM Adhesion'!$O$3:$O$22</c:f>
              <c:numCache>
                <c:formatCode>General</c:formatCode>
                <c:ptCount val="20"/>
                <c:pt idx="0">
                  <c:v>5.2890499999999996</c:v>
                </c:pt>
                <c:pt idx="1">
                  <c:v>5.2890499999999996</c:v>
                </c:pt>
                <c:pt idx="2">
                  <c:v>5.2890499999999996</c:v>
                </c:pt>
                <c:pt idx="3">
                  <c:v>5.2890499999999996</c:v>
                </c:pt>
                <c:pt idx="4">
                  <c:v>5.2890499999999996</c:v>
                </c:pt>
                <c:pt idx="5">
                  <c:v>5.2890499999999996</c:v>
                </c:pt>
                <c:pt idx="6">
                  <c:v>5.2890499999999996</c:v>
                </c:pt>
                <c:pt idx="7">
                  <c:v>5.2890499999999996</c:v>
                </c:pt>
                <c:pt idx="8">
                  <c:v>5.2890499999999996</c:v>
                </c:pt>
                <c:pt idx="9">
                  <c:v>5.2890499999999996</c:v>
                </c:pt>
                <c:pt idx="10">
                  <c:v>5.2890499999999996</c:v>
                </c:pt>
                <c:pt idx="11">
                  <c:v>5.2890499999999996</c:v>
                </c:pt>
                <c:pt idx="12">
                  <c:v>5.2890499999999996</c:v>
                </c:pt>
                <c:pt idx="13">
                  <c:v>5.2890499999999996</c:v>
                </c:pt>
                <c:pt idx="14">
                  <c:v>5.2890499999999996</c:v>
                </c:pt>
                <c:pt idx="15">
                  <c:v>5.2890499999999996</c:v>
                </c:pt>
                <c:pt idx="16">
                  <c:v>5.2890499999999996</c:v>
                </c:pt>
                <c:pt idx="17">
                  <c:v>5.2890499999999996</c:v>
                </c:pt>
                <c:pt idx="18">
                  <c:v>5.2890499999999996</c:v>
                </c:pt>
                <c:pt idx="19">
                  <c:v>5.2890499999999996</c:v>
                </c:pt>
              </c:numCache>
            </c:numRef>
          </c:val>
        </c:ser>
        <c:ser>
          <c:idx val="1"/>
          <c:order val="1"/>
          <c:tx>
            <c:strRef>
              <c:f>'CUSUM Adhesion'!$P$2</c:f>
              <c:strCache>
                <c:ptCount val="1"/>
                <c:pt idx="0">
                  <c:v>LCLx</c:v>
                </c:pt>
              </c:strCache>
            </c:strRef>
          </c:tx>
          <c:marker>
            <c:symbol val="none"/>
          </c:marker>
          <c:val>
            <c:numRef>
              <c:f>'CUSUM Adhesion'!$P$3:$P$22</c:f>
              <c:numCache>
                <c:formatCode>General</c:formatCode>
                <c:ptCount val="20"/>
                <c:pt idx="0">
                  <c:v>2.2309500000000004</c:v>
                </c:pt>
                <c:pt idx="1">
                  <c:v>2.2309500000000004</c:v>
                </c:pt>
                <c:pt idx="2">
                  <c:v>2.2309500000000004</c:v>
                </c:pt>
                <c:pt idx="3">
                  <c:v>2.2309500000000004</c:v>
                </c:pt>
                <c:pt idx="4">
                  <c:v>2.2309500000000004</c:v>
                </c:pt>
                <c:pt idx="5">
                  <c:v>2.2309500000000004</c:v>
                </c:pt>
                <c:pt idx="6">
                  <c:v>2.2309500000000004</c:v>
                </c:pt>
                <c:pt idx="7">
                  <c:v>2.2309500000000004</c:v>
                </c:pt>
                <c:pt idx="8">
                  <c:v>2.2309500000000004</c:v>
                </c:pt>
                <c:pt idx="9">
                  <c:v>2.2309500000000004</c:v>
                </c:pt>
                <c:pt idx="10">
                  <c:v>2.2309500000000004</c:v>
                </c:pt>
                <c:pt idx="11">
                  <c:v>2.2309500000000004</c:v>
                </c:pt>
                <c:pt idx="12">
                  <c:v>2.2309500000000004</c:v>
                </c:pt>
                <c:pt idx="13">
                  <c:v>2.2309500000000004</c:v>
                </c:pt>
                <c:pt idx="14">
                  <c:v>2.2309500000000004</c:v>
                </c:pt>
                <c:pt idx="15">
                  <c:v>2.2309500000000004</c:v>
                </c:pt>
                <c:pt idx="16">
                  <c:v>2.2309500000000004</c:v>
                </c:pt>
                <c:pt idx="17">
                  <c:v>2.2309500000000004</c:v>
                </c:pt>
                <c:pt idx="18">
                  <c:v>2.2309500000000004</c:v>
                </c:pt>
                <c:pt idx="19">
                  <c:v>2.2309500000000004</c:v>
                </c:pt>
              </c:numCache>
            </c:numRef>
          </c:val>
        </c:ser>
        <c:ser>
          <c:idx val="2"/>
          <c:order val="2"/>
          <c:tx>
            <c:strRef>
              <c:f>'CUSUM Adhesion'!$S$2</c:f>
              <c:strCache>
                <c:ptCount val="1"/>
                <c:pt idx="0">
                  <c:v>CLx</c:v>
                </c:pt>
              </c:strCache>
            </c:strRef>
          </c:tx>
          <c:marker>
            <c:symbol val="none"/>
          </c:marker>
          <c:val>
            <c:numRef>
              <c:f>'CUSUM Adhesion'!$S$3:$S$22</c:f>
              <c:numCache>
                <c:formatCode>General</c:formatCode>
                <c:ptCount val="20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3.7600000000000002</c:v>
                </c:pt>
                <c:pt idx="7">
                  <c:v>3.7600000000000002</c:v>
                </c:pt>
                <c:pt idx="8">
                  <c:v>3.7600000000000002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</c:numCache>
            </c:numRef>
          </c:val>
        </c:ser>
        <c:ser>
          <c:idx val="3"/>
          <c:order val="3"/>
          <c:tx>
            <c:strRef>
              <c:f>'CUSUM Adhesion'!$G$2</c:f>
              <c:strCache>
                <c:ptCount val="1"/>
                <c:pt idx="0">
                  <c:v>Xbar</c:v>
                </c:pt>
              </c:strCache>
            </c:strRef>
          </c:tx>
          <c:val>
            <c:numRef>
              <c:f>'CUSUM Adhesion'!$G$3:$G$22</c:f>
              <c:numCache>
                <c:formatCode>General</c:formatCode>
                <c:ptCount val="20"/>
                <c:pt idx="0">
                  <c:v>7.4</c:v>
                </c:pt>
                <c:pt idx="1">
                  <c:v>6.8</c:v>
                </c:pt>
                <c:pt idx="2">
                  <c:v>2.6</c:v>
                </c:pt>
                <c:pt idx="3">
                  <c:v>6.8</c:v>
                </c:pt>
                <c:pt idx="4">
                  <c:v>2</c:v>
                </c:pt>
                <c:pt idx="5">
                  <c:v>0.8</c:v>
                </c:pt>
                <c:pt idx="6">
                  <c:v>1</c:v>
                </c:pt>
                <c:pt idx="7">
                  <c:v>3.6</c:v>
                </c:pt>
                <c:pt idx="8">
                  <c:v>0.8</c:v>
                </c:pt>
                <c:pt idx="9">
                  <c:v>4.2</c:v>
                </c:pt>
                <c:pt idx="10">
                  <c:v>0.6</c:v>
                </c:pt>
                <c:pt idx="11">
                  <c:v>4.5999999999999996</c:v>
                </c:pt>
                <c:pt idx="12">
                  <c:v>6.8</c:v>
                </c:pt>
                <c:pt idx="13">
                  <c:v>3</c:v>
                </c:pt>
                <c:pt idx="14">
                  <c:v>1.8</c:v>
                </c:pt>
                <c:pt idx="15">
                  <c:v>6.8</c:v>
                </c:pt>
                <c:pt idx="16">
                  <c:v>5.4</c:v>
                </c:pt>
                <c:pt idx="17">
                  <c:v>6.8</c:v>
                </c:pt>
                <c:pt idx="18">
                  <c:v>3</c:v>
                </c:pt>
                <c:pt idx="19">
                  <c:v>0.4</c:v>
                </c:pt>
              </c:numCache>
            </c:numRef>
          </c:val>
        </c:ser>
        <c:marker val="1"/>
        <c:axId val="277918848"/>
        <c:axId val="277920384"/>
      </c:lineChart>
      <c:catAx>
        <c:axId val="277918848"/>
        <c:scaling>
          <c:orientation val="minMax"/>
        </c:scaling>
        <c:axPos val="b"/>
        <c:tickLblPos val="nextTo"/>
        <c:crossAx val="277920384"/>
        <c:crosses val="autoZero"/>
        <c:auto val="1"/>
        <c:lblAlgn val="ctr"/>
        <c:lblOffset val="100"/>
      </c:catAx>
      <c:valAx>
        <c:axId val="277920384"/>
        <c:scaling>
          <c:orientation val="minMax"/>
          <c:max val="7.6"/>
        </c:scaling>
        <c:axPos val="l"/>
        <c:numFmt formatCode="General" sourceLinked="1"/>
        <c:tickLblPos val="nextTo"/>
        <c:crossAx val="277918848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n-US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'CUSUM Adhesion'!$Q$2</c:f>
              <c:strCache>
                <c:ptCount val="1"/>
                <c:pt idx="0">
                  <c:v>UCLr</c:v>
                </c:pt>
              </c:strCache>
            </c:strRef>
          </c:tx>
          <c:marker>
            <c:symbol val="none"/>
          </c:marker>
          <c:val>
            <c:numRef>
              <c:f>'CUSUM Adhesion'!$Q$3:$Q$22</c:f>
              <c:numCache>
                <c:formatCode>General</c:formatCode>
                <c:ptCount val="20"/>
                <c:pt idx="0">
                  <c:v>5.6047500000000001</c:v>
                </c:pt>
                <c:pt idx="1">
                  <c:v>5.6047500000000001</c:v>
                </c:pt>
                <c:pt idx="2">
                  <c:v>5.6047500000000001</c:v>
                </c:pt>
                <c:pt idx="3">
                  <c:v>5.6047500000000001</c:v>
                </c:pt>
                <c:pt idx="4">
                  <c:v>5.6047500000000001</c:v>
                </c:pt>
                <c:pt idx="5">
                  <c:v>5.6047500000000001</c:v>
                </c:pt>
                <c:pt idx="6">
                  <c:v>5.6047500000000001</c:v>
                </c:pt>
                <c:pt idx="7">
                  <c:v>5.6047500000000001</c:v>
                </c:pt>
                <c:pt idx="8">
                  <c:v>5.6047500000000001</c:v>
                </c:pt>
                <c:pt idx="9">
                  <c:v>5.6047500000000001</c:v>
                </c:pt>
                <c:pt idx="10">
                  <c:v>5.6047500000000001</c:v>
                </c:pt>
                <c:pt idx="11">
                  <c:v>5.6047500000000001</c:v>
                </c:pt>
                <c:pt idx="12">
                  <c:v>5.6047500000000001</c:v>
                </c:pt>
                <c:pt idx="13">
                  <c:v>5.6047500000000001</c:v>
                </c:pt>
                <c:pt idx="14">
                  <c:v>5.6047500000000001</c:v>
                </c:pt>
                <c:pt idx="15">
                  <c:v>5.6047500000000001</c:v>
                </c:pt>
                <c:pt idx="16">
                  <c:v>5.6047500000000001</c:v>
                </c:pt>
                <c:pt idx="17">
                  <c:v>5.6047500000000001</c:v>
                </c:pt>
                <c:pt idx="18">
                  <c:v>5.6047500000000001</c:v>
                </c:pt>
                <c:pt idx="19">
                  <c:v>5.6047500000000001</c:v>
                </c:pt>
              </c:numCache>
            </c:numRef>
          </c:val>
        </c:ser>
        <c:ser>
          <c:idx val="1"/>
          <c:order val="1"/>
          <c:tx>
            <c:strRef>
              <c:f>'CUSUM Adhesion'!$R$2</c:f>
              <c:strCache>
                <c:ptCount val="1"/>
                <c:pt idx="0">
                  <c:v>LCLr</c:v>
                </c:pt>
              </c:strCache>
            </c:strRef>
          </c:tx>
          <c:marker>
            <c:symbol val="none"/>
          </c:marker>
          <c:val>
            <c:numRef>
              <c:f>'CUSUM Adhesion'!$R$3:$R$22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'CUSUM Adhesion'!$T$2</c:f>
              <c:strCache>
                <c:ptCount val="1"/>
                <c:pt idx="0">
                  <c:v>CLr</c:v>
                </c:pt>
              </c:strCache>
            </c:strRef>
          </c:tx>
          <c:marker>
            <c:symbol val="none"/>
          </c:marker>
          <c:val>
            <c:numRef>
              <c:f>'CUSUM Adhesion'!$T$3:$T$22</c:f>
              <c:numCache>
                <c:formatCode>General</c:formatCode>
                <c:ptCount val="20"/>
                <c:pt idx="0">
                  <c:v>2.65</c:v>
                </c:pt>
                <c:pt idx="1">
                  <c:v>2.65</c:v>
                </c:pt>
                <c:pt idx="2">
                  <c:v>2.65</c:v>
                </c:pt>
                <c:pt idx="3">
                  <c:v>2.65</c:v>
                </c:pt>
                <c:pt idx="4">
                  <c:v>2.65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2.65</c:v>
                </c:pt>
                <c:pt idx="9">
                  <c:v>2.65</c:v>
                </c:pt>
                <c:pt idx="10">
                  <c:v>2.65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2.65</c:v>
                </c:pt>
                <c:pt idx="15">
                  <c:v>2.65</c:v>
                </c:pt>
                <c:pt idx="16">
                  <c:v>2.65</c:v>
                </c:pt>
                <c:pt idx="17">
                  <c:v>2.65</c:v>
                </c:pt>
                <c:pt idx="18">
                  <c:v>2.65</c:v>
                </c:pt>
                <c:pt idx="19">
                  <c:v>2.65</c:v>
                </c:pt>
              </c:numCache>
            </c:numRef>
          </c:val>
        </c:ser>
        <c:ser>
          <c:idx val="3"/>
          <c:order val="3"/>
          <c:tx>
            <c:strRef>
              <c:f>'CUSUM Adhesion'!$H$2</c:f>
              <c:strCache>
                <c:ptCount val="1"/>
                <c:pt idx="0">
                  <c:v>Range</c:v>
                </c:pt>
              </c:strCache>
            </c:strRef>
          </c:tx>
          <c:val>
            <c:numRef>
              <c:f>'CUSUM Adhesion'!$H$3:$H$22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277959424"/>
        <c:axId val="277960960"/>
      </c:lineChart>
      <c:catAx>
        <c:axId val="277959424"/>
        <c:scaling>
          <c:orientation val="minMax"/>
        </c:scaling>
        <c:axPos val="b"/>
        <c:tickLblPos val="nextTo"/>
        <c:crossAx val="277960960"/>
        <c:crosses val="autoZero"/>
        <c:auto val="1"/>
        <c:lblAlgn val="ctr"/>
        <c:lblOffset val="100"/>
      </c:catAx>
      <c:valAx>
        <c:axId val="277960960"/>
        <c:scaling>
          <c:orientation val="minMax"/>
          <c:min val="-1"/>
        </c:scaling>
        <c:axPos val="l"/>
        <c:numFmt formatCode="General" sourceLinked="1"/>
        <c:tickLblPos val="nextTo"/>
        <c:crossAx val="277959424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'Specific grav'!$F$1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'Specific grav'!$F$2:$F$21</c:f>
              <c:numCache>
                <c:formatCode>General</c:formatCode>
                <c:ptCount val="20"/>
                <c:pt idx="0">
                  <c:v>2.5000000000000005E-2</c:v>
                </c:pt>
                <c:pt idx="1">
                  <c:v>2.5000000000000005E-2</c:v>
                </c:pt>
                <c:pt idx="2">
                  <c:v>2.5000000000000005E-2</c:v>
                </c:pt>
                <c:pt idx="3">
                  <c:v>2.5000000000000005E-2</c:v>
                </c:pt>
                <c:pt idx="4">
                  <c:v>2.5000000000000005E-2</c:v>
                </c:pt>
                <c:pt idx="5">
                  <c:v>2.5000000000000005E-2</c:v>
                </c:pt>
                <c:pt idx="6">
                  <c:v>2.5000000000000005E-2</c:v>
                </c:pt>
                <c:pt idx="7">
                  <c:v>2.5000000000000005E-2</c:v>
                </c:pt>
                <c:pt idx="8">
                  <c:v>2.5000000000000005E-2</c:v>
                </c:pt>
                <c:pt idx="9">
                  <c:v>2.5000000000000005E-2</c:v>
                </c:pt>
                <c:pt idx="10">
                  <c:v>2.5000000000000005E-2</c:v>
                </c:pt>
                <c:pt idx="11">
                  <c:v>2.5000000000000005E-2</c:v>
                </c:pt>
                <c:pt idx="12">
                  <c:v>2.5000000000000005E-2</c:v>
                </c:pt>
                <c:pt idx="13">
                  <c:v>2.5000000000000005E-2</c:v>
                </c:pt>
                <c:pt idx="14">
                  <c:v>2.5000000000000005E-2</c:v>
                </c:pt>
                <c:pt idx="15">
                  <c:v>2.5000000000000005E-2</c:v>
                </c:pt>
                <c:pt idx="16">
                  <c:v>2.5000000000000005E-2</c:v>
                </c:pt>
                <c:pt idx="17">
                  <c:v>2.5000000000000005E-2</c:v>
                </c:pt>
                <c:pt idx="18">
                  <c:v>2.5000000000000005E-2</c:v>
                </c:pt>
                <c:pt idx="19">
                  <c:v>2.5000000000000005E-2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81-49B3-9251-4E8FBD718317}"/>
            </c:ext>
          </c:extLst>
        </c:ser>
        <c:ser>
          <c:idx val="1"/>
          <c:order val="1"/>
          <c:tx>
            <c:strRef>
              <c:f>'Specific grav'!$G$1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'Specific grav'!$G$2:$G$21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81-49B3-9251-4E8FBD718317}"/>
            </c:ext>
          </c:extLst>
        </c:ser>
        <c:ser>
          <c:idx val="5"/>
          <c:order val="2"/>
          <c:tx>
            <c:strRef>
              <c:f>'Specific grav'!$K$1</c:f>
              <c:strCache>
                <c:ptCount val="1"/>
                <c:pt idx="0">
                  <c:v>UCLr</c:v>
                </c:pt>
              </c:strCache>
            </c:strRef>
          </c:tx>
          <c:marker>
            <c:symbol val="none"/>
          </c:marker>
          <c:val>
            <c:numRef>
              <c:f>'Specific grav'!$K$2:$K$21</c:f>
              <c:numCache>
                <c:formatCode>General</c:formatCode>
                <c:ptCount val="20"/>
                <c:pt idx="0">
                  <c:v>5.2875000000000012E-2</c:v>
                </c:pt>
                <c:pt idx="1">
                  <c:v>5.2875000000000012E-2</c:v>
                </c:pt>
                <c:pt idx="2">
                  <c:v>5.2875000000000012E-2</c:v>
                </c:pt>
                <c:pt idx="3">
                  <c:v>5.2875000000000012E-2</c:v>
                </c:pt>
                <c:pt idx="4">
                  <c:v>5.2875000000000012E-2</c:v>
                </c:pt>
                <c:pt idx="5">
                  <c:v>5.2875000000000012E-2</c:v>
                </c:pt>
                <c:pt idx="6">
                  <c:v>5.2875000000000012E-2</c:v>
                </c:pt>
                <c:pt idx="7">
                  <c:v>5.2875000000000012E-2</c:v>
                </c:pt>
                <c:pt idx="8">
                  <c:v>5.2875000000000012E-2</c:v>
                </c:pt>
                <c:pt idx="9">
                  <c:v>5.2875000000000012E-2</c:v>
                </c:pt>
                <c:pt idx="10">
                  <c:v>5.2875000000000012E-2</c:v>
                </c:pt>
                <c:pt idx="11">
                  <c:v>5.2875000000000012E-2</c:v>
                </c:pt>
                <c:pt idx="12">
                  <c:v>5.2875000000000012E-2</c:v>
                </c:pt>
                <c:pt idx="13">
                  <c:v>5.2875000000000012E-2</c:v>
                </c:pt>
                <c:pt idx="14">
                  <c:v>5.2875000000000012E-2</c:v>
                </c:pt>
                <c:pt idx="15">
                  <c:v>5.2875000000000012E-2</c:v>
                </c:pt>
                <c:pt idx="16">
                  <c:v>5.2875000000000012E-2</c:v>
                </c:pt>
                <c:pt idx="17">
                  <c:v>5.2875000000000012E-2</c:v>
                </c:pt>
                <c:pt idx="18">
                  <c:v>5.2875000000000012E-2</c:v>
                </c:pt>
                <c:pt idx="19">
                  <c:v>5.2875000000000012E-2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81-49B3-9251-4E8FBD718317}"/>
            </c:ext>
          </c:extLst>
        </c:ser>
        <c:ser>
          <c:idx val="6"/>
          <c:order val="3"/>
          <c:tx>
            <c:strRef>
              <c:f>'Specific grav'!$L$1</c:f>
              <c:strCache>
                <c:ptCount val="1"/>
                <c:pt idx="0">
                  <c:v>LCLr</c:v>
                </c:pt>
              </c:strCache>
            </c:strRef>
          </c:tx>
          <c:marker>
            <c:symbol val="none"/>
          </c:marker>
          <c:val>
            <c:numRef>
              <c:f>'Specific grav'!$L$2:$L$21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781-49B3-9251-4E8FBD718317}"/>
            </c:ext>
          </c:extLst>
        </c:ser>
        <c:marker val="1"/>
        <c:axId val="254750080"/>
        <c:axId val="254764160"/>
      </c:lineChart>
      <c:catAx>
        <c:axId val="254750080"/>
        <c:scaling>
          <c:orientation val="minMax"/>
        </c:scaling>
        <c:axPos val="b"/>
        <c:majorTickMark val="none"/>
        <c:tickLblPos val="nextTo"/>
        <c:crossAx val="254764160"/>
        <c:crosses val="autoZero"/>
        <c:auto val="1"/>
        <c:lblAlgn val="ctr"/>
        <c:lblOffset val="100"/>
      </c:catAx>
      <c:valAx>
        <c:axId val="254764160"/>
        <c:scaling>
          <c:orientation val="minMax"/>
          <c:max val="5.5000000000000014E-2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475008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DFT!$B$1</c:f>
              <c:strCache>
                <c:ptCount val="1"/>
                <c:pt idx="0">
                  <c:v>DFT</c:v>
                </c:pt>
              </c:strCache>
            </c:strRef>
          </c:tx>
          <c:marker>
            <c:symbol val="none"/>
          </c:marker>
          <c:val>
            <c:numRef>
              <c:f>DFT!$B$2:$B$21</c:f>
              <c:numCache>
                <c:formatCode>General</c:formatCode>
                <c:ptCount val="20"/>
                <c:pt idx="0">
                  <c:v>27</c:v>
                </c:pt>
                <c:pt idx="1">
                  <c:v>27</c:v>
                </c:pt>
                <c:pt idx="2">
                  <c:v>27.5</c:v>
                </c:pt>
                <c:pt idx="3">
                  <c:v>26</c:v>
                </c:pt>
                <c:pt idx="4">
                  <c:v>27</c:v>
                </c:pt>
                <c:pt idx="5">
                  <c:v>26.5</c:v>
                </c:pt>
                <c:pt idx="6">
                  <c:v>27</c:v>
                </c:pt>
                <c:pt idx="7">
                  <c:v>26.5</c:v>
                </c:pt>
                <c:pt idx="8">
                  <c:v>27</c:v>
                </c:pt>
                <c:pt idx="9">
                  <c:v>26.5</c:v>
                </c:pt>
                <c:pt idx="10">
                  <c:v>27</c:v>
                </c:pt>
                <c:pt idx="11">
                  <c:v>26</c:v>
                </c:pt>
                <c:pt idx="12">
                  <c:v>28</c:v>
                </c:pt>
                <c:pt idx="13">
                  <c:v>27</c:v>
                </c:pt>
                <c:pt idx="14">
                  <c:v>27.5</c:v>
                </c:pt>
                <c:pt idx="15">
                  <c:v>26.5</c:v>
                </c:pt>
                <c:pt idx="16">
                  <c:v>28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2A-404B-9E26-AB71568F7D3A}"/>
            </c:ext>
          </c:extLst>
        </c:ser>
        <c:ser>
          <c:idx val="1"/>
          <c:order val="1"/>
          <c:tx>
            <c:strRef>
              <c:f>DFT!$C$1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DFT!$C$2:$C$21</c:f>
              <c:numCache>
                <c:formatCode>General</c:formatCode>
                <c:ptCount val="20"/>
                <c:pt idx="0">
                  <c:v>26.9</c:v>
                </c:pt>
                <c:pt idx="1">
                  <c:v>26.9</c:v>
                </c:pt>
                <c:pt idx="2">
                  <c:v>26.9</c:v>
                </c:pt>
                <c:pt idx="3">
                  <c:v>26.9</c:v>
                </c:pt>
                <c:pt idx="4">
                  <c:v>26.9</c:v>
                </c:pt>
                <c:pt idx="5">
                  <c:v>26.9</c:v>
                </c:pt>
                <c:pt idx="6">
                  <c:v>26.9</c:v>
                </c:pt>
                <c:pt idx="7">
                  <c:v>26.9</c:v>
                </c:pt>
                <c:pt idx="8">
                  <c:v>26.9</c:v>
                </c:pt>
                <c:pt idx="9">
                  <c:v>26.9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26.9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2A-404B-9E26-AB71568F7D3A}"/>
            </c:ext>
          </c:extLst>
        </c:ser>
        <c:ser>
          <c:idx val="2"/>
          <c:order val="2"/>
          <c:tx>
            <c:strRef>
              <c:f>DFT!$D$1</c:f>
              <c:strCache>
                <c:ptCount val="1"/>
                <c:pt idx="0">
                  <c:v>UCLx</c:v>
                </c:pt>
              </c:strCache>
            </c:strRef>
          </c:tx>
          <c:marker>
            <c:symbol val="none"/>
          </c:marker>
          <c:val>
            <c:numRef>
              <c:f>DFT!$D$2:$D$21</c:f>
              <c:numCache>
                <c:formatCode>General</c:formatCode>
                <c:ptCount val="20"/>
                <c:pt idx="0">
                  <c:v>28.140549999999998</c:v>
                </c:pt>
                <c:pt idx="1">
                  <c:v>28.140549999999998</c:v>
                </c:pt>
                <c:pt idx="2">
                  <c:v>28.140549999999998</c:v>
                </c:pt>
                <c:pt idx="3">
                  <c:v>28.140549999999998</c:v>
                </c:pt>
                <c:pt idx="4">
                  <c:v>28.140549999999998</c:v>
                </c:pt>
                <c:pt idx="5">
                  <c:v>28.140549999999998</c:v>
                </c:pt>
                <c:pt idx="6">
                  <c:v>28.140549999999998</c:v>
                </c:pt>
                <c:pt idx="7">
                  <c:v>28.140549999999998</c:v>
                </c:pt>
                <c:pt idx="8">
                  <c:v>28.140549999999998</c:v>
                </c:pt>
                <c:pt idx="9">
                  <c:v>28.140549999999998</c:v>
                </c:pt>
                <c:pt idx="10">
                  <c:v>28.140549999999998</c:v>
                </c:pt>
                <c:pt idx="11">
                  <c:v>28.140549999999998</c:v>
                </c:pt>
                <c:pt idx="12">
                  <c:v>28.140549999999998</c:v>
                </c:pt>
                <c:pt idx="13">
                  <c:v>28.140549999999998</c:v>
                </c:pt>
                <c:pt idx="14">
                  <c:v>28.140549999999998</c:v>
                </c:pt>
                <c:pt idx="15">
                  <c:v>28.140549999999998</c:v>
                </c:pt>
                <c:pt idx="16">
                  <c:v>28.140549999999998</c:v>
                </c:pt>
                <c:pt idx="17">
                  <c:v>28.140549999999998</c:v>
                </c:pt>
                <c:pt idx="18">
                  <c:v>28.140549999999998</c:v>
                </c:pt>
                <c:pt idx="19">
                  <c:v>28.140549999999998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2A-404B-9E26-AB71568F7D3A}"/>
            </c:ext>
          </c:extLst>
        </c:ser>
        <c:ser>
          <c:idx val="3"/>
          <c:order val="3"/>
          <c:tx>
            <c:strRef>
              <c:f>DFT!$E$1</c:f>
              <c:strCache>
                <c:ptCount val="1"/>
                <c:pt idx="0">
                  <c:v>LCLx</c:v>
                </c:pt>
              </c:strCache>
            </c:strRef>
          </c:tx>
          <c:marker>
            <c:symbol val="none"/>
          </c:marker>
          <c:val>
            <c:numRef>
              <c:f>DFT!$E$2:$E$21</c:f>
              <c:numCache>
                <c:formatCode>General</c:formatCode>
                <c:ptCount val="20"/>
                <c:pt idx="0">
                  <c:v>25.65945</c:v>
                </c:pt>
                <c:pt idx="1">
                  <c:v>25.65945</c:v>
                </c:pt>
                <c:pt idx="2">
                  <c:v>25.65945</c:v>
                </c:pt>
                <c:pt idx="3">
                  <c:v>25.65945</c:v>
                </c:pt>
                <c:pt idx="4">
                  <c:v>25.65945</c:v>
                </c:pt>
                <c:pt idx="5">
                  <c:v>25.65945</c:v>
                </c:pt>
                <c:pt idx="6">
                  <c:v>25.65945</c:v>
                </c:pt>
                <c:pt idx="7">
                  <c:v>25.65945</c:v>
                </c:pt>
                <c:pt idx="8">
                  <c:v>25.65945</c:v>
                </c:pt>
                <c:pt idx="9">
                  <c:v>25.65945</c:v>
                </c:pt>
                <c:pt idx="10">
                  <c:v>25.65945</c:v>
                </c:pt>
                <c:pt idx="11">
                  <c:v>25.65945</c:v>
                </c:pt>
                <c:pt idx="12">
                  <c:v>25.65945</c:v>
                </c:pt>
                <c:pt idx="13">
                  <c:v>25.65945</c:v>
                </c:pt>
                <c:pt idx="14">
                  <c:v>25.65945</c:v>
                </c:pt>
                <c:pt idx="15">
                  <c:v>25.65945</c:v>
                </c:pt>
                <c:pt idx="16">
                  <c:v>25.65945</c:v>
                </c:pt>
                <c:pt idx="17">
                  <c:v>25.65945</c:v>
                </c:pt>
                <c:pt idx="18">
                  <c:v>25.65945</c:v>
                </c:pt>
                <c:pt idx="19">
                  <c:v>25.65945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2A-404B-9E26-AB71568F7D3A}"/>
            </c:ext>
          </c:extLst>
        </c:ser>
        <c:marker val="1"/>
        <c:axId val="254836736"/>
        <c:axId val="254838272"/>
      </c:lineChart>
      <c:catAx>
        <c:axId val="254836736"/>
        <c:scaling>
          <c:orientation val="minMax"/>
        </c:scaling>
        <c:axPos val="b"/>
        <c:majorTickMark val="none"/>
        <c:tickLblPos val="nextTo"/>
        <c:crossAx val="254838272"/>
        <c:crosses val="autoZero"/>
        <c:auto val="1"/>
        <c:lblAlgn val="ctr"/>
        <c:lblOffset val="100"/>
      </c:catAx>
      <c:valAx>
        <c:axId val="254838272"/>
        <c:scaling>
          <c:orientation val="minMax"/>
          <c:min val="25.5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4836736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DFT!$F$1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DFT!$F$2:$F$21</c:f>
              <c:numCache>
                <c:formatCode>General</c:formatCode>
                <c:ptCount val="20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2.15</c:v>
                </c:pt>
                <c:pt idx="5">
                  <c:v>2.15</c:v>
                </c:pt>
                <c:pt idx="6">
                  <c:v>2.15</c:v>
                </c:pt>
                <c:pt idx="7">
                  <c:v>2.15</c:v>
                </c:pt>
                <c:pt idx="8">
                  <c:v>2.15</c:v>
                </c:pt>
                <c:pt idx="9">
                  <c:v>2.15</c:v>
                </c:pt>
                <c:pt idx="10">
                  <c:v>2.15</c:v>
                </c:pt>
                <c:pt idx="11">
                  <c:v>2.15</c:v>
                </c:pt>
                <c:pt idx="12">
                  <c:v>2.15</c:v>
                </c:pt>
                <c:pt idx="13">
                  <c:v>2.15</c:v>
                </c:pt>
                <c:pt idx="14">
                  <c:v>2.15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4A-4FA4-B4C1-E37EECDFB379}"/>
            </c:ext>
          </c:extLst>
        </c:ser>
        <c:ser>
          <c:idx val="1"/>
          <c:order val="1"/>
          <c:tx>
            <c:strRef>
              <c:f>DFT!$G$1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DFT!$G$2:$G$21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4A-4FA4-B4C1-E37EECDFB379}"/>
            </c:ext>
          </c:extLst>
        </c:ser>
        <c:ser>
          <c:idx val="5"/>
          <c:order val="2"/>
          <c:tx>
            <c:strRef>
              <c:f>DFT!$K$1</c:f>
              <c:strCache>
                <c:ptCount val="1"/>
                <c:pt idx="0">
                  <c:v>UCLr </c:v>
                </c:pt>
              </c:strCache>
            </c:strRef>
          </c:tx>
          <c:marker>
            <c:symbol val="none"/>
          </c:marker>
          <c:val>
            <c:numRef>
              <c:f>DFT!$K$2:$K$21</c:f>
              <c:numCache>
                <c:formatCode>General</c:formatCode>
                <c:ptCount val="20"/>
                <c:pt idx="0">
                  <c:v>4.54725</c:v>
                </c:pt>
                <c:pt idx="1">
                  <c:v>4.54725</c:v>
                </c:pt>
                <c:pt idx="2">
                  <c:v>4.54725</c:v>
                </c:pt>
                <c:pt idx="3">
                  <c:v>4.54725</c:v>
                </c:pt>
                <c:pt idx="4">
                  <c:v>4.54725</c:v>
                </c:pt>
                <c:pt idx="5">
                  <c:v>4.54725</c:v>
                </c:pt>
                <c:pt idx="6">
                  <c:v>4.54725</c:v>
                </c:pt>
                <c:pt idx="7">
                  <c:v>4.54725</c:v>
                </c:pt>
                <c:pt idx="8">
                  <c:v>4.54725</c:v>
                </c:pt>
                <c:pt idx="9">
                  <c:v>4.54725</c:v>
                </c:pt>
                <c:pt idx="10">
                  <c:v>4.54725</c:v>
                </c:pt>
                <c:pt idx="11">
                  <c:v>4.54725</c:v>
                </c:pt>
                <c:pt idx="12">
                  <c:v>4.54725</c:v>
                </c:pt>
                <c:pt idx="13">
                  <c:v>4.54725</c:v>
                </c:pt>
                <c:pt idx="14">
                  <c:v>4.54725</c:v>
                </c:pt>
                <c:pt idx="15">
                  <c:v>4.54725</c:v>
                </c:pt>
                <c:pt idx="16">
                  <c:v>4.54725</c:v>
                </c:pt>
                <c:pt idx="17">
                  <c:v>4.54725</c:v>
                </c:pt>
                <c:pt idx="18">
                  <c:v>4.54725</c:v>
                </c:pt>
                <c:pt idx="19">
                  <c:v>4.54725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4A-4FA4-B4C1-E37EECDFB379}"/>
            </c:ext>
          </c:extLst>
        </c:ser>
        <c:ser>
          <c:idx val="6"/>
          <c:order val="3"/>
          <c:tx>
            <c:strRef>
              <c:f>DFT!$L$1</c:f>
              <c:strCache>
                <c:ptCount val="1"/>
                <c:pt idx="0">
                  <c:v>LCLr</c:v>
                </c:pt>
              </c:strCache>
            </c:strRef>
          </c:tx>
          <c:marker>
            <c:symbol val="none"/>
          </c:marker>
          <c:val>
            <c:numRef>
              <c:f>DFT!$L$2:$L$21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4A-4FA4-B4C1-E37EECDFB379}"/>
            </c:ext>
          </c:extLst>
        </c:ser>
        <c:marker val="1"/>
        <c:axId val="255922176"/>
        <c:axId val="255923712"/>
      </c:lineChart>
      <c:catAx>
        <c:axId val="255922176"/>
        <c:scaling>
          <c:orientation val="minMax"/>
        </c:scaling>
        <c:axPos val="b"/>
        <c:tickLblPos val="nextTo"/>
        <c:crossAx val="255923712"/>
        <c:crosses val="autoZero"/>
        <c:auto val="1"/>
        <c:lblAlgn val="ctr"/>
        <c:lblOffset val="100"/>
      </c:catAx>
      <c:valAx>
        <c:axId val="255923712"/>
        <c:scaling>
          <c:orientation val="minMax"/>
          <c:max val="4.5999999999999996"/>
          <c:min val="0"/>
        </c:scaling>
        <c:axPos val="l"/>
        <c:numFmt formatCode="General" sourceLinked="1"/>
        <c:tickLblPos val="nextTo"/>
        <c:crossAx val="255922176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'Non volatile matter'!$B$1</c:f>
              <c:strCache>
                <c:ptCount val="1"/>
                <c:pt idx="0">
                  <c:v>Non volatile matter</c:v>
                </c:pt>
              </c:strCache>
            </c:strRef>
          </c:tx>
          <c:marker>
            <c:symbol val="none"/>
          </c:marker>
          <c:val>
            <c:numRef>
              <c:f>'Non volatile matter'!$B$2:$B$21</c:f>
              <c:numCache>
                <c:formatCode>General</c:formatCode>
                <c:ptCount val="20"/>
                <c:pt idx="0">
                  <c:v>43.94</c:v>
                </c:pt>
                <c:pt idx="1">
                  <c:v>44.83</c:v>
                </c:pt>
                <c:pt idx="2">
                  <c:v>44.87</c:v>
                </c:pt>
                <c:pt idx="3">
                  <c:v>44.51</c:v>
                </c:pt>
                <c:pt idx="4">
                  <c:v>43.83</c:v>
                </c:pt>
                <c:pt idx="5">
                  <c:v>43.29</c:v>
                </c:pt>
                <c:pt idx="6">
                  <c:v>43.16</c:v>
                </c:pt>
                <c:pt idx="7">
                  <c:v>43.78</c:v>
                </c:pt>
                <c:pt idx="8">
                  <c:v>43.16</c:v>
                </c:pt>
                <c:pt idx="9">
                  <c:v>43.83</c:v>
                </c:pt>
                <c:pt idx="10">
                  <c:v>43.91</c:v>
                </c:pt>
                <c:pt idx="11">
                  <c:v>44.21</c:v>
                </c:pt>
                <c:pt idx="12">
                  <c:v>43.97</c:v>
                </c:pt>
                <c:pt idx="13">
                  <c:v>44.56</c:v>
                </c:pt>
                <c:pt idx="14">
                  <c:v>43.38</c:v>
                </c:pt>
                <c:pt idx="15">
                  <c:v>43.89</c:v>
                </c:pt>
                <c:pt idx="16">
                  <c:v>44.76</c:v>
                </c:pt>
                <c:pt idx="17">
                  <c:v>44.88</c:v>
                </c:pt>
                <c:pt idx="18">
                  <c:v>43.23</c:v>
                </c:pt>
                <c:pt idx="19">
                  <c:v>44.12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1C-48CA-8361-00164C9FD877}"/>
            </c:ext>
          </c:extLst>
        </c:ser>
        <c:ser>
          <c:idx val="1"/>
          <c:order val="1"/>
          <c:tx>
            <c:strRef>
              <c:f>'Non volatile matter'!$C$1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'Non volatile matter'!$C$2:$C$21</c:f>
              <c:numCache>
                <c:formatCode>General</c:formatCode>
                <c:ptCount val="20"/>
                <c:pt idx="0">
                  <c:v>44.005499999999998</c:v>
                </c:pt>
                <c:pt idx="1">
                  <c:v>44.005499999999998</c:v>
                </c:pt>
                <c:pt idx="2">
                  <c:v>44.005499999999998</c:v>
                </c:pt>
                <c:pt idx="3">
                  <c:v>44.005499999999998</c:v>
                </c:pt>
                <c:pt idx="4">
                  <c:v>44.005499999999998</c:v>
                </c:pt>
                <c:pt idx="5">
                  <c:v>44.005499999999998</c:v>
                </c:pt>
                <c:pt idx="6">
                  <c:v>44.005499999999998</c:v>
                </c:pt>
                <c:pt idx="7">
                  <c:v>44.005499999999998</c:v>
                </c:pt>
                <c:pt idx="8">
                  <c:v>44.005499999999998</c:v>
                </c:pt>
                <c:pt idx="9">
                  <c:v>44.005499999999998</c:v>
                </c:pt>
                <c:pt idx="10">
                  <c:v>44.005499999999998</c:v>
                </c:pt>
                <c:pt idx="11">
                  <c:v>44.005499999999998</c:v>
                </c:pt>
                <c:pt idx="12">
                  <c:v>44.005499999999998</c:v>
                </c:pt>
                <c:pt idx="13">
                  <c:v>44.005499999999998</c:v>
                </c:pt>
                <c:pt idx="14">
                  <c:v>44.005499999999998</c:v>
                </c:pt>
                <c:pt idx="15">
                  <c:v>44.005499999999998</c:v>
                </c:pt>
                <c:pt idx="16">
                  <c:v>44.005499999999998</c:v>
                </c:pt>
                <c:pt idx="17">
                  <c:v>44.005499999999998</c:v>
                </c:pt>
                <c:pt idx="18">
                  <c:v>44.005499999999998</c:v>
                </c:pt>
                <c:pt idx="19">
                  <c:v>44.005499999999998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1C-48CA-8361-00164C9FD877}"/>
            </c:ext>
          </c:extLst>
        </c:ser>
        <c:ser>
          <c:idx val="2"/>
          <c:order val="2"/>
          <c:tx>
            <c:strRef>
              <c:f>'Non volatile matter'!$D$1</c:f>
              <c:strCache>
                <c:ptCount val="1"/>
                <c:pt idx="0">
                  <c:v>UCLx</c:v>
                </c:pt>
              </c:strCache>
            </c:strRef>
          </c:tx>
          <c:marker>
            <c:symbol val="none"/>
          </c:marker>
          <c:val>
            <c:numRef>
              <c:f>'Non volatile matter'!$D$2:$D$21</c:f>
              <c:numCache>
                <c:formatCode>General</c:formatCode>
                <c:ptCount val="20"/>
                <c:pt idx="0">
                  <c:v>45.162673499999997</c:v>
                </c:pt>
                <c:pt idx="1">
                  <c:v>45.162673499999997</c:v>
                </c:pt>
                <c:pt idx="2">
                  <c:v>45.162673499999997</c:v>
                </c:pt>
                <c:pt idx="3">
                  <c:v>45.162673499999997</c:v>
                </c:pt>
                <c:pt idx="4">
                  <c:v>45.162673499999997</c:v>
                </c:pt>
                <c:pt idx="5">
                  <c:v>45.162673499999997</c:v>
                </c:pt>
                <c:pt idx="6">
                  <c:v>45.162673499999997</c:v>
                </c:pt>
                <c:pt idx="7">
                  <c:v>45.162673499999997</c:v>
                </c:pt>
                <c:pt idx="8">
                  <c:v>45.162673499999997</c:v>
                </c:pt>
                <c:pt idx="9">
                  <c:v>45.162673499999997</c:v>
                </c:pt>
                <c:pt idx="10">
                  <c:v>45.162673499999997</c:v>
                </c:pt>
                <c:pt idx="11">
                  <c:v>45.162673499999997</c:v>
                </c:pt>
                <c:pt idx="12">
                  <c:v>45.162673499999997</c:v>
                </c:pt>
                <c:pt idx="13">
                  <c:v>45.162673499999997</c:v>
                </c:pt>
                <c:pt idx="14">
                  <c:v>45.162673499999997</c:v>
                </c:pt>
                <c:pt idx="15">
                  <c:v>45.162673499999997</c:v>
                </c:pt>
                <c:pt idx="16">
                  <c:v>45.162673499999997</c:v>
                </c:pt>
                <c:pt idx="17">
                  <c:v>45.162673499999997</c:v>
                </c:pt>
                <c:pt idx="18">
                  <c:v>45.162673499999997</c:v>
                </c:pt>
                <c:pt idx="19">
                  <c:v>45.162673499999997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1C-48CA-8361-00164C9FD877}"/>
            </c:ext>
          </c:extLst>
        </c:ser>
        <c:ser>
          <c:idx val="3"/>
          <c:order val="3"/>
          <c:tx>
            <c:strRef>
              <c:f>'Non volatile matter'!$E$1</c:f>
              <c:strCache>
                <c:ptCount val="1"/>
                <c:pt idx="0">
                  <c:v>LCLx</c:v>
                </c:pt>
              </c:strCache>
            </c:strRef>
          </c:tx>
          <c:marker>
            <c:symbol val="none"/>
          </c:marker>
          <c:val>
            <c:numRef>
              <c:f>'Non volatile matter'!$E$2:$E$21</c:f>
              <c:numCache>
                <c:formatCode>General</c:formatCode>
                <c:ptCount val="20"/>
                <c:pt idx="0">
                  <c:v>42.848326499999999</c:v>
                </c:pt>
                <c:pt idx="1">
                  <c:v>42.848326499999999</c:v>
                </c:pt>
                <c:pt idx="2">
                  <c:v>42.848326499999999</c:v>
                </c:pt>
                <c:pt idx="3">
                  <c:v>42.848326499999999</c:v>
                </c:pt>
                <c:pt idx="4">
                  <c:v>42.848326499999999</c:v>
                </c:pt>
                <c:pt idx="5">
                  <c:v>42.848326499999999</c:v>
                </c:pt>
                <c:pt idx="6">
                  <c:v>42.848326499999999</c:v>
                </c:pt>
                <c:pt idx="7">
                  <c:v>42.848326499999999</c:v>
                </c:pt>
                <c:pt idx="8">
                  <c:v>42.848326499999999</c:v>
                </c:pt>
                <c:pt idx="9">
                  <c:v>42.848326499999999</c:v>
                </c:pt>
                <c:pt idx="10">
                  <c:v>42.848326499999999</c:v>
                </c:pt>
                <c:pt idx="11">
                  <c:v>42.848326499999999</c:v>
                </c:pt>
                <c:pt idx="12">
                  <c:v>42.848326499999999</c:v>
                </c:pt>
                <c:pt idx="13">
                  <c:v>42.848326499999999</c:v>
                </c:pt>
                <c:pt idx="14">
                  <c:v>42.848326499999999</c:v>
                </c:pt>
                <c:pt idx="15">
                  <c:v>42.848326499999999</c:v>
                </c:pt>
                <c:pt idx="16">
                  <c:v>42.848326499999999</c:v>
                </c:pt>
                <c:pt idx="17">
                  <c:v>42.848326499999999</c:v>
                </c:pt>
                <c:pt idx="18">
                  <c:v>42.848326499999999</c:v>
                </c:pt>
                <c:pt idx="19">
                  <c:v>42.848326499999999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1C-48CA-8361-00164C9FD877}"/>
            </c:ext>
          </c:extLst>
        </c:ser>
        <c:marker val="1"/>
        <c:axId val="256000000"/>
        <c:axId val="256001536"/>
      </c:lineChart>
      <c:catAx>
        <c:axId val="256000000"/>
        <c:scaling>
          <c:orientation val="minMax"/>
        </c:scaling>
        <c:axPos val="b"/>
        <c:tickLblPos val="nextTo"/>
        <c:crossAx val="256001536"/>
        <c:crosses val="autoZero"/>
        <c:auto val="1"/>
        <c:lblAlgn val="ctr"/>
        <c:lblOffset val="100"/>
      </c:catAx>
      <c:valAx>
        <c:axId val="256001536"/>
        <c:scaling>
          <c:orientation val="minMax"/>
          <c:min val="42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Non Volatile matter (%wt)</a:t>
                </a:r>
              </a:p>
            </c:rich>
          </c:tx>
          <c:layout/>
        </c:title>
        <c:numFmt formatCode="General" sourceLinked="1"/>
        <c:tickLblPos val="nextTo"/>
        <c:crossAx val="25600000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'Non volatile matter'!$F$1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'Non volatile matter'!$F$2:$F$21</c:f>
              <c:numCache>
                <c:formatCode>General</c:formatCode>
                <c:ptCount val="20"/>
                <c:pt idx="0">
                  <c:v>2.0055000000000001</c:v>
                </c:pt>
                <c:pt idx="1">
                  <c:v>2.0055000000000001</c:v>
                </c:pt>
                <c:pt idx="2">
                  <c:v>2.0055000000000001</c:v>
                </c:pt>
                <c:pt idx="3">
                  <c:v>2.0055000000000001</c:v>
                </c:pt>
                <c:pt idx="4">
                  <c:v>2.0055000000000001</c:v>
                </c:pt>
                <c:pt idx="5">
                  <c:v>2.0055000000000001</c:v>
                </c:pt>
                <c:pt idx="6">
                  <c:v>2.0055000000000001</c:v>
                </c:pt>
                <c:pt idx="7">
                  <c:v>2.0055000000000001</c:v>
                </c:pt>
                <c:pt idx="8">
                  <c:v>2.0055000000000001</c:v>
                </c:pt>
                <c:pt idx="9">
                  <c:v>2.0055000000000001</c:v>
                </c:pt>
                <c:pt idx="10">
                  <c:v>2.0055000000000001</c:v>
                </c:pt>
                <c:pt idx="11">
                  <c:v>2.0055000000000001</c:v>
                </c:pt>
                <c:pt idx="12">
                  <c:v>2.0055000000000001</c:v>
                </c:pt>
                <c:pt idx="13">
                  <c:v>2.0055000000000001</c:v>
                </c:pt>
                <c:pt idx="14">
                  <c:v>2.0055000000000001</c:v>
                </c:pt>
                <c:pt idx="15">
                  <c:v>2.0055000000000001</c:v>
                </c:pt>
                <c:pt idx="16">
                  <c:v>2.0055000000000001</c:v>
                </c:pt>
                <c:pt idx="17">
                  <c:v>2.0055000000000001</c:v>
                </c:pt>
                <c:pt idx="18">
                  <c:v>2.0055000000000001</c:v>
                </c:pt>
                <c:pt idx="19">
                  <c:v>2.0055000000000001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93-4DC1-BD21-8D8B21852B9F}"/>
            </c:ext>
          </c:extLst>
        </c:ser>
        <c:ser>
          <c:idx val="1"/>
          <c:order val="1"/>
          <c:tx>
            <c:strRef>
              <c:f>'Non volatile matter'!$G$1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'Non volatile matter'!$G$2:$G$21</c:f>
              <c:numCache>
                <c:formatCode>General</c:formatCode>
                <c:ptCount val="20"/>
                <c:pt idx="0">
                  <c:v>1.94</c:v>
                </c:pt>
                <c:pt idx="1">
                  <c:v>2.83</c:v>
                </c:pt>
                <c:pt idx="2">
                  <c:v>2.87</c:v>
                </c:pt>
                <c:pt idx="3">
                  <c:v>2.5099999999999998</c:v>
                </c:pt>
                <c:pt idx="4">
                  <c:v>1.83</c:v>
                </c:pt>
                <c:pt idx="5">
                  <c:v>1.29</c:v>
                </c:pt>
                <c:pt idx="6">
                  <c:v>1.1599999999999999</c:v>
                </c:pt>
                <c:pt idx="7">
                  <c:v>1.78</c:v>
                </c:pt>
                <c:pt idx="8">
                  <c:v>1.1599999999999999</c:v>
                </c:pt>
                <c:pt idx="9">
                  <c:v>1.83</c:v>
                </c:pt>
                <c:pt idx="10">
                  <c:v>1.91</c:v>
                </c:pt>
                <c:pt idx="11">
                  <c:v>2.21</c:v>
                </c:pt>
                <c:pt idx="12">
                  <c:v>1.97</c:v>
                </c:pt>
                <c:pt idx="13">
                  <c:v>2.56</c:v>
                </c:pt>
                <c:pt idx="14">
                  <c:v>1.38</c:v>
                </c:pt>
                <c:pt idx="15">
                  <c:v>1.89</c:v>
                </c:pt>
                <c:pt idx="16">
                  <c:v>2.76</c:v>
                </c:pt>
                <c:pt idx="17">
                  <c:v>2.88</c:v>
                </c:pt>
                <c:pt idx="18">
                  <c:v>1.23</c:v>
                </c:pt>
                <c:pt idx="19">
                  <c:v>2.12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93-4DC1-BD21-8D8B21852B9F}"/>
            </c:ext>
          </c:extLst>
        </c:ser>
        <c:ser>
          <c:idx val="5"/>
          <c:order val="2"/>
          <c:tx>
            <c:strRef>
              <c:f>'Non volatile matter'!$K$1</c:f>
              <c:strCache>
                <c:ptCount val="1"/>
                <c:pt idx="0">
                  <c:v>UCLr </c:v>
                </c:pt>
              </c:strCache>
            </c:strRef>
          </c:tx>
          <c:marker>
            <c:symbol val="none"/>
          </c:marker>
          <c:val>
            <c:numRef>
              <c:f>'Non volatile matter'!$K$2:$K$21</c:f>
              <c:numCache>
                <c:formatCode>General</c:formatCode>
                <c:ptCount val="20"/>
                <c:pt idx="0">
                  <c:v>4.2416325000000006</c:v>
                </c:pt>
                <c:pt idx="1">
                  <c:v>4.2416325000000006</c:v>
                </c:pt>
                <c:pt idx="2">
                  <c:v>4.2416325000000006</c:v>
                </c:pt>
                <c:pt idx="3">
                  <c:v>4.2416325000000006</c:v>
                </c:pt>
                <c:pt idx="4">
                  <c:v>4.2416325000000006</c:v>
                </c:pt>
                <c:pt idx="5">
                  <c:v>4.2416325000000006</c:v>
                </c:pt>
                <c:pt idx="6">
                  <c:v>4.2416325000000006</c:v>
                </c:pt>
                <c:pt idx="7">
                  <c:v>4.2416325000000006</c:v>
                </c:pt>
                <c:pt idx="8">
                  <c:v>4.2416325000000006</c:v>
                </c:pt>
                <c:pt idx="9">
                  <c:v>4.2416325000000006</c:v>
                </c:pt>
                <c:pt idx="10">
                  <c:v>4.2416325000000006</c:v>
                </c:pt>
                <c:pt idx="11">
                  <c:v>4.2416325000000006</c:v>
                </c:pt>
                <c:pt idx="12">
                  <c:v>4.2416325000000006</c:v>
                </c:pt>
                <c:pt idx="13">
                  <c:v>4.2416325000000006</c:v>
                </c:pt>
                <c:pt idx="14">
                  <c:v>4.2416325000000006</c:v>
                </c:pt>
                <c:pt idx="15">
                  <c:v>4.2416325000000006</c:v>
                </c:pt>
                <c:pt idx="16">
                  <c:v>4.2416325000000006</c:v>
                </c:pt>
                <c:pt idx="17">
                  <c:v>4.2416325000000006</c:v>
                </c:pt>
                <c:pt idx="18">
                  <c:v>4.2416325000000006</c:v>
                </c:pt>
                <c:pt idx="19">
                  <c:v>4.2416325000000006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93-4DC1-BD21-8D8B21852B9F}"/>
            </c:ext>
          </c:extLst>
        </c:ser>
        <c:ser>
          <c:idx val="6"/>
          <c:order val="3"/>
          <c:tx>
            <c:strRef>
              <c:f>'Non volatile matter'!$L$1</c:f>
              <c:strCache>
                <c:ptCount val="1"/>
                <c:pt idx="0">
                  <c:v>LCLr</c:v>
                </c:pt>
              </c:strCache>
            </c:strRef>
          </c:tx>
          <c:marker>
            <c:symbol val="none"/>
          </c:marker>
          <c:val>
            <c:numRef>
              <c:f>'Non volatile matter'!$L$2:$L$21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93-4DC1-BD21-8D8B21852B9F}"/>
            </c:ext>
          </c:extLst>
        </c:ser>
        <c:marker val="1"/>
        <c:axId val="256040960"/>
        <c:axId val="256042496"/>
      </c:lineChart>
      <c:catAx>
        <c:axId val="256040960"/>
        <c:scaling>
          <c:orientation val="minMax"/>
        </c:scaling>
        <c:axPos val="b"/>
        <c:tickLblPos val="nextTo"/>
        <c:crossAx val="256042496"/>
        <c:crosses val="autoZero"/>
        <c:auto val="1"/>
        <c:lblAlgn val="ctr"/>
        <c:lblOffset val="100"/>
      </c:catAx>
      <c:valAx>
        <c:axId val="256042496"/>
        <c:scaling>
          <c:orientation val="minMax"/>
          <c:max val="4.3"/>
        </c:scaling>
        <c:axPos val="l"/>
        <c:numFmt formatCode="General" sourceLinked="1"/>
        <c:tickLblPos val="nextTo"/>
        <c:crossAx val="25604096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Viscosity!$B$1</c:f>
              <c:strCache>
                <c:ptCount val="1"/>
                <c:pt idx="0">
                  <c:v>Application viscosity</c:v>
                </c:pt>
              </c:strCache>
            </c:strRef>
          </c:tx>
          <c:marker>
            <c:symbol val="none"/>
          </c:marker>
          <c:val>
            <c:numRef>
              <c:f>Viscosity!$B$2:$B$21</c:f>
              <c:numCache>
                <c:formatCode>General</c:formatCode>
                <c:ptCount val="2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22</c:v>
                </c:pt>
                <c:pt idx="7">
                  <c:v>24</c:v>
                </c:pt>
                <c:pt idx="8">
                  <c:v>24</c:v>
                </c:pt>
                <c:pt idx="9">
                  <c:v>26</c:v>
                </c:pt>
                <c:pt idx="10">
                  <c:v>24</c:v>
                </c:pt>
                <c:pt idx="11">
                  <c:v>25</c:v>
                </c:pt>
                <c:pt idx="12">
                  <c:v>23</c:v>
                </c:pt>
                <c:pt idx="13">
                  <c:v>27</c:v>
                </c:pt>
                <c:pt idx="14">
                  <c:v>26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26</c:v>
                </c:pt>
                <c:pt idx="19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7C-4597-A482-C608BAD67B6E}"/>
            </c:ext>
          </c:extLst>
        </c:ser>
        <c:ser>
          <c:idx val="1"/>
          <c:order val="1"/>
          <c:tx>
            <c:strRef>
              <c:f>Viscosity!$C$1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Viscosity!$C$2:$C$21</c:f>
              <c:numCache>
                <c:formatCode>General</c:formatCode>
                <c:ptCount val="20"/>
                <c:pt idx="0">
                  <c:v>24.6</c:v>
                </c:pt>
                <c:pt idx="1">
                  <c:v>24.6</c:v>
                </c:pt>
                <c:pt idx="2">
                  <c:v>24.6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24.6</c:v>
                </c:pt>
                <c:pt idx="9">
                  <c:v>24.6</c:v>
                </c:pt>
                <c:pt idx="10">
                  <c:v>24.6</c:v>
                </c:pt>
                <c:pt idx="11">
                  <c:v>24.6</c:v>
                </c:pt>
                <c:pt idx="12">
                  <c:v>24.6</c:v>
                </c:pt>
                <c:pt idx="13">
                  <c:v>24.6</c:v>
                </c:pt>
                <c:pt idx="14">
                  <c:v>24.6</c:v>
                </c:pt>
                <c:pt idx="15">
                  <c:v>24.6</c:v>
                </c:pt>
                <c:pt idx="16">
                  <c:v>24.6</c:v>
                </c:pt>
                <c:pt idx="17">
                  <c:v>24.6</c:v>
                </c:pt>
                <c:pt idx="18">
                  <c:v>24.6</c:v>
                </c:pt>
                <c:pt idx="19">
                  <c:v>24.6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7C-4597-A482-C608BAD67B6E}"/>
            </c:ext>
          </c:extLst>
        </c:ser>
        <c:ser>
          <c:idx val="2"/>
          <c:order val="2"/>
          <c:tx>
            <c:strRef>
              <c:f>Viscosity!$D$1</c:f>
              <c:strCache>
                <c:ptCount val="1"/>
                <c:pt idx="0">
                  <c:v>UCLx</c:v>
                </c:pt>
              </c:strCache>
            </c:strRef>
          </c:tx>
          <c:marker>
            <c:symbol val="none"/>
          </c:marker>
          <c:val>
            <c:numRef>
              <c:f>Viscosity!$D$2:$D$21</c:f>
              <c:numCache>
                <c:formatCode>General</c:formatCode>
                <c:ptCount val="20"/>
                <c:pt idx="0">
                  <c:v>27.138800000000003</c:v>
                </c:pt>
                <c:pt idx="1">
                  <c:v>27.138800000000003</c:v>
                </c:pt>
                <c:pt idx="2">
                  <c:v>27.138800000000003</c:v>
                </c:pt>
                <c:pt idx="3">
                  <c:v>27.138800000000003</c:v>
                </c:pt>
                <c:pt idx="4">
                  <c:v>27.138800000000003</c:v>
                </c:pt>
                <c:pt idx="5">
                  <c:v>27.138800000000003</c:v>
                </c:pt>
                <c:pt idx="6">
                  <c:v>27.138800000000003</c:v>
                </c:pt>
                <c:pt idx="7">
                  <c:v>27.138800000000003</c:v>
                </c:pt>
                <c:pt idx="8">
                  <c:v>27.138800000000003</c:v>
                </c:pt>
                <c:pt idx="9">
                  <c:v>27.138800000000003</c:v>
                </c:pt>
                <c:pt idx="10">
                  <c:v>27.138800000000003</c:v>
                </c:pt>
                <c:pt idx="11">
                  <c:v>27.138800000000003</c:v>
                </c:pt>
                <c:pt idx="12">
                  <c:v>27.138800000000003</c:v>
                </c:pt>
                <c:pt idx="13">
                  <c:v>27.138800000000003</c:v>
                </c:pt>
                <c:pt idx="14">
                  <c:v>27.138800000000003</c:v>
                </c:pt>
                <c:pt idx="15">
                  <c:v>27.138800000000003</c:v>
                </c:pt>
                <c:pt idx="16">
                  <c:v>27.138800000000003</c:v>
                </c:pt>
                <c:pt idx="17">
                  <c:v>27.138800000000003</c:v>
                </c:pt>
                <c:pt idx="18">
                  <c:v>27.138800000000003</c:v>
                </c:pt>
                <c:pt idx="19">
                  <c:v>27.138800000000003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7C-4597-A482-C608BAD67B6E}"/>
            </c:ext>
          </c:extLst>
        </c:ser>
        <c:ser>
          <c:idx val="3"/>
          <c:order val="3"/>
          <c:tx>
            <c:strRef>
              <c:f>Viscosity!$E$1</c:f>
              <c:strCache>
                <c:ptCount val="1"/>
                <c:pt idx="0">
                  <c:v>LCLx</c:v>
                </c:pt>
              </c:strCache>
            </c:strRef>
          </c:tx>
          <c:marker>
            <c:symbol val="none"/>
          </c:marker>
          <c:val>
            <c:numRef>
              <c:f>Viscosity!$E$2:$E$21</c:f>
              <c:numCache>
                <c:formatCode>General</c:formatCode>
                <c:ptCount val="20"/>
                <c:pt idx="0">
                  <c:v>22.061199999999999</c:v>
                </c:pt>
                <c:pt idx="1">
                  <c:v>22.061199999999999</c:v>
                </c:pt>
                <c:pt idx="2">
                  <c:v>22.061199999999999</c:v>
                </c:pt>
                <c:pt idx="3">
                  <c:v>22.061199999999999</c:v>
                </c:pt>
                <c:pt idx="4">
                  <c:v>22.061199999999999</c:v>
                </c:pt>
                <c:pt idx="5">
                  <c:v>22.061199999999999</c:v>
                </c:pt>
                <c:pt idx="6">
                  <c:v>22.061199999999999</c:v>
                </c:pt>
                <c:pt idx="7">
                  <c:v>22.061199999999999</c:v>
                </c:pt>
                <c:pt idx="8">
                  <c:v>22.061199999999999</c:v>
                </c:pt>
                <c:pt idx="9">
                  <c:v>22.061199999999999</c:v>
                </c:pt>
                <c:pt idx="10">
                  <c:v>22.061199999999999</c:v>
                </c:pt>
                <c:pt idx="11">
                  <c:v>22.061199999999999</c:v>
                </c:pt>
                <c:pt idx="12">
                  <c:v>22.061199999999999</c:v>
                </c:pt>
                <c:pt idx="13">
                  <c:v>22.061199999999999</c:v>
                </c:pt>
                <c:pt idx="14">
                  <c:v>22.061199999999999</c:v>
                </c:pt>
                <c:pt idx="15">
                  <c:v>22.061199999999999</c:v>
                </c:pt>
                <c:pt idx="16">
                  <c:v>22.061199999999999</c:v>
                </c:pt>
                <c:pt idx="17">
                  <c:v>22.061199999999999</c:v>
                </c:pt>
                <c:pt idx="18">
                  <c:v>22.061199999999999</c:v>
                </c:pt>
                <c:pt idx="19">
                  <c:v>22.061199999999999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7C-4597-A482-C608BAD67B6E}"/>
            </c:ext>
          </c:extLst>
        </c:ser>
        <c:marker val="1"/>
        <c:axId val="267632640"/>
        <c:axId val="267634176"/>
      </c:lineChart>
      <c:catAx>
        <c:axId val="267632640"/>
        <c:scaling>
          <c:orientation val="minMax"/>
        </c:scaling>
        <c:axPos val="b"/>
        <c:tickLblPos val="nextTo"/>
        <c:crossAx val="267634176"/>
        <c:crosses val="autoZero"/>
        <c:auto val="1"/>
        <c:lblAlgn val="ctr"/>
        <c:lblOffset val="100"/>
      </c:catAx>
      <c:valAx>
        <c:axId val="267634176"/>
        <c:scaling>
          <c:orientation val="minMax"/>
          <c:min val="21.5"/>
        </c:scaling>
        <c:axPos val="l"/>
        <c:numFmt formatCode="General" sourceLinked="1"/>
        <c:tickLblPos val="nextTo"/>
        <c:crossAx val="26763264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Viscosity!$F$1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Viscosity!$F$2:$F$21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6F-4262-9FB3-0990DEABEA15}"/>
            </c:ext>
          </c:extLst>
        </c:ser>
        <c:ser>
          <c:idx val="1"/>
          <c:order val="1"/>
          <c:tx>
            <c:strRef>
              <c:f>Viscosity!$G$1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val>
            <c:numRef>
              <c:f>Viscosity!$G$2:$G$21</c:f>
              <c:numCache>
                <c:formatCode>General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6F-4262-9FB3-0990DEABEA15}"/>
            </c:ext>
          </c:extLst>
        </c:ser>
        <c:ser>
          <c:idx val="5"/>
          <c:order val="2"/>
          <c:tx>
            <c:strRef>
              <c:f>Viscosity!$K$1</c:f>
              <c:strCache>
                <c:ptCount val="1"/>
                <c:pt idx="0">
                  <c:v>UCLr </c:v>
                </c:pt>
              </c:strCache>
            </c:strRef>
          </c:tx>
          <c:marker>
            <c:symbol val="none"/>
          </c:marker>
          <c:val>
            <c:numRef>
              <c:f>Viscosity!$K$2:$K$21</c:f>
              <c:numCache>
                <c:formatCode>General</c:formatCode>
                <c:ptCount val="20"/>
                <c:pt idx="0">
                  <c:v>9.3060000000000009</c:v>
                </c:pt>
                <c:pt idx="1">
                  <c:v>9.3060000000000009</c:v>
                </c:pt>
                <c:pt idx="2">
                  <c:v>9.3060000000000009</c:v>
                </c:pt>
                <c:pt idx="3">
                  <c:v>9.3060000000000009</c:v>
                </c:pt>
                <c:pt idx="4">
                  <c:v>9.3060000000000009</c:v>
                </c:pt>
                <c:pt idx="5">
                  <c:v>9.3060000000000009</c:v>
                </c:pt>
                <c:pt idx="6">
                  <c:v>9.3060000000000009</c:v>
                </c:pt>
                <c:pt idx="7">
                  <c:v>9.3060000000000009</c:v>
                </c:pt>
                <c:pt idx="8">
                  <c:v>9.3060000000000009</c:v>
                </c:pt>
                <c:pt idx="9">
                  <c:v>9.3060000000000009</c:v>
                </c:pt>
                <c:pt idx="10">
                  <c:v>9.3060000000000009</c:v>
                </c:pt>
                <c:pt idx="11">
                  <c:v>9.3060000000000009</c:v>
                </c:pt>
                <c:pt idx="12">
                  <c:v>9.3060000000000009</c:v>
                </c:pt>
                <c:pt idx="13">
                  <c:v>9.3060000000000009</c:v>
                </c:pt>
                <c:pt idx="14">
                  <c:v>9.3060000000000009</c:v>
                </c:pt>
                <c:pt idx="15">
                  <c:v>9.3060000000000009</c:v>
                </c:pt>
                <c:pt idx="16">
                  <c:v>9.3060000000000009</c:v>
                </c:pt>
                <c:pt idx="17">
                  <c:v>9.3060000000000009</c:v>
                </c:pt>
                <c:pt idx="18">
                  <c:v>9.3060000000000009</c:v>
                </c:pt>
                <c:pt idx="19">
                  <c:v>9.3060000000000009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6F-4262-9FB3-0990DEABEA15}"/>
            </c:ext>
          </c:extLst>
        </c:ser>
        <c:ser>
          <c:idx val="6"/>
          <c:order val="3"/>
          <c:tx>
            <c:strRef>
              <c:f>Viscosity!$L$1</c:f>
              <c:strCache>
                <c:ptCount val="1"/>
                <c:pt idx="0">
                  <c:v>LCLr</c:v>
                </c:pt>
              </c:strCache>
            </c:strRef>
          </c:tx>
          <c:marker>
            <c:symbol val="none"/>
          </c:marker>
          <c:val>
            <c:numRef>
              <c:f>Viscosity!$L$2:$L$21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36F-4262-9FB3-0990DEABEA15}"/>
            </c:ext>
          </c:extLst>
        </c:ser>
        <c:marker val="1"/>
        <c:axId val="268135808"/>
        <c:axId val="268145792"/>
      </c:lineChart>
      <c:catAx>
        <c:axId val="268135808"/>
        <c:scaling>
          <c:orientation val="minMax"/>
        </c:scaling>
        <c:axPos val="b"/>
        <c:tickLblPos val="nextTo"/>
        <c:crossAx val="268145792"/>
        <c:crosses val="autoZero"/>
        <c:auto val="1"/>
        <c:lblAlgn val="ctr"/>
        <c:lblOffset val="100"/>
      </c:catAx>
      <c:valAx>
        <c:axId val="268145792"/>
        <c:scaling>
          <c:orientation val="minMax"/>
          <c:max val="9.5"/>
        </c:scaling>
        <c:axPos val="l"/>
        <c:numFmt formatCode="General" sourceLinked="1"/>
        <c:tickLblPos val="nextTo"/>
        <c:crossAx val="268135808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Gloss!$B$1</c:f>
              <c:strCache>
                <c:ptCount val="1"/>
                <c:pt idx="0">
                  <c:v>Gloss</c:v>
                </c:pt>
              </c:strCache>
            </c:strRef>
          </c:tx>
          <c:marker>
            <c:symbol val="none"/>
          </c:marker>
          <c:val>
            <c:numRef>
              <c:f>Gloss!$B$2:$B$21</c:f>
              <c:numCache>
                <c:formatCode>General</c:formatCode>
                <c:ptCount val="20"/>
                <c:pt idx="0">
                  <c:v>82</c:v>
                </c:pt>
                <c:pt idx="1">
                  <c:v>84</c:v>
                </c:pt>
                <c:pt idx="2">
                  <c:v>84</c:v>
                </c:pt>
                <c:pt idx="3">
                  <c:v>82</c:v>
                </c:pt>
                <c:pt idx="4">
                  <c:v>85</c:v>
                </c:pt>
                <c:pt idx="5">
                  <c:v>83</c:v>
                </c:pt>
                <c:pt idx="6">
                  <c:v>84</c:v>
                </c:pt>
                <c:pt idx="7">
                  <c:v>82</c:v>
                </c:pt>
                <c:pt idx="8">
                  <c:v>84</c:v>
                </c:pt>
                <c:pt idx="9">
                  <c:v>81</c:v>
                </c:pt>
                <c:pt idx="10">
                  <c:v>82</c:v>
                </c:pt>
                <c:pt idx="11">
                  <c:v>80</c:v>
                </c:pt>
                <c:pt idx="12">
                  <c:v>83</c:v>
                </c:pt>
                <c:pt idx="13">
                  <c:v>85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84</c:v>
                </c:pt>
                <c:pt idx="18">
                  <c:v>81</c:v>
                </c:pt>
                <c:pt idx="19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99-4F8E-BDE7-1F3D41CB6C16}"/>
            </c:ext>
          </c:extLst>
        </c:ser>
        <c:ser>
          <c:idx val="1"/>
          <c:order val="1"/>
          <c:tx>
            <c:strRef>
              <c:f>Gloss!$C$1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val>
            <c:numRef>
              <c:f>Gloss!$C$2:$C$21</c:f>
              <c:numCache>
                <c:formatCode>General</c:formatCode>
                <c:ptCount val="20"/>
                <c:pt idx="0">
                  <c:v>82.7</c:v>
                </c:pt>
                <c:pt idx="1">
                  <c:v>82.7</c:v>
                </c:pt>
                <c:pt idx="2">
                  <c:v>82.7</c:v>
                </c:pt>
                <c:pt idx="3">
                  <c:v>82.7</c:v>
                </c:pt>
                <c:pt idx="4">
                  <c:v>82.7</c:v>
                </c:pt>
                <c:pt idx="5">
                  <c:v>82.7</c:v>
                </c:pt>
                <c:pt idx="6">
                  <c:v>82.7</c:v>
                </c:pt>
                <c:pt idx="7">
                  <c:v>82.7</c:v>
                </c:pt>
                <c:pt idx="8">
                  <c:v>82.7</c:v>
                </c:pt>
                <c:pt idx="9">
                  <c:v>82.7</c:v>
                </c:pt>
                <c:pt idx="10">
                  <c:v>82.7</c:v>
                </c:pt>
                <c:pt idx="11">
                  <c:v>82.7</c:v>
                </c:pt>
                <c:pt idx="12">
                  <c:v>82.7</c:v>
                </c:pt>
                <c:pt idx="13">
                  <c:v>82.7</c:v>
                </c:pt>
                <c:pt idx="14">
                  <c:v>82.7</c:v>
                </c:pt>
                <c:pt idx="15">
                  <c:v>82.7</c:v>
                </c:pt>
                <c:pt idx="16">
                  <c:v>82.7</c:v>
                </c:pt>
                <c:pt idx="17">
                  <c:v>82.7</c:v>
                </c:pt>
                <c:pt idx="18">
                  <c:v>82.7</c:v>
                </c:pt>
                <c:pt idx="19">
                  <c:v>82.7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99-4F8E-BDE7-1F3D41CB6C16}"/>
            </c:ext>
          </c:extLst>
        </c:ser>
        <c:ser>
          <c:idx val="2"/>
          <c:order val="2"/>
          <c:tx>
            <c:strRef>
              <c:f>Gloss!$D$1</c:f>
              <c:strCache>
                <c:ptCount val="1"/>
                <c:pt idx="0">
                  <c:v>UCLx</c:v>
                </c:pt>
              </c:strCache>
            </c:strRef>
          </c:tx>
          <c:marker>
            <c:symbol val="none"/>
          </c:marker>
          <c:val>
            <c:numRef>
              <c:f>Gloss!$D$2:$D$21</c:f>
              <c:numCache>
                <c:formatCode>General</c:formatCode>
                <c:ptCount val="20"/>
                <c:pt idx="0">
                  <c:v>90.027900000000002</c:v>
                </c:pt>
                <c:pt idx="1">
                  <c:v>90.027900000000002</c:v>
                </c:pt>
                <c:pt idx="2">
                  <c:v>90.027900000000002</c:v>
                </c:pt>
                <c:pt idx="3">
                  <c:v>90.027900000000002</c:v>
                </c:pt>
                <c:pt idx="4">
                  <c:v>90.027900000000002</c:v>
                </c:pt>
                <c:pt idx="5">
                  <c:v>90.027900000000002</c:v>
                </c:pt>
                <c:pt idx="6">
                  <c:v>90.027900000000002</c:v>
                </c:pt>
                <c:pt idx="7">
                  <c:v>90.027900000000002</c:v>
                </c:pt>
                <c:pt idx="8">
                  <c:v>90.027900000000002</c:v>
                </c:pt>
                <c:pt idx="9">
                  <c:v>90.027900000000002</c:v>
                </c:pt>
                <c:pt idx="10">
                  <c:v>90.027900000000002</c:v>
                </c:pt>
                <c:pt idx="11">
                  <c:v>90.027900000000002</c:v>
                </c:pt>
                <c:pt idx="12">
                  <c:v>90.027900000000002</c:v>
                </c:pt>
                <c:pt idx="13">
                  <c:v>90.027900000000002</c:v>
                </c:pt>
                <c:pt idx="14">
                  <c:v>90.027900000000002</c:v>
                </c:pt>
                <c:pt idx="15">
                  <c:v>90.027900000000002</c:v>
                </c:pt>
                <c:pt idx="16">
                  <c:v>90.027900000000002</c:v>
                </c:pt>
                <c:pt idx="17">
                  <c:v>90.027900000000002</c:v>
                </c:pt>
                <c:pt idx="18">
                  <c:v>90.027900000000002</c:v>
                </c:pt>
                <c:pt idx="19">
                  <c:v>90.027900000000002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99-4F8E-BDE7-1F3D41CB6C16}"/>
            </c:ext>
          </c:extLst>
        </c:ser>
        <c:ser>
          <c:idx val="3"/>
          <c:order val="3"/>
          <c:tx>
            <c:strRef>
              <c:f>Gloss!$E$1</c:f>
              <c:strCache>
                <c:ptCount val="1"/>
                <c:pt idx="0">
                  <c:v>LCLx</c:v>
                </c:pt>
              </c:strCache>
            </c:strRef>
          </c:tx>
          <c:marker>
            <c:symbol val="none"/>
          </c:marker>
          <c:val>
            <c:numRef>
              <c:f>Gloss!$E$2:$E$21</c:f>
              <c:numCache>
                <c:formatCode>General</c:formatCode>
                <c:ptCount val="20"/>
                <c:pt idx="0">
                  <c:v>75.372100000000003</c:v>
                </c:pt>
                <c:pt idx="1">
                  <c:v>75.372100000000003</c:v>
                </c:pt>
                <c:pt idx="2">
                  <c:v>75.372100000000003</c:v>
                </c:pt>
                <c:pt idx="3">
                  <c:v>75.372100000000003</c:v>
                </c:pt>
                <c:pt idx="4">
                  <c:v>75.372100000000003</c:v>
                </c:pt>
                <c:pt idx="5">
                  <c:v>75.372100000000003</c:v>
                </c:pt>
                <c:pt idx="6">
                  <c:v>75.372100000000003</c:v>
                </c:pt>
                <c:pt idx="7">
                  <c:v>75.372100000000003</c:v>
                </c:pt>
                <c:pt idx="8">
                  <c:v>75.372100000000003</c:v>
                </c:pt>
                <c:pt idx="9">
                  <c:v>75.372100000000003</c:v>
                </c:pt>
                <c:pt idx="10">
                  <c:v>75.372100000000003</c:v>
                </c:pt>
                <c:pt idx="11">
                  <c:v>75.372100000000003</c:v>
                </c:pt>
                <c:pt idx="12">
                  <c:v>75.372100000000003</c:v>
                </c:pt>
                <c:pt idx="13">
                  <c:v>75.372100000000003</c:v>
                </c:pt>
                <c:pt idx="14">
                  <c:v>75.372100000000003</c:v>
                </c:pt>
                <c:pt idx="15">
                  <c:v>75.372100000000003</c:v>
                </c:pt>
                <c:pt idx="16">
                  <c:v>75.372100000000003</c:v>
                </c:pt>
                <c:pt idx="17">
                  <c:v>75.372100000000003</c:v>
                </c:pt>
                <c:pt idx="18">
                  <c:v>75.372100000000003</c:v>
                </c:pt>
                <c:pt idx="19">
                  <c:v>75.372100000000003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99-4F8E-BDE7-1F3D41CB6C16}"/>
            </c:ext>
          </c:extLst>
        </c:ser>
        <c:marker val="1"/>
        <c:axId val="268176768"/>
        <c:axId val="268190848"/>
      </c:lineChart>
      <c:catAx>
        <c:axId val="268176768"/>
        <c:scaling>
          <c:orientation val="minMax"/>
        </c:scaling>
        <c:axPos val="b"/>
        <c:tickLblPos val="nextTo"/>
        <c:crossAx val="268190848"/>
        <c:crosses val="autoZero"/>
        <c:auto val="1"/>
        <c:lblAlgn val="ctr"/>
        <c:lblOffset val="100"/>
      </c:catAx>
      <c:valAx>
        <c:axId val="268190848"/>
        <c:scaling>
          <c:orientation val="minMax"/>
          <c:min val="74"/>
        </c:scaling>
        <c:axPos val="l"/>
        <c:numFmt formatCode="General" sourceLinked="1"/>
        <c:tickLblPos val="nextTo"/>
        <c:crossAx val="268176768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123825</xdr:rowOff>
    </xdr:from>
    <xdr:to>
      <xdr:col>22</xdr:col>
      <xdr:colOff>542925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18</xdr:row>
      <xdr:rowOff>9525</xdr:rowOff>
    </xdr:from>
    <xdr:to>
      <xdr:col>22</xdr:col>
      <xdr:colOff>533400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419099</xdr:colOff>
      <xdr:row>1</xdr:row>
      <xdr:rowOff>57150</xdr:rowOff>
    </xdr:from>
    <xdr:to>
      <xdr:col>20</xdr:col>
      <xdr:colOff>600074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17</xdr:row>
      <xdr:rowOff>85725</xdr:rowOff>
    </xdr:from>
    <xdr:to>
      <xdr:col>20</xdr:col>
      <xdr:colOff>590549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0</xdr:row>
      <xdr:rowOff>209550</xdr:rowOff>
    </xdr:from>
    <xdr:to>
      <xdr:col>22</xdr:col>
      <xdr:colOff>28575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16</xdr:row>
      <xdr:rowOff>161924</xdr:rowOff>
    </xdr:from>
    <xdr:to>
      <xdr:col>22</xdr:col>
      <xdr:colOff>47625</xdr:colOff>
      <xdr:row>34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0</xdr:row>
      <xdr:rowOff>314325</xdr:rowOff>
    </xdr:from>
    <xdr:to>
      <xdr:col>21</xdr:col>
      <xdr:colOff>504825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457199</xdr:colOff>
      <xdr:row>17</xdr:row>
      <xdr:rowOff>104775</xdr:rowOff>
    </xdr:from>
    <xdr:to>
      <xdr:col>21</xdr:col>
      <xdr:colOff>504824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1</xdr:row>
      <xdr:rowOff>38100</xdr:rowOff>
    </xdr:from>
    <xdr:to>
      <xdr:col>22</xdr:col>
      <xdr:colOff>123824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19</xdr:row>
      <xdr:rowOff>180975</xdr:rowOff>
    </xdr:from>
    <xdr:to>
      <xdr:col>22</xdr:col>
      <xdr:colOff>114300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13</xdr:row>
      <xdr:rowOff>381000</xdr:rowOff>
    </xdr:from>
    <xdr:to>
      <xdr:col>21</xdr:col>
      <xdr:colOff>161925</xdr:colOff>
      <xdr:row>35</xdr:row>
      <xdr:rowOff>142875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7610475" y="3257550"/>
          <a:ext cx="6753225" cy="41529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114299</xdr:rowOff>
    </xdr:from>
    <xdr:to>
      <xdr:col>20</xdr:col>
      <xdr:colOff>504825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D4E795D-6B9D-4364-8A0F-37FA07E5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19</xdr:row>
      <xdr:rowOff>90486</xdr:rowOff>
    </xdr:from>
    <xdr:to>
      <xdr:col>20</xdr:col>
      <xdr:colOff>352425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FBD953A-A3FE-40CD-94B7-D0F0B6ED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561974</xdr:colOff>
      <xdr:row>0</xdr:row>
      <xdr:rowOff>161924</xdr:rowOff>
    </xdr:from>
    <xdr:to>
      <xdr:col>42</xdr:col>
      <xdr:colOff>247650</xdr:colOff>
      <xdr:row>17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247650</xdr:colOff>
      <xdr:row>19</xdr:row>
      <xdr:rowOff>38099</xdr:rowOff>
    </xdr:from>
    <xdr:to>
      <xdr:col>42</xdr:col>
      <xdr:colOff>0</xdr:colOff>
      <xdr:row>35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247650</xdr:colOff>
      <xdr:row>1</xdr:row>
      <xdr:rowOff>28575</xdr:rowOff>
    </xdr:from>
    <xdr:to>
      <xdr:col>31</xdr:col>
      <xdr:colOff>590550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390525</xdr:colOff>
      <xdr:row>18</xdr:row>
      <xdr:rowOff>57149</xdr:rowOff>
    </xdr:from>
    <xdr:to>
      <xdr:col>32</xdr:col>
      <xdr:colOff>257174</xdr:colOff>
      <xdr:row>34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400049</xdr:colOff>
      <xdr:row>23</xdr:row>
      <xdr:rowOff>190499</xdr:rowOff>
    </xdr:from>
    <xdr:to>
      <xdr:col>22</xdr:col>
      <xdr:colOff>581025</xdr:colOff>
      <xdr:row>42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sqref="A1:B21"/>
    </sheetView>
  </sheetViews>
  <sheetFormatPr defaultRowHeight="15"/>
  <sheetData>
    <row r="1" spans="1:12" ht="30">
      <c r="A1" s="3" t="s">
        <v>11</v>
      </c>
      <c r="B1" s="3" t="s">
        <v>0</v>
      </c>
      <c r="C1" s="2" t="s">
        <v>6</v>
      </c>
      <c r="D1" s="2" t="s">
        <v>4</v>
      </c>
      <c r="E1" s="2" t="s">
        <v>5</v>
      </c>
      <c r="F1" s="2" t="s">
        <v>2</v>
      </c>
      <c r="G1" s="2" t="s">
        <v>1</v>
      </c>
      <c r="H1" s="2" t="s">
        <v>3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1">
        <v>1</v>
      </c>
      <c r="B2" s="1">
        <v>0.98</v>
      </c>
      <c r="C2" s="1">
        <f>AVERAGE($B2:$B21)</f>
        <v>0.9750000000000002</v>
      </c>
      <c r="D2" s="1">
        <f>C2+(F2*H2)</f>
        <v>0.98942500000000022</v>
      </c>
      <c r="E2" s="1">
        <f>C2-(F2*H2)</f>
        <v>0.96057500000000018</v>
      </c>
      <c r="F2" s="1">
        <f>AVERAGE(G2:G21)</f>
        <v>2.5000000000000005E-2</v>
      </c>
      <c r="G2" s="1">
        <v>0.03</v>
      </c>
      <c r="H2" s="1">
        <v>0.57699999999999996</v>
      </c>
      <c r="I2" s="1">
        <v>0</v>
      </c>
      <c r="J2" s="1">
        <v>2.1150000000000002</v>
      </c>
      <c r="K2" s="1">
        <f>J2*F2</f>
        <v>5.2875000000000012E-2</v>
      </c>
      <c r="L2" s="1">
        <f>I2*F2</f>
        <v>0</v>
      </c>
    </row>
    <row r="3" spans="1:12">
      <c r="A3" s="1">
        <v>2</v>
      </c>
      <c r="B3" s="1">
        <v>0.98</v>
      </c>
      <c r="C3" s="1">
        <f>AVERAGE($B2:$B21)</f>
        <v>0.9750000000000002</v>
      </c>
      <c r="D3" s="1">
        <f t="shared" ref="D3:D21" si="0">C3+(F3*H3)</f>
        <v>0.98942500000000022</v>
      </c>
      <c r="E3" s="1">
        <f t="shared" ref="E3:E21" si="1">C3-(F3*H3)</f>
        <v>0.96057500000000018</v>
      </c>
      <c r="F3" s="1">
        <f>AVERAGE(G2:G21)</f>
        <v>2.5000000000000005E-2</v>
      </c>
      <c r="G3" s="1">
        <v>0.03</v>
      </c>
      <c r="H3" s="1">
        <v>0.57699999999999996</v>
      </c>
      <c r="I3" s="1">
        <v>0</v>
      </c>
      <c r="J3" s="1">
        <v>2.1150000000000002</v>
      </c>
      <c r="K3" s="1">
        <f t="shared" ref="K3:K21" si="2">J3*F3</f>
        <v>5.2875000000000012E-2</v>
      </c>
      <c r="L3" s="1">
        <f t="shared" ref="L3:L21" si="3">I3*F3</f>
        <v>0</v>
      </c>
    </row>
    <row r="4" spans="1:12">
      <c r="A4" s="1">
        <v>3</v>
      </c>
      <c r="B4" s="1">
        <v>0.98</v>
      </c>
      <c r="C4" s="1">
        <f>AVERAGE($B2:$B21)</f>
        <v>0.9750000000000002</v>
      </c>
      <c r="D4" s="1">
        <f t="shared" si="0"/>
        <v>0.98942500000000022</v>
      </c>
      <c r="E4" s="1">
        <f t="shared" si="1"/>
        <v>0.96057500000000018</v>
      </c>
      <c r="F4" s="1">
        <f>AVERAGE(G2:G21)</f>
        <v>2.5000000000000005E-2</v>
      </c>
      <c r="G4" s="1">
        <v>0.03</v>
      </c>
      <c r="H4" s="1">
        <v>0.57699999999999996</v>
      </c>
      <c r="I4" s="1">
        <v>0</v>
      </c>
      <c r="J4" s="1">
        <v>2.1150000000000002</v>
      </c>
      <c r="K4" s="1">
        <f t="shared" si="2"/>
        <v>5.2875000000000012E-2</v>
      </c>
      <c r="L4" s="1">
        <f t="shared" si="3"/>
        <v>0</v>
      </c>
    </row>
    <row r="5" spans="1:12">
      <c r="A5" s="1">
        <v>4</v>
      </c>
      <c r="B5" s="1">
        <v>0.97</v>
      </c>
      <c r="C5" s="1">
        <f>AVERAGE($B2:$B21)</f>
        <v>0.9750000000000002</v>
      </c>
      <c r="D5" s="1">
        <f t="shared" si="0"/>
        <v>0.98942500000000022</v>
      </c>
      <c r="E5" s="1">
        <f t="shared" si="1"/>
        <v>0.96057500000000018</v>
      </c>
      <c r="F5" s="1">
        <f>AVERAGE(G2:G21)</f>
        <v>2.5000000000000005E-2</v>
      </c>
      <c r="G5" s="1">
        <v>0.02</v>
      </c>
      <c r="H5" s="1">
        <v>0.57699999999999996</v>
      </c>
      <c r="I5" s="1">
        <v>0</v>
      </c>
      <c r="J5" s="1">
        <v>2.1150000000000002</v>
      </c>
      <c r="K5" s="1">
        <f t="shared" si="2"/>
        <v>5.2875000000000012E-2</v>
      </c>
      <c r="L5" s="1">
        <f t="shared" si="3"/>
        <v>0</v>
      </c>
    </row>
    <row r="6" spans="1:12">
      <c r="A6" s="1">
        <v>5</v>
      </c>
      <c r="B6" s="1">
        <v>0.97</v>
      </c>
      <c r="C6" s="1">
        <f>AVERAGE($B2:$B21)</f>
        <v>0.9750000000000002</v>
      </c>
      <c r="D6" s="1">
        <f t="shared" si="0"/>
        <v>0.98942500000000022</v>
      </c>
      <c r="E6" s="1">
        <f t="shared" si="1"/>
        <v>0.96057500000000018</v>
      </c>
      <c r="F6" s="1">
        <f>AVERAGE(G2:G21)</f>
        <v>2.5000000000000005E-2</v>
      </c>
      <c r="G6" s="1">
        <v>0.02</v>
      </c>
      <c r="H6" s="1">
        <v>0.57699999999999996</v>
      </c>
      <c r="I6" s="1">
        <v>0</v>
      </c>
      <c r="J6" s="1">
        <v>2.1150000000000002</v>
      </c>
      <c r="K6" s="1">
        <f t="shared" si="2"/>
        <v>5.2875000000000012E-2</v>
      </c>
      <c r="L6" s="1">
        <f t="shared" si="3"/>
        <v>0</v>
      </c>
    </row>
    <row r="7" spans="1:12">
      <c r="A7" s="1">
        <v>6</v>
      </c>
      <c r="B7" s="1">
        <v>0.97</v>
      </c>
      <c r="C7" s="1">
        <f>AVERAGE($B2:$B21)</f>
        <v>0.9750000000000002</v>
      </c>
      <c r="D7" s="1">
        <f t="shared" si="0"/>
        <v>0.98942500000000022</v>
      </c>
      <c r="E7" s="1">
        <f t="shared" si="1"/>
        <v>0.96057500000000018</v>
      </c>
      <c r="F7" s="1">
        <f>AVERAGE(G2:G21)</f>
        <v>2.5000000000000005E-2</v>
      </c>
      <c r="G7" s="1">
        <v>0.02</v>
      </c>
      <c r="H7" s="1">
        <v>0.57699999999999996</v>
      </c>
      <c r="I7" s="1">
        <v>0</v>
      </c>
      <c r="J7" s="1">
        <v>2.1150000000000002</v>
      </c>
      <c r="K7" s="1">
        <f t="shared" si="2"/>
        <v>5.2875000000000012E-2</v>
      </c>
      <c r="L7" s="1">
        <f t="shared" si="3"/>
        <v>0</v>
      </c>
    </row>
    <row r="8" spans="1:12">
      <c r="A8" s="1">
        <v>7</v>
      </c>
      <c r="B8" s="1">
        <v>0.98</v>
      </c>
      <c r="C8" s="1">
        <f>AVERAGE($B2:$B21)</f>
        <v>0.9750000000000002</v>
      </c>
      <c r="D8" s="1">
        <f t="shared" si="0"/>
        <v>0.98942500000000022</v>
      </c>
      <c r="E8" s="1">
        <f t="shared" si="1"/>
        <v>0.96057500000000018</v>
      </c>
      <c r="F8" s="1">
        <f>AVERAGE(G2:G21)</f>
        <v>2.5000000000000005E-2</v>
      </c>
      <c r="G8" s="1">
        <v>0.03</v>
      </c>
      <c r="H8" s="1">
        <v>0.57699999999999996</v>
      </c>
      <c r="I8" s="1">
        <v>0</v>
      </c>
      <c r="J8" s="1">
        <v>2.1150000000000002</v>
      </c>
      <c r="K8" s="1">
        <f t="shared" si="2"/>
        <v>5.2875000000000012E-2</v>
      </c>
      <c r="L8" s="1">
        <f t="shared" si="3"/>
        <v>0</v>
      </c>
    </row>
    <row r="9" spans="1:12">
      <c r="A9" s="1">
        <v>8</v>
      </c>
      <c r="B9" s="1">
        <v>0.99</v>
      </c>
      <c r="C9" s="1">
        <f>AVERAGE($B2:$B21)</f>
        <v>0.9750000000000002</v>
      </c>
      <c r="D9" s="1">
        <f t="shared" si="0"/>
        <v>0.98942500000000022</v>
      </c>
      <c r="E9" s="1">
        <f t="shared" si="1"/>
        <v>0.96057500000000018</v>
      </c>
      <c r="F9" s="1">
        <f>AVERAGE(G2:G21)</f>
        <v>2.5000000000000005E-2</v>
      </c>
      <c r="G9" s="1">
        <v>0.04</v>
      </c>
      <c r="H9" s="1">
        <v>0.57699999999999996</v>
      </c>
      <c r="I9" s="1">
        <v>0</v>
      </c>
      <c r="J9" s="1">
        <v>2.1150000000000002</v>
      </c>
      <c r="K9" s="1">
        <f t="shared" si="2"/>
        <v>5.2875000000000012E-2</v>
      </c>
      <c r="L9" s="1">
        <f t="shared" si="3"/>
        <v>0</v>
      </c>
    </row>
    <row r="10" spans="1:12">
      <c r="A10" s="1">
        <v>9</v>
      </c>
      <c r="B10" s="1">
        <v>0.97</v>
      </c>
      <c r="C10" s="1">
        <f>AVERAGE($B2:$B21)</f>
        <v>0.9750000000000002</v>
      </c>
      <c r="D10" s="1">
        <f t="shared" si="0"/>
        <v>0.98942500000000022</v>
      </c>
      <c r="E10" s="1">
        <f t="shared" si="1"/>
        <v>0.96057500000000018</v>
      </c>
      <c r="F10" s="1">
        <f>AVERAGE(G2:G21)</f>
        <v>2.5000000000000005E-2</v>
      </c>
      <c r="G10" s="1">
        <v>0.02</v>
      </c>
      <c r="H10" s="1">
        <v>0.57699999999999996</v>
      </c>
      <c r="I10" s="1">
        <v>0</v>
      </c>
      <c r="J10" s="1">
        <v>2.1150000000000002</v>
      </c>
      <c r="K10" s="1">
        <f t="shared" si="2"/>
        <v>5.2875000000000012E-2</v>
      </c>
      <c r="L10" s="1">
        <f t="shared" si="3"/>
        <v>0</v>
      </c>
    </row>
    <row r="11" spans="1:12">
      <c r="A11" s="1">
        <v>10</v>
      </c>
      <c r="B11" s="1">
        <v>0.97</v>
      </c>
      <c r="C11" s="1">
        <f>AVERAGE($B2:$B21)</f>
        <v>0.9750000000000002</v>
      </c>
      <c r="D11" s="1">
        <f t="shared" si="0"/>
        <v>0.98942500000000022</v>
      </c>
      <c r="E11" s="1">
        <f t="shared" si="1"/>
        <v>0.96057500000000018</v>
      </c>
      <c r="F11" s="1">
        <f>AVERAGE(G2:G21)</f>
        <v>2.5000000000000005E-2</v>
      </c>
      <c r="G11" s="1">
        <v>0.02</v>
      </c>
      <c r="H11" s="1">
        <v>0.57699999999999996</v>
      </c>
      <c r="I11" s="1">
        <v>0</v>
      </c>
      <c r="J11" s="1">
        <v>2.1150000000000002</v>
      </c>
      <c r="K11" s="1">
        <f t="shared" si="2"/>
        <v>5.2875000000000012E-2</v>
      </c>
      <c r="L11" s="1">
        <f t="shared" si="3"/>
        <v>0</v>
      </c>
    </row>
    <row r="12" spans="1:12">
      <c r="A12" s="1">
        <v>11</v>
      </c>
      <c r="B12" s="1">
        <v>0.97</v>
      </c>
      <c r="C12" s="1">
        <f>AVERAGE($B2:$B21)</f>
        <v>0.9750000000000002</v>
      </c>
      <c r="D12" s="1">
        <f t="shared" si="0"/>
        <v>0.98942500000000022</v>
      </c>
      <c r="E12" s="1">
        <f t="shared" si="1"/>
        <v>0.96057500000000018</v>
      </c>
      <c r="F12" s="1">
        <f>AVERAGE(G2:G21)</f>
        <v>2.5000000000000005E-2</v>
      </c>
      <c r="G12" s="1">
        <v>0.02</v>
      </c>
      <c r="H12" s="1">
        <v>0.57699999999999996</v>
      </c>
      <c r="I12" s="1">
        <v>0</v>
      </c>
      <c r="J12" s="1">
        <v>2.1150000000000002</v>
      </c>
      <c r="K12" s="1">
        <f t="shared" si="2"/>
        <v>5.2875000000000012E-2</v>
      </c>
      <c r="L12" s="1">
        <f t="shared" si="3"/>
        <v>0</v>
      </c>
    </row>
    <row r="13" spans="1:12">
      <c r="A13" s="1">
        <v>12</v>
      </c>
      <c r="B13" s="1">
        <v>0.99</v>
      </c>
      <c r="C13" s="1">
        <f>AVERAGE($B2:$B21)</f>
        <v>0.9750000000000002</v>
      </c>
      <c r="D13" s="1">
        <f t="shared" si="0"/>
        <v>0.98942500000000022</v>
      </c>
      <c r="E13" s="1">
        <f t="shared" si="1"/>
        <v>0.96057500000000018</v>
      </c>
      <c r="F13" s="1">
        <f>AVERAGE(G2:G21)</f>
        <v>2.5000000000000005E-2</v>
      </c>
      <c r="G13" s="1">
        <v>0.04</v>
      </c>
      <c r="H13" s="1">
        <v>0.57699999999999996</v>
      </c>
      <c r="I13" s="1">
        <v>0</v>
      </c>
      <c r="J13" s="1">
        <v>2.1150000000000002</v>
      </c>
      <c r="K13" s="1">
        <f t="shared" si="2"/>
        <v>5.2875000000000012E-2</v>
      </c>
      <c r="L13" s="1">
        <f t="shared" si="3"/>
        <v>0</v>
      </c>
    </row>
    <row r="14" spans="1:12">
      <c r="A14" s="1">
        <v>13</v>
      </c>
      <c r="B14" s="1">
        <v>0.96</v>
      </c>
      <c r="C14" s="1">
        <f>AVERAGE($B2:$B21)</f>
        <v>0.9750000000000002</v>
      </c>
      <c r="D14" s="1">
        <f t="shared" si="0"/>
        <v>0.98942500000000022</v>
      </c>
      <c r="E14" s="1">
        <f t="shared" si="1"/>
        <v>0.96057500000000018</v>
      </c>
      <c r="F14" s="1">
        <f>AVERAGE(G2:G21)</f>
        <v>2.5000000000000005E-2</v>
      </c>
      <c r="G14" s="1">
        <v>0.01</v>
      </c>
      <c r="H14" s="1">
        <v>0.57699999999999996</v>
      </c>
      <c r="I14" s="1">
        <v>0</v>
      </c>
      <c r="J14" s="1">
        <v>2.1150000000000002</v>
      </c>
      <c r="K14" s="1">
        <f t="shared" si="2"/>
        <v>5.2875000000000012E-2</v>
      </c>
      <c r="L14" s="1">
        <f t="shared" si="3"/>
        <v>0</v>
      </c>
    </row>
    <row r="15" spans="1:12">
      <c r="A15" s="1">
        <v>14</v>
      </c>
      <c r="B15" s="1">
        <v>0.97</v>
      </c>
      <c r="C15" s="1">
        <f>AVERAGE($B2:$B21)</f>
        <v>0.9750000000000002</v>
      </c>
      <c r="D15" s="1">
        <f t="shared" si="0"/>
        <v>0.98942500000000022</v>
      </c>
      <c r="E15" s="1">
        <f t="shared" si="1"/>
        <v>0.96057500000000018</v>
      </c>
      <c r="F15" s="1">
        <f>AVERAGE(G2:G21)</f>
        <v>2.5000000000000005E-2</v>
      </c>
      <c r="G15" s="1">
        <v>0.02</v>
      </c>
      <c r="H15" s="1">
        <v>0.57699999999999996</v>
      </c>
      <c r="I15" s="1">
        <v>0</v>
      </c>
      <c r="J15" s="1">
        <v>2.1150000000000002</v>
      </c>
      <c r="K15" s="1">
        <f t="shared" si="2"/>
        <v>5.2875000000000012E-2</v>
      </c>
      <c r="L15" s="1">
        <f t="shared" si="3"/>
        <v>0</v>
      </c>
    </row>
    <row r="16" spans="1:12">
      <c r="A16" s="1">
        <v>15</v>
      </c>
      <c r="B16" s="1">
        <v>0.98</v>
      </c>
      <c r="C16" s="1">
        <f>AVERAGE($B2:$B21)</f>
        <v>0.9750000000000002</v>
      </c>
      <c r="D16" s="1">
        <f t="shared" si="0"/>
        <v>0.98942500000000022</v>
      </c>
      <c r="E16" s="1">
        <f t="shared" si="1"/>
        <v>0.96057500000000018</v>
      </c>
      <c r="F16" s="1">
        <f>AVERAGE(G2:G21)</f>
        <v>2.5000000000000005E-2</v>
      </c>
      <c r="G16" s="1">
        <v>0.03</v>
      </c>
      <c r="H16" s="1">
        <v>0.57699999999999996</v>
      </c>
      <c r="I16" s="1">
        <v>0</v>
      </c>
      <c r="J16" s="1">
        <v>2.1150000000000002</v>
      </c>
      <c r="K16" s="1">
        <f t="shared" si="2"/>
        <v>5.2875000000000012E-2</v>
      </c>
      <c r="L16" s="1">
        <f t="shared" si="3"/>
        <v>0</v>
      </c>
    </row>
    <row r="17" spans="1:12">
      <c r="A17" s="1">
        <v>16</v>
      </c>
      <c r="B17" s="1">
        <v>0.98</v>
      </c>
      <c r="C17" s="1">
        <f>AVERAGE($B2:$B21)</f>
        <v>0.9750000000000002</v>
      </c>
      <c r="D17" s="1">
        <f t="shared" si="0"/>
        <v>0.98942500000000022</v>
      </c>
      <c r="E17" s="1">
        <f t="shared" si="1"/>
        <v>0.96057500000000018</v>
      </c>
      <c r="F17" s="1">
        <f>AVERAGE(G2:G21)</f>
        <v>2.5000000000000005E-2</v>
      </c>
      <c r="G17" s="1">
        <v>0.03</v>
      </c>
      <c r="H17" s="1">
        <v>0.57699999999999996</v>
      </c>
      <c r="I17" s="1">
        <v>0</v>
      </c>
      <c r="J17" s="1">
        <v>2.1150000000000002</v>
      </c>
      <c r="K17" s="1">
        <f t="shared" si="2"/>
        <v>5.2875000000000012E-2</v>
      </c>
      <c r="L17" s="1">
        <f t="shared" si="3"/>
        <v>0</v>
      </c>
    </row>
    <row r="18" spans="1:12">
      <c r="A18" s="1">
        <v>17</v>
      </c>
      <c r="B18" s="1">
        <v>0.97</v>
      </c>
      <c r="C18" s="1">
        <f>AVERAGE($B2:$B21)</f>
        <v>0.9750000000000002</v>
      </c>
      <c r="D18" s="1">
        <f t="shared" si="0"/>
        <v>0.98942500000000022</v>
      </c>
      <c r="E18" s="1">
        <f t="shared" si="1"/>
        <v>0.96057500000000018</v>
      </c>
      <c r="F18" s="1">
        <f>AVERAGE(G2:G21)</f>
        <v>2.5000000000000005E-2</v>
      </c>
      <c r="G18" s="1">
        <v>0.02</v>
      </c>
      <c r="H18" s="1">
        <v>0.57699999999999996</v>
      </c>
      <c r="I18" s="1">
        <v>0</v>
      </c>
      <c r="J18" s="1">
        <v>2.1150000000000002</v>
      </c>
      <c r="K18" s="1">
        <f t="shared" si="2"/>
        <v>5.2875000000000012E-2</v>
      </c>
      <c r="L18" s="1">
        <f t="shared" si="3"/>
        <v>0</v>
      </c>
    </row>
    <row r="19" spans="1:12">
      <c r="A19" s="1">
        <v>18</v>
      </c>
      <c r="B19" s="1">
        <v>0.97</v>
      </c>
      <c r="C19" s="1">
        <f>AVERAGE($B2:$B21)</f>
        <v>0.9750000000000002</v>
      </c>
      <c r="D19" s="1">
        <f t="shared" si="0"/>
        <v>0.98942500000000022</v>
      </c>
      <c r="E19" s="1">
        <f t="shared" si="1"/>
        <v>0.96057500000000018</v>
      </c>
      <c r="F19" s="1">
        <f>AVERAGE(G2:G21)</f>
        <v>2.5000000000000005E-2</v>
      </c>
      <c r="G19" s="1">
        <v>0.02</v>
      </c>
      <c r="H19" s="1">
        <v>0.57699999999999996</v>
      </c>
      <c r="I19" s="1">
        <v>0</v>
      </c>
      <c r="J19" s="1">
        <v>2.1150000000000002</v>
      </c>
      <c r="K19" s="1">
        <f t="shared" si="2"/>
        <v>5.2875000000000012E-2</v>
      </c>
      <c r="L19" s="1">
        <f t="shared" si="3"/>
        <v>0</v>
      </c>
    </row>
    <row r="20" spans="1:12">
      <c r="A20" s="1">
        <v>19</v>
      </c>
      <c r="B20" s="1">
        <v>0.98</v>
      </c>
      <c r="C20" s="1">
        <f>AVERAGE($B2:$B21)</f>
        <v>0.9750000000000002</v>
      </c>
      <c r="D20" s="1">
        <f t="shared" si="0"/>
        <v>0.98942500000000022</v>
      </c>
      <c r="E20" s="1">
        <f t="shared" si="1"/>
        <v>0.96057500000000018</v>
      </c>
      <c r="F20" s="1">
        <f>AVERAGE(G2:G21)</f>
        <v>2.5000000000000005E-2</v>
      </c>
      <c r="G20" s="1">
        <v>0.03</v>
      </c>
      <c r="H20" s="1">
        <v>0.57699999999999996</v>
      </c>
      <c r="I20" s="1">
        <v>0</v>
      </c>
      <c r="J20" s="1">
        <v>2.1150000000000002</v>
      </c>
      <c r="K20" s="1">
        <f t="shared" si="2"/>
        <v>5.2875000000000012E-2</v>
      </c>
      <c r="L20" s="1">
        <f t="shared" si="3"/>
        <v>0</v>
      </c>
    </row>
    <row r="21" spans="1:12">
      <c r="A21" s="1">
        <v>20</v>
      </c>
      <c r="B21" s="1">
        <v>0.97</v>
      </c>
      <c r="C21" s="1">
        <f>AVERAGE($B2:$B21)</f>
        <v>0.9750000000000002</v>
      </c>
      <c r="D21" s="1">
        <f t="shared" si="0"/>
        <v>0.98942500000000022</v>
      </c>
      <c r="E21" s="1">
        <f t="shared" si="1"/>
        <v>0.96057500000000018</v>
      </c>
      <c r="F21" s="1">
        <f>AVERAGE(G2:G21)</f>
        <v>2.5000000000000005E-2</v>
      </c>
      <c r="G21" s="1">
        <v>0.02</v>
      </c>
      <c r="H21" s="1">
        <v>0.57699999999999996</v>
      </c>
      <c r="I21" s="1">
        <v>0</v>
      </c>
      <c r="J21" s="1">
        <v>2.1150000000000002</v>
      </c>
      <c r="K21" s="1">
        <f t="shared" si="2"/>
        <v>5.2875000000000012E-2</v>
      </c>
      <c r="L21" s="1">
        <f t="shared" si="3"/>
        <v>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LNT Construction Internal Use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1" sqref="B1:B21"/>
    </sheetView>
  </sheetViews>
  <sheetFormatPr defaultRowHeight="15"/>
  <sheetData>
    <row r="1" spans="1:12">
      <c r="A1" s="2" t="s">
        <v>12</v>
      </c>
      <c r="B1" s="2" t="s">
        <v>13</v>
      </c>
      <c r="C1" s="2" t="s">
        <v>6</v>
      </c>
      <c r="D1" s="2" t="s">
        <v>4</v>
      </c>
      <c r="E1" s="2" t="s">
        <v>5</v>
      </c>
      <c r="F1" s="2" t="s">
        <v>2</v>
      </c>
      <c r="G1" s="2" t="s">
        <v>1</v>
      </c>
      <c r="H1" s="2" t="s">
        <v>3</v>
      </c>
      <c r="I1" s="2" t="s">
        <v>7</v>
      </c>
      <c r="J1" s="2" t="s">
        <v>8</v>
      </c>
      <c r="K1" s="2" t="s">
        <v>14</v>
      </c>
      <c r="L1" s="2" t="s">
        <v>10</v>
      </c>
    </row>
    <row r="2" spans="1:12">
      <c r="A2" s="1">
        <v>1</v>
      </c>
      <c r="B2" s="1">
        <v>27</v>
      </c>
      <c r="C2" s="1">
        <f>AVERAGE($B2:$B21)</f>
        <v>26.9</v>
      </c>
      <c r="D2" s="1">
        <f>C2+(F2*H2)</f>
        <v>28.140549999999998</v>
      </c>
      <c r="E2" s="1">
        <f>C2-(F2*H2)</f>
        <v>25.65945</v>
      </c>
      <c r="F2" s="1">
        <f>AVERAGE(G2:G21)</f>
        <v>2.15</v>
      </c>
      <c r="G2" s="1">
        <v>2</v>
      </c>
      <c r="H2" s="1">
        <v>0.57699999999999996</v>
      </c>
      <c r="I2" s="1">
        <v>0</v>
      </c>
      <c r="J2" s="1">
        <v>2.1150000000000002</v>
      </c>
      <c r="K2" s="1">
        <f>J2*F2</f>
        <v>4.54725</v>
      </c>
      <c r="L2" s="1">
        <v>0</v>
      </c>
    </row>
    <row r="3" spans="1:12">
      <c r="A3" s="1">
        <v>2</v>
      </c>
      <c r="B3" s="1">
        <v>27</v>
      </c>
      <c r="C3" s="1">
        <f>AVERAGE($B2:$B21)</f>
        <v>26.9</v>
      </c>
      <c r="D3" s="1">
        <f>C2+(F2*H2)</f>
        <v>28.140549999999998</v>
      </c>
      <c r="E3" s="1">
        <f>C2-(F2*H2)</f>
        <v>25.65945</v>
      </c>
      <c r="F3" s="1">
        <f>AVERAGE(G2:G21)</f>
        <v>2.15</v>
      </c>
      <c r="G3" s="1">
        <v>2</v>
      </c>
      <c r="H3" s="1">
        <v>0.57699999999999996</v>
      </c>
      <c r="I3" s="1">
        <v>0</v>
      </c>
      <c r="J3" s="1">
        <v>2.1150000000000002</v>
      </c>
      <c r="K3" s="1">
        <f t="shared" ref="K3:K21" si="0">J3*F3</f>
        <v>4.54725</v>
      </c>
      <c r="L3" s="1">
        <v>0</v>
      </c>
    </row>
    <row r="4" spans="1:12">
      <c r="A4" s="1">
        <v>3</v>
      </c>
      <c r="B4" s="1">
        <v>27.5</v>
      </c>
      <c r="C4" s="1">
        <f>AVERAGE($B2:$B21)</f>
        <v>26.9</v>
      </c>
      <c r="D4" s="1">
        <f>C2+(F2*H2)</f>
        <v>28.140549999999998</v>
      </c>
      <c r="E4" s="1">
        <f>C2-(F2*H2)</f>
        <v>25.65945</v>
      </c>
      <c r="F4" s="1">
        <f>AVERAGE(G2:G21)</f>
        <v>2.15</v>
      </c>
      <c r="G4" s="1">
        <v>1</v>
      </c>
      <c r="H4" s="1">
        <v>0.57699999999999996</v>
      </c>
      <c r="I4" s="1">
        <v>0</v>
      </c>
      <c r="J4" s="1">
        <v>2.1150000000000002</v>
      </c>
      <c r="K4" s="1">
        <f t="shared" si="0"/>
        <v>4.54725</v>
      </c>
      <c r="L4" s="1">
        <v>0</v>
      </c>
    </row>
    <row r="5" spans="1:12">
      <c r="A5" s="1">
        <v>4</v>
      </c>
      <c r="B5" s="1">
        <v>26</v>
      </c>
      <c r="C5" s="1">
        <f>AVERAGE($B2:$B21)</f>
        <v>26.9</v>
      </c>
      <c r="D5" s="1">
        <f>C2+(F2*H2)</f>
        <v>28.140549999999998</v>
      </c>
      <c r="E5" s="1">
        <f>C2-(F2*H2)</f>
        <v>25.65945</v>
      </c>
      <c r="F5" s="1">
        <f>AVERAGE(G2:G21)</f>
        <v>2.15</v>
      </c>
      <c r="G5" s="1">
        <v>2</v>
      </c>
      <c r="H5" s="1">
        <v>0.57699999999999996</v>
      </c>
      <c r="I5" s="1">
        <v>0</v>
      </c>
      <c r="J5" s="1">
        <v>2.1150000000000002</v>
      </c>
      <c r="K5" s="1">
        <f t="shared" si="0"/>
        <v>4.54725</v>
      </c>
      <c r="L5" s="1">
        <v>0</v>
      </c>
    </row>
    <row r="6" spans="1:12">
      <c r="A6" s="1">
        <v>5</v>
      </c>
      <c r="B6" s="1">
        <v>27</v>
      </c>
      <c r="C6" s="1">
        <f>AVERAGE($B2:$B21)</f>
        <v>26.9</v>
      </c>
      <c r="D6" s="1">
        <f>C2+(F2*H2)</f>
        <v>28.140549999999998</v>
      </c>
      <c r="E6" s="1">
        <f>C2-(F2*H2)</f>
        <v>25.65945</v>
      </c>
      <c r="F6" s="1">
        <f>AVERAGE(G2:G21)</f>
        <v>2.15</v>
      </c>
      <c r="G6" s="1">
        <v>2</v>
      </c>
      <c r="H6" s="1">
        <v>0.57699999999999996</v>
      </c>
      <c r="I6" s="1">
        <v>0</v>
      </c>
      <c r="J6" s="1">
        <v>2.1150000000000002</v>
      </c>
      <c r="K6" s="1">
        <f t="shared" si="0"/>
        <v>4.54725</v>
      </c>
      <c r="L6" s="1">
        <v>0</v>
      </c>
    </row>
    <row r="7" spans="1:12">
      <c r="A7" s="1">
        <v>6</v>
      </c>
      <c r="B7" s="1">
        <v>26.5</v>
      </c>
      <c r="C7" s="1">
        <f>AVERAGE($B2:$B21)</f>
        <v>26.9</v>
      </c>
      <c r="D7" s="1">
        <f>C2+(F2*H2)</f>
        <v>28.140549999999998</v>
      </c>
      <c r="E7" s="1">
        <f>C2-(F2*H2)</f>
        <v>25.65945</v>
      </c>
      <c r="F7" s="1">
        <f>AVERAGE(G2:G21)</f>
        <v>2.15</v>
      </c>
      <c r="G7" s="1">
        <v>3</v>
      </c>
      <c r="H7" s="1">
        <v>0.57699999999999996</v>
      </c>
      <c r="I7" s="1">
        <v>0</v>
      </c>
      <c r="J7" s="1">
        <v>2.1150000000000002</v>
      </c>
      <c r="K7" s="1">
        <f t="shared" si="0"/>
        <v>4.54725</v>
      </c>
      <c r="L7" s="1">
        <v>0</v>
      </c>
    </row>
    <row r="8" spans="1:12">
      <c r="A8" s="1">
        <v>7</v>
      </c>
      <c r="B8" s="1">
        <v>27</v>
      </c>
      <c r="C8" s="1">
        <f>AVERAGE($B2:$B21)</f>
        <v>26.9</v>
      </c>
      <c r="D8" s="1">
        <f>C2+(F2*H2)</f>
        <v>28.140549999999998</v>
      </c>
      <c r="E8" s="1">
        <f>C2-(F2*H2)</f>
        <v>25.65945</v>
      </c>
      <c r="F8" s="1">
        <f>AVERAGE(G2:G21)</f>
        <v>2.15</v>
      </c>
      <c r="G8" s="1">
        <v>2</v>
      </c>
      <c r="H8" s="1">
        <v>0.57699999999999996</v>
      </c>
      <c r="I8" s="1">
        <v>0</v>
      </c>
      <c r="J8" s="1">
        <v>2.1150000000000002</v>
      </c>
      <c r="K8" s="1">
        <f t="shared" si="0"/>
        <v>4.54725</v>
      </c>
      <c r="L8" s="1">
        <v>0</v>
      </c>
    </row>
    <row r="9" spans="1:12">
      <c r="A9" s="1">
        <v>8</v>
      </c>
      <c r="B9" s="1">
        <v>26.5</v>
      </c>
      <c r="C9" s="1">
        <f>AVERAGE($B2:$B21)</f>
        <v>26.9</v>
      </c>
      <c r="D9" s="1">
        <f>C2+(F2*H2)</f>
        <v>28.140549999999998</v>
      </c>
      <c r="E9" s="1">
        <f>C2-(F2*H2)</f>
        <v>25.65945</v>
      </c>
      <c r="F9" s="1">
        <f>AVERAGE(G2:G21)</f>
        <v>2.15</v>
      </c>
      <c r="G9" s="1">
        <v>3</v>
      </c>
      <c r="H9" s="1">
        <v>0.57699999999999996</v>
      </c>
      <c r="I9" s="1">
        <v>0</v>
      </c>
      <c r="J9" s="1">
        <v>2.1150000000000002</v>
      </c>
      <c r="K9" s="1">
        <f t="shared" si="0"/>
        <v>4.54725</v>
      </c>
      <c r="L9" s="1">
        <v>0</v>
      </c>
    </row>
    <row r="10" spans="1:12">
      <c r="A10" s="1">
        <v>9</v>
      </c>
      <c r="B10" s="1">
        <v>27</v>
      </c>
      <c r="C10" s="1">
        <f>AVERAGE($B2:$B21)</f>
        <v>26.9</v>
      </c>
      <c r="D10" s="1">
        <f>C2+(F2*H2)</f>
        <v>28.140549999999998</v>
      </c>
      <c r="E10" s="1">
        <f>C2-(F2*H2)</f>
        <v>25.65945</v>
      </c>
      <c r="F10" s="1">
        <f>AVERAGE(G2:G21)</f>
        <v>2.15</v>
      </c>
      <c r="G10" s="1">
        <v>2</v>
      </c>
      <c r="H10" s="1">
        <v>0.57699999999999996</v>
      </c>
      <c r="I10" s="1">
        <v>0</v>
      </c>
      <c r="J10" s="1">
        <v>2.1150000000000002</v>
      </c>
      <c r="K10" s="1">
        <f t="shared" si="0"/>
        <v>4.54725</v>
      </c>
      <c r="L10" s="1">
        <v>0</v>
      </c>
    </row>
    <row r="11" spans="1:12">
      <c r="A11" s="1">
        <v>10</v>
      </c>
      <c r="B11" s="1">
        <v>26.5</v>
      </c>
      <c r="C11" s="1">
        <f>AVERAGE($B2:$B21)</f>
        <v>26.9</v>
      </c>
      <c r="D11" s="1">
        <f>C2+(F2*H2)</f>
        <v>28.140549999999998</v>
      </c>
      <c r="E11" s="1">
        <f>C2-(F2*H2)</f>
        <v>25.65945</v>
      </c>
      <c r="F11" s="1">
        <f>AVERAGE(G2:G21)</f>
        <v>2.15</v>
      </c>
      <c r="G11" s="1">
        <v>3</v>
      </c>
      <c r="H11" s="1">
        <v>0.57699999999999996</v>
      </c>
      <c r="I11" s="1">
        <v>0</v>
      </c>
      <c r="J11" s="1">
        <v>2.1150000000000002</v>
      </c>
      <c r="K11" s="1">
        <f t="shared" si="0"/>
        <v>4.54725</v>
      </c>
      <c r="L11" s="1">
        <v>0</v>
      </c>
    </row>
    <row r="12" spans="1:12">
      <c r="A12" s="1">
        <v>11</v>
      </c>
      <c r="B12" s="1">
        <v>27</v>
      </c>
      <c r="C12" s="1">
        <f>AVERAGE($B2:$B21)</f>
        <v>26.9</v>
      </c>
      <c r="D12" s="1">
        <f>C2+(F2*H2)</f>
        <v>28.140549999999998</v>
      </c>
      <c r="E12" s="1">
        <f>C2-(F2*H2)</f>
        <v>25.65945</v>
      </c>
      <c r="F12" s="1">
        <f>AVERAGE(G2:G21)</f>
        <v>2.15</v>
      </c>
      <c r="G12" s="1">
        <v>2</v>
      </c>
      <c r="H12" s="1">
        <v>0.57699999999999996</v>
      </c>
      <c r="I12" s="1">
        <v>0</v>
      </c>
      <c r="J12" s="1">
        <v>2.1150000000000002</v>
      </c>
      <c r="K12" s="1">
        <f t="shared" si="0"/>
        <v>4.54725</v>
      </c>
      <c r="L12" s="1">
        <v>0</v>
      </c>
    </row>
    <row r="13" spans="1:12">
      <c r="A13" s="1">
        <v>12</v>
      </c>
      <c r="B13" s="1">
        <v>26</v>
      </c>
      <c r="C13" s="1">
        <f>AVERAGE($B2:$B21)</f>
        <v>26.9</v>
      </c>
      <c r="D13" s="1">
        <f>C2+(F2*H2)</f>
        <v>28.140549999999998</v>
      </c>
      <c r="E13" s="1">
        <f>C2-(F2*H2)</f>
        <v>25.65945</v>
      </c>
      <c r="F13" s="1">
        <f>AVERAGE(G2:G21)</f>
        <v>2.15</v>
      </c>
      <c r="G13" s="1">
        <v>2</v>
      </c>
      <c r="H13" s="1">
        <v>0.57699999999999996</v>
      </c>
      <c r="I13" s="1">
        <v>0</v>
      </c>
      <c r="J13" s="1">
        <v>2.1150000000000002</v>
      </c>
      <c r="K13" s="1">
        <f t="shared" si="0"/>
        <v>4.54725</v>
      </c>
      <c r="L13" s="1">
        <v>0</v>
      </c>
    </row>
    <row r="14" spans="1:12">
      <c r="A14" s="1">
        <v>13</v>
      </c>
      <c r="B14" s="1">
        <v>28</v>
      </c>
      <c r="C14" s="1">
        <f>AVERAGE($B2:$B21)</f>
        <v>26.9</v>
      </c>
      <c r="D14" s="1">
        <f>C2+(F2*H2)</f>
        <v>28.140549999999998</v>
      </c>
      <c r="E14" s="1">
        <f>C2-(F2*H2)</f>
        <v>25.65945</v>
      </c>
      <c r="F14" s="1">
        <f>AVERAGE(G2:G21)</f>
        <v>2.15</v>
      </c>
      <c r="G14" s="1">
        <v>2</v>
      </c>
      <c r="H14" s="1">
        <v>0.57699999999999996</v>
      </c>
      <c r="I14" s="1">
        <v>0</v>
      </c>
      <c r="J14" s="1">
        <v>2.1150000000000002</v>
      </c>
      <c r="K14" s="1">
        <f t="shared" si="0"/>
        <v>4.54725</v>
      </c>
      <c r="L14" s="1">
        <v>0</v>
      </c>
    </row>
    <row r="15" spans="1:12">
      <c r="A15" s="1">
        <v>14</v>
      </c>
      <c r="B15" s="1">
        <v>27</v>
      </c>
      <c r="C15" s="1">
        <f>AVERAGE($B2:$B21)</f>
        <v>26.9</v>
      </c>
      <c r="D15" s="1">
        <f>C2+(F2*H2)</f>
        <v>28.140549999999998</v>
      </c>
      <c r="E15" s="1">
        <f>C2-(F2*H2)</f>
        <v>25.65945</v>
      </c>
      <c r="F15" s="1">
        <f>AVERAGE(G2:G21)</f>
        <v>2.15</v>
      </c>
      <c r="G15" s="1">
        <v>2</v>
      </c>
      <c r="H15" s="1">
        <v>0.57699999999999996</v>
      </c>
      <c r="I15" s="1">
        <v>0</v>
      </c>
      <c r="J15" s="1">
        <v>2.1150000000000002</v>
      </c>
      <c r="K15" s="1">
        <f t="shared" si="0"/>
        <v>4.54725</v>
      </c>
      <c r="L15" s="1">
        <v>0</v>
      </c>
    </row>
    <row r="16" spans="1:12">
      <c r="A16" s="1">
        <v>15</v>
      </c>
      <c r="B16" s="1">
        <v>27.5</v>
      </c>
      <c r="C16" s="1">
        <f>AVERAGE($B2:$B21)</f>
        <v>26.9</v>
      </c>
      <c r="D16" s="1">
        <f>C2+(F2*H2)</f>
        <v>28.140549999999998</v>
      </c>
      <c r="E16" s="1">
        <f>C2-(F2*H2)</f>
        <v>25.65945</v>
      </c>
      <c r="F16" s="1">
        <f>AVERAGE(G2:G21)</f>
        <v>2.15</v>
      </c>
      <c r="G16" s="1">
        <v>1</v>
      </c>
      <c r="H16" s="1">
        <v>0.57699999999999996</v>
      </c>
      <c r="I16" s="1">
        <v>0</v>
      </c>
      <c r="J16" s="1">
        <v>2.1150000000000002</v>
      </c>
      <c r="K16" s="1">
        <f t="shared" si="0"/>
        <v>4.54725</v>
      </c>
      <c r="L16" s="1">
        <v>0</v>
      </c>
    </row>
    <row r="17" spans="1:12">
      <c r="A17" s="1">
        <v>16</v>
      </c>
      <c r="B17" s="1">
        <v>26.5</v>
      </c>
      <c r="C17" s="1">
        <f>AVERAGE($B2:$B21)</f>
        <v>26.9</v>
      </c>
      <c r="D17" s="1">
        <f>C2+(F2*H2)</f>
        <v>28.140549999999998</v>
      </c>
      <c r="E17" s="1">
        <f>C2-(F2*H2)</f>
        <v>25.65945</v>
      </c>
      <c r="F17" s="1">
        <f>AVERAGE(G2:G21)</f>
        <v>2.15</v>
      </c>
      <c r="G17" s="1">
        <v>3</v>
      </c>
      <c r="H17" s="1">
        <v>0.57699999999999996</v>
      </c>
      <c r="I17" s="1">
        <v>0</v>
      </c>
      <c r="J17" s="1">
        <v>2.1150000000000002</v>
      </c>
      <c r="K17" s="1">
        <f t="shared" si="0"/>
        <v>4.54725</v>
      </c>
      <c r="L17" s="1">
        <v>0</v>
      </c>
    </row>
    <row r="18" spans="1:12">
      <c r="A18" s="1">
        <v>17</v>
      </c>
      <c r="B18" s="1">
        <v>28</v>
      </c>
      <c r="C18" s="1">
        <f>AVERAGE($B2:$B21)</f>
        <v>26.9</v>
      </c>
      <c r="D18" s="1">
        <f>C2+(F2*H2)</f>
        <v>28.140549999999998</v>
      </c>
      <c r="E18" s="1">
        <f>C2-(F2*H2)</f>
        <v>25.65945</v>
      </c>
      <c r="F18" s="1">
        <f>AVERAGE(G2:G21)</f>
        <v>2.15</v>
      </c>
      <c r="G18" s="1">
        <v>2</v>
      </c>
      <c r="H18" s="1">
        <v>0.57699999999999996</v>
      </c>
      <c r="I18" s="1">
        <v>0</v>
      </c>
      <c r="J18" s="1">
        <v>2.1150000000000002</v>
      </c>
      <c r="K18" s="1">
        <f t="shared" si="0"/>
        <v>4.54725</v>
      </c>
      <c r="L18" s="1">
        <v>0</v>
      </c>
    </row>
    <row r="19" spans="1:12">
      <c r="A19" s="1">
        <v>18</v>
      </c>
      <c r="B19" s="1">
        <v>26</v>
      </c>
      <c r="C19" s="1">
        <f>AVERAGE($B2:$B21)</f>
        <v>26.9</v>
      </c>
      <c r="D19" s="1">
        <f>C2+(F2*H2)</f>
        <v>28.140549999999998</v>
      </c>
      <c r="E19" s="1">
        <f>C2-(F2*H2)</f>
        <v>25.65945</v>
      </c>
      <c r="F19" s="1">
        <f>AVERAGE(G2:G21)</f>
        <v>2.15</v>
      </c>
      <c r="G19" s="1">
        <v>2</v>
      </c>
      <c r="H19" s="1">
        <v>0.57699999999999996</v>
      </c>
      <c r="I19" s="1">
        <v>0</v>
      </c>
      <c r="J19" s="1">
        <v>2.1150000000000002</v>
      </c>
      <c r="K19" s="1">
        <f t="shared" si="0"/>
        <v>4.54725</v>
      </c>
      <c r="L19" s="1">
        <v>0</v>
      </c>
    </row>
    <row r="20" spans="1:12">
      <c r="A20" s="1">
        <v>19</v>
      </c>
      <c r="B20" s="1">
        <v>27</v>
      </c>
      <c r="C20" s="1">
        <f>AVERAGE($B2:$B21)</f>
        <v>26.9</v>
      </c>
      <c r="D20" s="1">
        <f>C2+(F2*H2)</f>
        <v>28.140549999999998</v>
      </c>
      <c r="E20" s="1">
        <f>C2-(F2*H2)</f>
        <v>25.65945</v>
      </c>
      <c r="F20" s="1">
        <f>AVERAGE(G2:G21)</f>
        <v>2.15</v>
      </c>
      <c r="G20" s="1">
        <v>3</v>
      </c>
      <c r="H20" s="1">
        <v>0.57699999999999996</v>
      </c>
      <c r="I20" s="1">
        <v>0</v>
      </c>
      <c r="J20" s="1">
        <v>2.1150000000000002</v>
      </c>
      <c r="K20" s="1">
        <f t="shared" si="0"/>
        <v>4.54725</v>
      </c>
      <c r="L20" s="1">
        <v>0</v>
      </c>
    </row>
    <row r="21" spans="1:12">
      <c r="A21" s="1">
        <v>20</v>
      </c>
      <c r="B21" s="1">
        <v>27</v>
      </c>
      <c r="C21" s="1">
        <f>AVERAGE($B2:$B21)</f>
        <v>26.9</v>
      </c>
      <c r="D21" s="1">
        <f>C2+(F2*H2)</f>
        <v>28.140549999999998</v>
      </c>
      <c r="E21" s="1">
        <f>C2-(F2*H2)</f>
        <v>25.65945</v>
      </c>
      <c r="F21" s="1">
        <f>AVERAGE(G2:G21)</f>
        <v>2.15</v>
      </c>
      <c r="G21" s="1">
        <v>2</v>
      </c>
      <c r="H21" s="1">
        <v>0.57699999999999996</v>
      </c>
      <c r="I21" s="1">
        <v>0</v>
      </c>
      <c r="J21" s="1">
        <v>2.1150000000000002</v>
      </c>
      <c r="K21" s="1">
        <f t="shared" si="0"/>
        <v>4.54725</v>
      </c>
      <c r="L21" s="1">
        <v>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LNT Construction Internal Use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1" sqref="B1:B21"/>
    </sheetView>
  </sheetViews>
  <sheetFormatPr defaultRowHeight="15"/>
  <sheetData>
    <row r="1" spans="1:12" ht="45">
      <c r="A1" s="7" t="s">
        <v>12</v>
      </c>
      <c r="B1" s="8" t="s">
        <v>15</v>
      </c>
      <c r="C1" s="9" t="s">
        <v>6</v>
      </c>
      <c r="D1" s="9" t="s">
        <v>4</v>
      </c>
      <c r="E1" s="9" t="s">
        <v>5</v>
      </c>
      <c r="F1" s="9" t="s">
        <v>2</v>
      </c>
      <c r="G1" s="9" t="s">
        <v>1</v>
      </c>
      <c r="H1" s="9" t="s">
        <v>3</v>
      </c>
      <c r="I1" s="9" t="s">
        <v>7</v>
      </c>
      <c r="J1" s="9" t="s">
        <v>8</v>
      </c>
      <c r="K1" s="9" t="s">
        <v>14</v>
      </c>
      <c r="L1" s="10" t="s">
        <v>10</v>
      </c>
    </row>
    <row r="2" spans="1:12">
      <c r="A2" s="11">
        <v>1</v>
      </c>
      <c r="B2" s="1">
        <v>43.94</v>
      </c>
      <c r="C2" s="1">
        <f>AVERAGE($B2:$B21)</f>
        <v>44.005499999999998</v>
      </c>
      <c r="D2" s="1">
        <f>C2+(F2*H2)</f>
        <v>45.162673499999997</v>
      </c>
      <c r="E2" s="1">
        <f>C2-(F2*H2)</f>
        <v>42.848326499999999</v>
      </c>
      <c r="F2" s="1">
        <f>AVERAGE(G2:G21)</f>
        <v>2.0055000000000001</v>
      </c>
      <c r="G2" s="1">
        <v>1.94</v>
      </c>
      <c r="H2" s="1">
        <v>0.57699999999999996</v>
      </c>
      <c r="I2" s="1">
        <v>0</v>
      </c>
      <c r="J2" s="1">
        <v>2.1150000000000002</v>
      </c>
      <c r="K2" s="1">
        <f>J2*F2</f>
        <v>4.2416325000000006</v>
      </c>
      <c r="L2" s="4">
        <v>0</v>
      </c>
    </row>
    <row r="3" spans="1:12">
      <c r="A3" s="11">
        <v>2</v>
      </c>
      <c r="B3" s="1">
        <v>44.83</v>
      </c>
      <c r="C3" s="1">
        <f>AVERAGE($B2:$B21)</f>
        <v>44.005499999999998</v>
      </c>
      <c r="D3" s="1">
        <f>C2+(F2*H2)</f>
        <v>45.162673499999997</v>
      </c>
      <c r="E3" s="1">
        <f>C2-(F2*H2)</f>
        <v>42.848326499999999</v>
      </c>
      <c r="F3" s="1">
        <f>AVERAGE(G2:G21)</f>
        <v>2.0055000000000001</v>
      </c>
      <c r="G3" s="1">
        <v>2.83</v>
      </c>
      <c r="H3" s="1">
        <v>0.57699999999999996</v>
      </c>
      <c r="I3" s="1">
        <v>0</v>
      </c>
      <c r="J3" s="1">
        <v>2.1150000000000002</v>
      </c>
      <c r="K3" s="1">
        <f t="shared" ref="K3:K21" si="0">J3*F3</f>
        <v>4.2416325000000006</v>
      </c>
      <c r="L3" s="4">
        <v>0</v>
      </c>
    </row>
    <row r="4" spans="1:12">
      <c r="A4" s="11">
        <v>3</v>
      </c>
      <c r="B4" s="1">
        <v>44.87</v>
      </c>
      <c r="C4" s="1">
        <f>AVERAGE($B2:$B21)</f>
        <v>44.005499999999998</v>
      </c>
      <c r="D4" s="1">
        <f>C2+(F2*H2)</f>
        <v>45.162673499999997</v>
      </c>
      <c r="E4" s="1">
        <f>C2-(F2*H2)</f>
        <v>42.848326499999999</v>
      </c>
      <c r="F4" s="1">
        <f>AVERAGE(G2:G21)</f>
        <v>2.0055000000000001</v>
      </c>
      <c r="G4" s="1">
        <v>2.87</v>
      </c>
      <c r="H4" s="1">
        <v>0.57699999999999996</v>
      </c>
      <c r="I4" s="1">
        <v>0</v>
      </c>
      <c r="J4" s="1">
        <v>2.1150000000000002</v>
      </c>
      <c r="K4" s="1">
        <f t="shared" si="0"/>
        <v>4.2416325000000006</v>
      </c>
      <c r="L4" s="4">
        <v>0</v>
      </c>
    </row>
    <row r="5" spans="1:12">
      <c r="A5" s="11">
        <v>4</v>
      </c>
      <c r="B5" s="1">
        <v>44.51</v>
      </c>
      <c r="C5" s="1">
        <f>AVERAGE($B2:$B21)</f>
        <v>44.005499999999998</v>
      </c>
      <c r="D5" s="1">
        <f>C2+(F2*H2)</f>
        <v>45.162673499999997</v>
      </c>
      <c r="E5" s="1">
        <f>C2-(F2*H2)</f>
        <v>42.848326499999999</v>
      </c>
      <c r="F5" s="1">
        <f>AVERAGE(G2:G21)</f>
        <v>2.0055000000000001</v>
      </c>
      <c r="G5" s="1">
        <v>2.5099999999999998</v>
      </c>
      <c r="H5" s="1">
        <v>0.57699999999999996</v>
      </c>
      <c r="I5" s="1">
        <v>0</v>
      </c>
      <c r="J5" s="1">
        <v>2.1150000000000002</v>
      </c>
      <c r="K5" s="1">
        <f t="shared" si="0"/>
        <v>4.2416325000000006</v>
      </c>
      <c r="L5" s="4">
        <v>0</v>
      </c>
    </row>
    <row r="6" spans="1:12">
      <c r="A6" s="11">
        <v>5</v>
      </c>
      <c r="B6" s="1">
        <v>43.83</v>
      </c>
      <c r="C6" s="1">
        <f>AVERAGE($B2:$B21)</f>
        <v>44.005499999999998</v>
      </c>
      <c r="D6" s="1">
        <f>C2+(F2*H2)</f>
        <v>45.162673499999997</v>
      </c>
      <c r="E6" s="1">
        <f>C2-(F2*H2)</f>
        <v>42.848326499999999</v>
      </c>
      <c r="F6" s="1">
        <f>AVERAGE(G2:G21)</f>
        <v>2.0055000000000001</v>
      </c>
      <c r="G6" s="1">
        <v>1.83</v>
      </c>
      <c r="H6" s="1">
        <v>0.57699999999999996</v>
      </c>
      <c r="I6" s="1">
        <v>0</v>
      </c>
      <c r="J6" s="1">
        <v>2.1150000000000002</v>
      </c>
      <c r="K6" s="1">
        <f t="shared" si="0"/>
        <v>4.2416325000000006</v>
      </c>
      <c r="L6" s="4">
        <v>0</v>
      </c>
    </row>
    <row r="7" spans="1:12">
      <c r="A7" s="11">
        <v>6</v>
      </c>
      <c r="B7" s="1">
        <v>43.29</v>
      </c>
      <c r="C7" s="1">
        <f>AVERAGE($B2:$B21)</f>
        <v>44.005499999999998</v>
      </c>
      <c r="D7" s="1">
        <f>C2+(F2*H2)</f>
        <v>45.162673499999997</v>
      </c>
      <c r="E7" s="1">
        <f>C2-(F2*H2)</f>
        <v>42.848326499999999</v>
      </c>
      <c r="F7" s="1">
        <f>AVERAGE(G2:G21)</f>
        <v>2.0055000000000001</v>
      </c>
      <c r="G7" s="1">
        <v>1.29</v>
      </c>
      <c r="H7" s="1">
        <v>0.57699999999999996</v>
      </c>
      <c r="I7" s="1">
        <v>0</v>
      </c>
      <c r="J7" s="1">
        <v>2.1150000000000002</v>
      </c>
      <c r="K7" s="1">
        <f t="shared" si="0"/>
        <v>4.2416325000000006</v>
      </c>
      <c r="L7" s="4">
        <v>0</v>
      </c>
    </row>
    <row r="8" spans="1:12">
      <c r="A8" s="11">
        <v>7</v>
      </c>
      <c r="B8" s="1">
        <v>43.16</v>
      </c>
      <c r="C8" s="1">
        <f>AVERAGE($B2:$B21)</f>
        <v>44.005499999999998</v>
      </c>
      <c r="D8" s="1">
        <f>C2+(F2*H2)</f>
        <v>45.162673499999997</v>
      </c>
      <c r="E8" s="1">
        <f>C2-(F2*H2)</f>
        <v>42.848326499999999</v>
      </c>
      <c r="F8" s="1">
        <f>AVERAGE(G2:G21)</f>
        <v>2.0055000000000001</v>
      </c>
      <c r="G8" s="1">
        <v>1.1599999999999999</v>
      </c>
      <c r="H8" s="1">
        <v>0.57699999999999996</v>
      </c>
      <c r="I8" s="1">
        <v>0</v>
      </c>
      <c r="J8" s="1">
        <v>2.1150000000000002</v>
      </c>
      <c r="K8" s="1">
        <f t="shared" si="0"/>
        <v>4.2416325000000006</v>
      </c>
      <c r="L8" s="4">
        <v>0</v>
      </c>
    </row>
    <row r="9" spans="1:12">
      <c r="A9" s="11">
        <v>8</v>
      </c>
      <c r="B9" s="1">
        <v>43.78</v>
      </c>
      <c r="C9" s="1">
        <f>AVERAGE($B2:$B21)</f>
        <v>44.005499999999998</v>
      </c>
      <c r="D9" s="1">
        <f>C2+(F2*H2)</f>
        <v>45.162673499999997</v>
      </c>
      <c r="E9" s="1">
        <f>C2-(F2*H2)</f>
        <v>42.848326499999999</v>
      </c>
      <c r="F9" s="1">
        <f>AVERAGE(G2:G21)</f>
        <v>2.0055000000000001</v>
      </c>
      <c r="G9" s="1">
        <v>1.78</v>
      </c>
      <c r="H9" s="1">
        <v>0.57699999999999996</v>
      </c>
      <c r="I9" s="1">
        <v>0</v>
      </c>
      <c r="J9" s="1">
        <v>2.1150000000000002</v>
      </c>
      <c r="K9" s="1">
        <f t="shared" si="0"/>
        <v>4.2416325000000006</v>
      </c>
      <c r="L9" s="4">
        <v>0</v>
      </c>
    </row>
    <row r="10" spans="1:12">
      <c r="A10" s="11">
        <v>9</v>
      </c>
      <c r="B10" s="1">
        <v>43.16</v>
      </c>
      <c r="C10" s="1">
        <f>AVERAGE($B2:$B21)</f>
        <v>44.005499999999998</v>
      </c>
      <c r="D10" s="1">
        <f>C2+(F2*H2)</f>
        <v>45.162673499999997</v>
      </c>
      <c r="E10" s="1">
        <f>C2-(F2*H2)</f>
        <v>42.848326499999999</v>
      </c>
      <c r="F10" s="1">
        <f>AVERAGE(G2:G21)</f>
        <v>2.0055000000000001</v>
      </c>
      <c r="G10" s="1">
        <v>1.1599999999999999</v>
      </c>
      <c r="H10" s="1">
        <v>0.57699999999999996</v>
      </c>
      <c r="I10" s="1">
        <v>0</v>
      </c>
      <c r="J10" s="1">
        <v>2.1150000000000002</v>
      </c>
      <c r="K10" s="1">
        <f t="shared" si="0"/>
        <v>4.2416325000000006</v>
      </c>
      <c r="L10" s="4">
        <v>0</v>
      </c>
    </row>
    <row r="11" spans="1:12">
      <c r="A11" s="11">
        <v>10</v>
      </c>
      <c r="B11" s="1">
        <v>43.83</v>
      </c>
      <c r="C11" s="1">
        <f>AVERAGE($B2:$B21)</f>
        <v>44.005499999999998</v>
      </c>
      <c r="D11" s="1">
        <f>C2+(F2*H2)</f>
        <v>45.162673499999997</v>
      </c>
      <c r="E11" s="1">
        <f>C2-(F2*H2)</f>
        <v>42.848326499999999</v>
      </c>
      <c r="F11" s="1">
        <f>AVERAGE(G2:G21)</f>
        <v>2.0055000000000001</v>
      </c>
      <c r="G11" s="1">
        <v>1.83</v>
      </c>
      <c r="H11" s="1">
        <v>0.57699999999999996</v>
      </c>
      <c r="I11" s="1">
        <v>0</v>
      </c>
      <c r="J11" s="1">
        <v>2.1150000000000002</v>
      </c>
      <c r="K11" s="1">
        <f t="shared" si="0"/>
        <v>4.2416325000000006</v>
      </c>
      <c r="L11" s="4">
        <v>0</v>
      </c>
    </row>
    <row r="12" spans="1:12">
      <c r="A12" s="11">
        <v>11</v>
      </c>
      <c r="B12" s="1">
        <v>43.91</v>
      </c>
      <c r="C12" s="1">
        <f>AVERAGE($B2:$B21)</f>
        <v>44.005499999999998</v>
      </c>
      <c r="D12" s="1">
        <f>C2+(F2*H2)</f>
        <v>45.162673499999997</v>
      </c>
      <c r="E12" s="1">
        <f>C2-(F2*H2)</f>
        <v>42.848326499999999</v>
      </c>
      <c r="F12" s="1">
        <f>AVERAGE(G2:G21)</f>
        <v>2.0055000000000001</v>
      </c>
      <c r="G12" s="1">
        <v>1.91</v>
      </c>
      <c r="H12" s="1">
        <v>0.57699999999999996</v>
      </c>
      <c r="I12" s="1">
        <v>0</v>
      </c>
      <c r="J12" s="1">
        <v>2.1150000000000002</v>
      </c>
      <c r="K12" s="1">
        <f t="shared" si="0"/>
        <v>4.2416325000000006</v>
      </c>
      <c r="L12" s="4">
        <v>0</v>
      </c>
    </row>
    <row r="13" spans="1:12">
      <c r="A13" s="11">
        <v>12</v>
      </c>
      <c r="B13" s="1">
        <v>44.21</v>
      </c>
      <c r="C13" s="1">
        <f>AVERAGE($B2:$B21)</f>
        <v>44.005499999999998</v>
      </c>
      <c r="D13" s="1">
        <f>C2+(F2*H2)</f>
        <v>45.162673499999997</v>
      </c>
      <c r="E13" s="1">
        <f>C2-(F2*H2)</f>
        <v>42.848326499999999</v>
      </c>
      <c r="F13" s="1">
        <f>AVERAGE(G2:G21)</f>
        <v>2.0055000000000001</v>
      </c>
      <c r="G13" s="1">
        <v>2.21</v>
      </c>
      <c r="H13" s="1">
        <v>0.57699999999999996</v>
      </c>
      <c r="I13" s="1">
        <v>0</v>
      </c>
      <c r="J13" s="1">
        <v>2.1150000000000002</v>
      </c>
      <c r="K13" s="1">
        <f t="shared" si="0"/>
        <v>4.2416325000000006</v>
      </c>
      <c r="L13" s="4">
        <v>0</v>
      </c>
    </row>
    <row r="14" spans="1:12">
      <c r="A14" s="11">
        <v>13</v>
      </c>
      <c r="B14" s="1">
        <v>43.97</v>
      </c>
      <c r="C14" s="1">
        <f>AVERAGE($B2:$B21)</f>
        <v>44.005499999999998</v>
      </c>
      <c r="D14" s="1">
        <f>C2+(F2*H2)</f>
        <v>45.162673499999997</v>
      </c>
      <c r="E14" s="1">
        <f>C2-(F2*H2)</f>
        <v>42.848326499999999</v>
      </c>
      <c r="F14" s="1">
        <f>AVERAGE(G2:G21)</f>
        <v>2.0055000000000001</v>
      </c>
      <c r="G14" s="1">
        <v>1.97</v>
      </c>
      <c r="H14" s="1">
        <v>0.57699999999999996</v>
      </c>
      <c r="I14" s="1">
        <v>0</v>
      </c>
      <c r="J14" s="1">
        <v>2.1150000000000002</v>
      </c>
      <c r="K14" s="1">
        <f t="shared" si="0"/>
        <v>4.2416325000000006</v>
      </c>
      <c r="L14" s="4">
        <v>0</v>
      </c>
    </row>
    <row r="15" spans="1:12">
      <c r="A15" s="11">
        <v>14</v>
      </c>
      <c r="B15" s="1">
        <v>44.56</v>
      </c>
      <c r="C15" s="1">
        <f>AVERAGE($B2:$B21)</f>
        <v>44.005499999999998</v>
      </c>
      <c r="D15" s="1">
        <f>C2+(F2*H2)</f>
        <v>45.162673499999997</v>
      </c>
      <c r="E15" s="1">
        <f>C2-(F2*H2)</f>
        <v>42.848326499999999</v>
      </c>
      <c r="F15" s="1">
        <f>AVERAGE(G2:G21)</f>
        <v>2.0055000000000001</v>
      </c>
      <c r="G15" s="1">
        <v>2.56</v>
      </c>
      <c r="H15" s="1">
        <v>0.57699999999999996</v>
      </c>
      <c r="I15" s="1">
        <v>0</v>
      </c>
      <c r="J15" s="1">
        <v>2.1150000000000002</v>
      </c>
      <c r="K15" s="1">
        <f t="shared" si="0"/>
        <v>4.2416325000000006</v>
      </c>
      <c r="L15" s="4">
        <v>0</v>
      </c>
    </row>
    <row r="16" spans="1:12">
      <c r="A16" s="11">
        <v>15</v>
      </c>
      <c r="B16" s="1">
        <v>43.38</v>
      </c>
      <c r="C16" s="1">
        <f>AVERAGE($B2:$B21)</f>
        <v>44.005499999999998</v>
      </c>
      <c r="D16" s="1">
        <f>C2+(F2*H2)</f>
        <v>45.162673499999997</v>
      </c>
      <c r="E16" s="1">
        <f>C2-(F2*H2)</f>
        <v>42.848326499999999</v>
      </c>
      <c r="F16" s="1">
        <f>AVERAGE(G2:G21)</f>
        <v>2.0055000000000001</v>
      </c>
      <c r="G16" s="1">
        <v>1.38</v>
      </c>
      <c r="H16" s="1">
        <v>0.57699999999999996</v>
      </c>
      <c r="I16" s="1">
        <v>0</v>
      </c>
      <c r="J16" s="1">
        <v>2.1150000000000002</v>
      </c>
      <c r="K16" s="1">
        <f t="shared" si="0"/>
        <v>4.2416325000000006</v>
      </c>
      <c r="L16" s="4">
        <v>0</v>
      </c>
    </row>
    <row r="17" spans="1:12">
      <c r="A17" s="11">
        <v>16</v>
      </c>
      <c r="B17" s="1">
        <v>43.89</v>
      </c>
      <c r="C17" s="1">
        <f>AVERAGE($B2:$B21)</f>
        <v>44.005499999999998</v>
      </c>
      <c r="D17" s="1">
        <f>C2+(F2*H2)</f>
        <v>45.162673499999997</v>
      </c>
      <c r="E17" s="1">
        <f>C2-(F2*H2)</f>
        <v>42.848326499999999</v>
      </c>
      <c r="F17" s="1">
        <f>AVERAGE(G2:G21)</f>
        <v>2.0055000000000001</v>
      </c>
      <c r="G17" s="1">
        <v>1.89</v>
      </c>
      <c r="H17" s="1">
        <v>0.57699999999999996</v>
      </c>
      <c r="I17" s="1">
        <v>0</v>
      </c>
      <c r="J17" s="1">
        <v>2.1150000000000002</v>
      </c>
      <c r="K17" s="1">
        <f t="shared" si="0"/>
        <v>4.2416325000000006</v>
      </c>
      <c r="L17" s="4">
        <v>0</v>
      </c>
    </row>
    <row r="18" spans="1:12">
      <c r="A18" s="11">
        <v>17</v>
      </c>
      <c r="B18" s="1">
        <v>44.76</v>
      </c>
      <c r="C18" s="1">
        <f>AVERAGE($B2:$B21)</f>
        <v>44.005499999999998</v>
      </c>
      <c r="D18" s="1">
        <f>C2+(F2*H2)</f>
        <v>45.162673499999997</v>
      </c>
      <c r="E18" s="1">
        <f>C2-(F2*H2)</f>
        <v>42.848326499999999</v>
      </c>
      <c r="F18" s="1">
        <f>AVERAGE(G2:G21)</f>
        <v>2.0055000000000001</v>
      </c>
      <c r="G18" s="1">
        <v>2.76</v>
      </c>
      <c r="H18" s="1">
        <v>0.57699999999999996</v>
      </c>
      <c r="I18" s="1">
        <v>0</v>
      </c>
      <c r="J18" s="1">
        <v>2.1150000000000002</v>
      </c>
      <c r="K18" s="1">
        <f t="shared" si="0"/>
        <v>4.2416325000000006</v>
      </c>
      <c r="L18" s="4">
        <v>0</v>
      </c>
    </row>
    <row r="19" spans="1:12">
      <c r="A19" s="11">
        <v>18</v>
      </c>
      <c r="B19" s="1">
        <v>44.88</v>
      </c>
      <c r="C19" s="1">
        <f>AVERAGE($B2:$B21)</f>
        <v>44.005499999999998</v>
      </c>
      <c r="D19" s="1">
        <f>C2+(F2*H2)</f>
        <v>45.162673499999997</v>
      </c>
      <c r="E19" s="1">
        <f>C2-(F2*H2)</f>
        <v>42.848326499999999</v>
      </c>
      <c r="F19" s="1">
        <f>AVERAGE(G2:G21)</f>
        <v>2.0055000000000001</v>
      </c>
      <c r="G19" s="1">
        <v>2.88</v>
      </c>
      <c r="H19" s="1">
        <v>0.57699999999999996</v>
      </c>
      <c r="I19" s="1">
        <v>0</v>
      </c>
      <c r="J19" s="1">
        <v>2.1150000000000002</v>
      </c>
      <c r="K19" s="1">
        <f t="shared" si="0"/>
        <v>4.2416325000000006</v>
      </c>
      <c r="L19" s="4">
        <v>0</v>
      </c>
    </row>
    <row r="20" spans="1:12">
      <c r="A20" s="11">
        <v>19</v>
      </c>
      <c r="B20" s="1">
        <v>43.23</v>
      </c>
      <c r="C20" s="1">
        <f>AVERAGE($B2:$B21)</f>
        <v>44.005499999999998</v>
      </c>
      <c r="D20" s="1">
        <f>C2+(F2*H2)</f>
        <v>45.162673499999997</v>
      </c>
      <c r="E20" s="1">
        <f>C2-(F2*H2)</f>
        <v>42.848326499999999</v>
      </c>
      <c r="F20" s="1">
        <f>AVERAGE(G2:G21)</f>
        <v>2.0055000000000001</v>
      </c>
      <c r="G20" s="1">
        <v>1.23</v>
      </c>
      <c r="H20" s="1">
        <v>0.57699999999999996</v>
      </c>
      <c r="I20" s="1">
        <v>0</v>
      </c>
      <c r="J20" s="1">
        <v>2.1150000000000002</v>
      </c>
      <c r="K20" s="1">
        <f t="shared" si="0"/>
        <v>4.2416325000000006</v>
      </c>
      <c r="L20" s="4">
        <v>0</v>
      </c>
    </row>
    <row r="21" spans="1:12" ht="15.75" thickBot="1">
      <c r="A21" s="12">
        <v>20</v>
      </c>
      <c r="B21" s="5">
        <v>44.12</v>
      </c>
      <c r="C21" s="5">
        <f>AVERAGE($B2:$B21)</f>
        <v>44.005499999999998</v>
      </c>
      <c r="D21" s="5">
        <f>C2+(F2*H2)</f>
        <v>45.162673499999997</v>
      </c>
      <c r="E21" s="5">
        <f>C2-(F2*H2)</f>
        <v>42.848326499999999</v>
      </c>
      <c r="F21" s="5">
        <f>AVERAGE(G2:G21)</f>
        <v>2.0055000000000001</v>
      </c>
      <c r="G21" s="5">
        <v>2.12</v>
      </c>
      <c r="H21" s="5">
        <v>0.57699999999999996</v>
      </c>
      <c r="I21" s="5">
        <v>0</v>
      </c>
      <c r="J21" s="5">
        <v>2.1150000000000002</v>
      </c>
      <c r="K21" s="5">
        <f t="shared" si="0"/>
        <v>4.2416325000000006</v>
      </c>
      <c r="L21" s="6">
        <v>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LNT Construction Internal Use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1" sqref="B1:B21"/>
    </sheetView>
  </sheetViews>
  <sheetFormatPr defaultRowHeight="15"/>
  <cols>
    <col min="2" max="2" width="10.85546875" customWidth="1"/>
  </cols>
  <sheetData>
    <row r="1" spans="1:12" ht="30">
      <c r="A1" s="7" t="s">
        <v>12</v>
      </c>
      <c r="B1" s="8" t="s">
        <v>16</v>
      </c>
      <c r="C1" s="9" t="s">
        <v>6</v>
      </c>
      <c r="D1" s="9" t="s">
        <v>4</v>
      </c>
      <c r="E1" s="9" t="s">
        <v>5</v>
      </c>
      <c r="F1" s="9" t="s">
        <v>2</v>
      </c>
      <c r="G1" s="9" t="s">
        <v>1</v>
      </c>
      <c r="H1" s="9" t="s">
        <v>3</v>
      </c>
      <c r="I1" s="9" t="s">
        <v>7</v>
      </c>
      <c r="J1" s="9" t="s">
        <v>8</v>
      </c>
      <c r="K1" s="9" t="s">
        <v>14</v>
      </c>
      <c r="L1" s="10" t="s">
        <v>10</v>
      </c>
    </row>
    <row r="2" spans="1:12">
      <c r="A2" s="11">
        <v>1</v>
      </c>
      <c r="B2" s="1">
        <v>26</v>
      </c>
      <c r="C2" s="1">
        <f>AVERAGE($B2:$B21)</f>
        <v>24.6</v>
      </c>
      <c r="D2" s="1">
        <f>C2+(F2*H2)</f>
        <v>27.138800000000003</v>
      </c>
      <c r="E2" s="1">
        <f>C2-(F2*H2)</f>
        <v>22.061199999999999</v>
      </c>
      <c r="F2" s="1">
        <f>AVERAGE(G2:G21)</f>
        <v>4.4000000000000004</v>
      </c>
      <c r="G2" s="1">
        <v>6</v>
      </c>
      <c r="H2" s="1">
        <v>0.57699999999999996</v>
      </c>
      <c r="I2" s="1">
        <v>0</v>
      </c>
      <c r="J2" s="1">
        <v>2.1150000000000002</v>
      </c>
      <c r="K2" s="1">
        <f>J2*F2</f>
        <v>9.3060000000000009</v>
      </c>
      <c r="L2" s="4">
        <v>0</v>
      </c>
    </row>
    <row r="3" spans="1:12">
      <c r="A3" s="11">
        <v>2</v>
      </c>
      <c r="B3" s="1">
        <v>25</v>
      </c>
      <c r="C3" s="1">
        <f>AVERAGE($B2:$B21)</f>
        <v>24.6</v>
      </c>
      <c r="D3" s="1">
        <f>C2+(F2*H2)</f>
        <v>27.138800000000003</v>
      </c>
      <c r="E3" s="1">
        <f>C2-(F2*H2)</f>
        <v>22.061199999999999</v>
      </c>
      <c r="F3" s="1">
        <f>AVERAGE(G2:G21)</f>
        <v>4.4000000000000004</v>
      </c>
      <c r="G3" s="1">
        <v>5</v>
      </c>
      <c r="H3" s="1">
        <v>0.57699999999999996</v>
      </c>
      <c r="I3" s="1">
        <v>0</v>
      </c>
      <c r="J3" s="1">
        <v>2.1150000000000002</v>
      </c>
      <c r="K3" s="1">
        <f t="shared" ref="K3:K21" si="0">J3*F3</f>
        <v>9.3060000000000009</v>
      </c>
      <c r="L3" s="4">
        <v>0</v>
      </c>
    </row>
    <row r="4" spans="1:12">
      <c r="A4" s="11">
        <v>3</v>
      </c>
      <c r="B4" s="1">
        <v>25</v>
      </c>
      <c r="C4" s="1">
        <f>AVERAGE($B2:$B21)</f>
        <v>24.6</v>
      </c>
      <c r="D4" s="1">
        <f>C2+(F2*H2)</f>
        <v>27.138800000000003</v>
      </c>
      <c r="E4" s="1">
        <f>C2-(F2*H2)</f>
        <v>22.061199999999999</v>
      </c>
      <c r="F4" s="1">
        <f>AVERAGE(G2:G21)</f>
        <v>4.4000000000000004</v>
      </c>
      <c r="G4" s="1">
        <v>5</v>
      </c>
      <c r="H4" s="1">
        <v>0.57699999999999996</v>
      </c>
      <c r="I4" s="1">
        <v>0</v>
      </c>
      <c r="J4" s="1">
        <v>2.1150000000000002</v>
      </c>
      <c r="K4" s="1">
        <f t="shared" si="0"/>
        <v>9.3060000000000009</v>
      </c>
      <c r="L4" s="4">
        <v>0</v>
      </c>
    </row>
    <row r="5" spans="1:12">
      <c r="A5" s="11">
        <v>4</v>
      </c>
      <c r="B5" s="1">
        <v>25</v>
      </c>
      <c r="C5" s="1">
        <f>AVERAGE($B2:$B21)</f>
        <v>24.6</v>
      </c>
      <c r="D5" s="1">
        <f>C2+(F2*H2)</f>
        <v>27.138800000000003</v>
      </c>
      <c r="E5" s="1">
        <f>C2-(F2*H2)</f>
        <v>22.061199999999999</v>
      </c>
      <c r="F5" s="1">
        <f>AVERAGE(G2:G21)</f>
        <v>4.4000000000000004</v>
      </c>
      <c r="G5" s="1">
        <v>5</v>
      </c>
      <c r="H5" s="1">
        <v>0.57699999999999996</v>
      </c>
      <c r="I5" s="1">
        <v>0</v>
      </c>
      <c r="J5" s="1">
        <v>2.1150000000000002</v>
      </c>
      <c r="K5" s="1">
        <f t="shared" si="0"/>
        <v>9.3060000000000009</v>
      </c>
      <c r="L5" s="4">
        <v>0</v>
      </c>
    </row>
    <row r="6" spans="1:12">
      <c r="A6" s="11">
        <v>5</v>
      </c>
      <c r="B6" s="1">
        <v>25</v>
      </c>
      <c r="C6" s="1">
        <f>AVERAGE($B2:$B21)</f>
        <v>24.6</v>
      </c>
      <c r="D6" s="1">
        <f>C2+(F2*H2)</f>
        <v>27.138800000000003</v>
      </c>
      <c r="E6" s="1">
        <f>C2-(F2*H2)</f>
        <v>22.061199999999999</v>
      </c>
      <c r="F6" s="1">
        <f>AVERAGE(G2:G21)</f>
        <v>4.4000000000000004</v>
      </c>
      <c r="G6" s="1">
        <v>5</v>
      </c>
      <c r="H6" s="1">
        <v>0.57699999999999996</v>
      </c>
      <c r="I6" s="1">
        <v>0</v>
      </c>
      <c r="J6" s="1">
        <v>2.1150000000000002</v>
      </c>
      <c r="K6" s="1">
        <f t="shared" si="0"/>
        <v>9.3060000000000009</v>
      </c>
      <c r="L6" s="4">
        <v>0</v>
      </c>
    </row>
    <row r="7" spans="1:12">
      <c r="A7" s="11">
        <v>6</v>
      </c>
      <c r="B7" s="1">
        <v>25</v>
      </c>
      <c r="C7" s="1">
        <f>AVERAGE($B2:$B21)</f>
        <v>24.6</v>
      </c>
      <c r="D7" s="1">
        <f>C2+(F2*H2)</f>
        <v>27.138800000000003</v>
      </c>
      <c r="E7" s="1">
        <f>C2-(F2*H2)</f>
        <v>22.061199999999999</v>
      </c>
      <c r="F7" s="1">
        <f>AVERAGE(G2:G21)</f>
        <v>4.4000000000000004</v>
      </c>
      <c r="G7" s="1">
        <v>5</v>
      </c>
      <c r="H7" s="1">
        <v>0.57699999999999996</v>
      </c>
      <c r="I7" s="1">
        <v>0</v>
      </c>
      <c r="J7" s="1">
        <v>2.1150000000000002</v>
      </c>
      <c r="K7" s="1">
        <f t="shared" si="0"/>
        <v>9.3060000000000009</v>
      </c>
      <c r="L7" s="4">
        <v>0</v>
      </c>
    </row>
    <row r="8" spans="1:12">
      <c r="A8" s="11">
        <v>7</v>
      </c>
      <c r="B8" s="1">
        <v>22</v>
      </c>
      <c r="C8" s="1">
        <f>AVERAGE($B2:$B21)</f>
        <v>24.6</v>
      </c>
      <c r="D8" s="1">
        <f>C2+(F2*H2)</f>
        <v>27.138800000000003</v>
      </c>
      <c r="E8" s="1">
        <f>C2-(F2*H2)</f>
        <v>22.061199999999999</v>
      </c>
      <c r="F8" s="1">
        <f>AVERAGE(G2:G21)</f>
        <v>4.4000000000000004</v>
      </c>
      <c r="G8" s="1">
        <v>2</v>
      </c>
      <c r="H8" s="1">
        <v>0.57699999999999996</v>
      </c>
      <c r="I8" s="1">
        <v>0</v>
      </c>
      <c r="J8" s="1">
        <v>2.1150000000000002</v>
      </c>
      <c r="K8" s="1">
        <f t="shared" si="0"/>
        <v>9.3060000000000009</v>
      </c>
      <c r="L8" s="4">
        <v>0</v>
      </c>
    </row>
    <row r="9" spans="1:12">
      <c r="A9" s="11">
        <v>8</v>
      </c>
      <c r="B9" s="1">
        <v>24</v>
      </c>
      <c r="C9" s="1">
        <f>AVERAGE($B2:$B21)</f>
        <v>24.6</v>
      </c>
      <c r="D9" s="1">
        <f>C2+(F2*H2)</f>
        <v>27.138800000000003</v>
      </c>
      <c r="E9" s="1">
        <f>C2-(F2*H2)</f>
        <v>22.061199999999999</v>
      </c>
      <c r="F9" s="1">
        <f>AVERAGE(G2:G21)</f>
        <v>4.4000000000000004</v>
      </c>
      <c r="G9" s="1">
        <v>4</v>
      </c>
      <c r="H9" s="1">
        <v>0.57699999999999996</v>
      </c>
      <c r="I9" s="1">
        <v>0</v>
      </c>
      <c r="J9" s="1">
        <v>2.1150000000000002</v>
      </c>
      <c r="K9" s="1">
        <f t="shared" si="0"/>
        <v>9.3060000000000009</v>
      </c>
      <c r="L9" s="4">
        <v>0</v>
      </c>
    </row>
    <row r="10" spans="1:12">
      <c r="A10" s="11">
        <v>9</v>
      </c>
      <c r="B10" s="1">
        <v>24</v>
      </c>
      <c r="C10" s="1">
        <f>AVERAGE($B2:$B21)</f>
        <v>24.6</v>
      </c>
      <c r="D10" s="1">
        <f>C2+(F2*H2)</f>
        <v>27.138800000000003</v>
      </c>
      <c r="E10" s="1">
        <f>C2-(F2*H2)</f>
        <v>22.061199999999999</v>
      </c>
      <c r="F10" s="1">
        <f>AVERAGE(G2:G21)</f>
        <v>4.4000000000000004</v>
      </c>
      <c r="G10" s="1">
        <v>4</v>
      </c>
      <c r="H10" s="1">
        <v>0.57699999999999996</v>
      </c>
      <c r="I10" s="1">
        <v>0</v>
      </c>
      <c r="J10" s="1">
        <v>2.1150000000000002</v>
      </c>
      <c r="K10" s="1">
        <f t="shared" si="0"/>
        <v>9.3060000000000009</v>
      </c>
      <c r="L10" s="4">
        <v>0</v>
      </c>
    </row>
    <row r="11" spans="1:12">
      <c r="A11" s="11">
        <v>10</v>
      </c>
      <c r="B11" s="1">
        <v>26</v>
      </c>
      <c r="C11" s="1">
        <f>AVERAGE($B2:$B21)</f>
        <v>24.6</v>
      </c>
      <c r="D11" s="1">
        <f>C2+(F2*H2)</f>
        <v>27.138800000000003</v>
      </c>
      <c r="E11" s="1">
        <f>C2-(F2*H2)</f>
        <v>22.061199999999999</v>
      </c>
      <c r="F11" s="1">
        <f>AVERAGE(G2:G21)</f>
        <v>4.4000000000000004</v>
      </c>
      <c r="G11" s="1">
        <v>6</v>
      </c>
      <c r="H11" s="1">
        <v>0.57699999999999996</v>
      </c>
      <c r="I11" s="1">
        <v>0</v>
      </c>
      <c r="J11" s="1">
        <v>2.1150000000000002</v>
      </c>
      <c r="K11" s="1">
        <f t="shared" si="0"/>
        <v>9.3060000000000009</v>
      </c>
      <c r="L11" s="4">
        <v>0</v>
      </c>
    </row>
    <row r="12" spans="1:12">
      <c r="A12" s="11">
        <v>11</v>
      </c>
      <c r="B12" s="1">
        <v>24</v>
      </c>
      <c r="C12" s="1">
        <f>AVERAGE($B2:$B21)</f>
        <v>24.6</v>
      </c>
      <c r="D12" s="1">
        <f>C2+(F2*H2)</f>
        <v>27.138800000000003</v>
      </c>
      <c r="E12" s="1">
        <f>C2-(F2*H2)</f>
        <v>22.061199999999999</v>
      </c>
      <c r="F12" s="1">
        <f>AVERAGE(G2:G21)</f>
        <v>4.4000000000000004</v>
      </c>
      <c r="G12" s="1">
        <v>4</v>
      </c>
      <c r="H12" s="1">
        <v>0.57699999999999996</v>
      </c>
      <c r="I12" s="1">
        <v>0</v>
      </c>
      <c r="J12" s="1">
        <v>2.1150000000000002</v>
      </c>
      <c r="K12" s="1">
        <f t="shared" si="0"/>
        <v>9.3060000000000009</v>
      </c>
      <c r="L12" s="4">
        <v>0</v>
      </c>
    </row>
    <row r="13" spans="1:12">
      <c r="A13" s="11">
        <v>12</v>
      </c>
      <c r="B13" s="1">
        <v>25</v>
      </c>
      <c r="C13" s="1">
        <f>AVERAGE($B2:$B21)</f>
        <v>24.6</v>
      </c>
      <c r="D13" s="1">
        <f>C2+(F2*H2)</f>
        <v>27.138800000000003</v>
      </c>
      <c r="E13" s="1">
        <f>C2-(F2*H2)</f>
        <v>22.061199999999999</v>
      </c>
      <c r="F13" s="1">
        <f>AVERAGE(G2:G21)</f>
        <v>4.4000000000000004</v>
      </c>
      <c r="G13" s="1">
        <v>1</v>
      </c>
      <c r="H13" s="1">
        <v>0.57699999999999996</v>
      </c>
      <c r="I13" s="1">
        <v>0</v>
      </c>
      <c r="J13" s="1">
        <v>2.1150000000000002</v>
      </c>
      <c r="K13" s="1">
        <f t="shared" si="0"/>
        <v>9.3060000000000009</v>
      </c>
      <c r="L13" s="4">
        <v>0</v>
      </c>
    </row>
    <row r="14" spans="1:12">
      <c r="A14" s="11">
        <v>13</v>
      </c>
      <c r="B14" s="1">
        <v>23</v>
      </c>
      <c r="C14" s="1">
        <f>AVERAGE($B2:$B21)</f>
        <v>24.6</v>
      </c>
      <c r="D14" s="1">
        <f>C2+(F2*H2)</f>
        <v>27.138800000000003</v>
      </c>
      <c r="E14" s="1">
        <f>C2-(F2*H2)</f>
        <v>22.061199999999999</v>
      </c>
      <c r="F14" s="1">
        <f>AVERAGE(G2:G21)</f>
        <v>4.4000000000000004</v>
      </c>
      <c r="G14" s="1">
        <v>3</v>
      </c>
      <c r="H14" s="1">
        <v>0.57699999999999996</v>
      </c>
      <c r="I14" s="1">
        <v>0</v>
      </c>
      <c r="J14" s="1">
        <v>2.1150000000000002</v>
      </c>
      <c r="K14" s="1">
        <f t="shared" si="0"/>
        <v>9.3060000000000009</v>
      </c>
      <c r="L14" s="4">
        <v>0</v>
      </c>
    </row>
    <row r="15" spans="1:12">
      <c r="A15" s="11">
        <v>14</v>
      </c>
      <c r="B15" s="1">
        <v>27</v>
      </c>
      <c r="C15" s="1">
        <f>AVERAGE($B2:$B21)</f>
        <v>24.6</v>
      </c>
      <c r="D15" s="1">
        <f>C2+(F2*H2)</f>
        <v>27.138800000000003</v>
      </c>
      <c r="E15" s="1">
        <f>C2-(F2*H2)</f>
        <v>22.061199999999999</v>
      </c>
      <c r="F15" s="1">
        <f>AVERAGE(G2:G21)</f>
        <v>4.4000000000000004</v>
      </c>
      <c r="G15" s="1">
        <v>7</v>
      </c>
      <c r="H15" s="1">
        <v>0.57699999999999996</v>
      </c>
      <c r="I15" s="1">
        <v>0</v>
      </c>
      <c r="J15" s="1">
        <v>2.1150000000000002</v>
      </c>
      <c r="K15" s="1">
        <f t="shared" si="0"/>
        <v>9.3060000000000009</v>
      </c>
      <c r="L15" s="4">
        <v>0</v>
      </c>
    </row>
    <row r="16" spans="1:12">
      <c r="A16" s="11">
        <v>15</v>
      </c>
      <c r="B16" s="1">
        <v>26</v>
      </c>
      <c r="C16" s="1">
        <f>AVERAGE($B2:$B21)</f>
        <v>24.6</v>
      </c>
      <c r="D16" s="1">
        <f>C2+(F2*H2)</f>
        <v>27.138800000000003</v>
      </c>
      <c r="E16" s="1">
        <f>C2-(F2*H2)</f>
        <v>22.061199999999999</v>
      </c>
      <c r="F16" s="1">
        <f>AVERAGE(G2:G21)</f>
        <v>4.4000000000000004</v>
      </c>
      <c r="G16" s="1">
        <v>6</v>
      </c>
      <c r="H16" s="1">
        <v>0.57699999999999996</v>
      </c>
      <c r="I16" s="1">
        <v>0</v>
      </c>
      <c r="J16" s="1">
        <v>2.1150000000000002</v>
      </c>
      <c r="K16" s="1">
        <f t="shared" si="0"/>
        <v>9.3060000000000009</v>
      </c>
      <c r="L16" s="4">
        <v>0</v>
      </c>
    </row>
    <row r="17" spans="1:12">
      <c r="A17" s="11">
        <v>16</v>
      </c>
      <c r="B17" s="1">
        <v>24</v>
      </c>
      <c r="C17" s="1">
        <f>AVERAGE($B2:$B21)</f>
        <v>24.6</v>
      </c>
      <c r="D17" s="1">
        <f>C2+(F2*H2)</f>
        <v>27.138800000000003</v>
      </c>
      <c r="E17" s="1">
        <f>C2-(F2*H2)</f>
        <v>22.061199999999999</v>
      </c>
      <c r="F17" s="1">
        <f>AVERAGE(G2:G21)</f>
        <v>4.4000000000000004</v>
      </c>
      <c r="G17" s="1">
        <v>4</v>
      </c>
      <c r="H17" s="1">
        <v>0.57699999999999996</v>
      </c>
      <c r="I17" s="1">
        <v>0</v>
      </c>
      <c r="J17" s="1">
        <v>2.1150000000000002</v>
      </c>
      <c r="K17" s="1">
        <f t="shared" si="0"/>
        <v>9.3060000000000009</v>
      </c>
      <c r="L17" s="4">
        <v>0</v>
      </c>
    </row>
    <row r="18" spans="1:12">
      <c r="A18" s="11">
        <v>17</v>
      </c>
      <c r="B18" s="1">
        <v>25</v>
      </c>
      <c r="C18" s="1">
        <f>AVERAGE($B2:$B21)</f>
        <v>24.6</v>
      </c>
      <c r="D18" s="1">
        <f>C2+(F2*H2)</f>
        <v>27.138800000000003</v>
      </c>
      <c r="E18" s="1">
        <f>C2-(F2*H2)</f>
        <v>22.061199999999999</v>
      </c>
      <c r="F18" s="1">
        <f>AVERAGE(G2:G21)</f>
        <v>4.4000000000000004</v>
      </c>
      <c r="G18" s="1">
        <v>5</v>
      </c>
      <c r="H18" s="1">
        <v>0.57699999999999996</v>
      </c>
      <c r="I18" s="1">
        <v>0</v>
      </c>
      <c r="J18" s="1">
        <v>2.1150000000000002</v>
      </c>
      <c r="K18" s="1">
        <f t="shared" si="0"/>
        <v>9.3060000000000009</v>
      </c>
      <c r="L18" s="4">
        <v>0</v>
      </c>
    </row>
    <row r="19" spans="1:12">
      <c r="A19" s="11">
        <v>18</v>
      </c>
      <c r="B19" s="1">
        <v>23</v>
      </c>
      <c r="C19" s="1">
        <f>AVERAGE($B2:$B21)</f>
        <v>24.6</v>
      </c>
      <c r="D19" s="1">
        <f>C2+(F2*H2)</f>
        <v>27.138800000000003</v>
      </c>
      <c r="E19" s="1">
        <f>C2-(F2*H2)</f>
        <v>22.061199999999999</v>
      </c>
      <c r="F19" s="1">
        <f>AVERAGE(G2:G21)</f>
        <v>4.4000000000000004</v>
      </c>
      <c r="G19" s="1">
        <v>3</v>
      </c>
      <c r="H19" s="1">
        <v>0.57699999999999996</v>
      </c>
      <c r="I19" s="1">
        <v>0</v>
      </c>
      <c r="J19" s="1">
        <v>2.1150000000000002</v>
      </c>
      <c r="K19" s="1">
        <f t="shared" si="0"/>
        <v>9.3060000000000009</v>
      </c>
      <c r="L19" s="4">
        <v>0</v>
      </c>
    </row>
    <row r="20" spans="1:12">
      <c r="A20" s="11">
        <v>19</v>
      </c>
      <c r="B20" s="1">
        <v>26</v>
      </c>
      <c r="C20" s="1">
        <f>AVERAGE($B2:$B21)</f>
        <v>24.6</v>
      </c>
      <c r="D20" s="1">
        <f>C2+(F2*H2)</f>
        <v>27.138800000000003</v>
      </c>
      <c r="E20" s="1">
        <f>C2-(F2*H2)</f>
        <v>22.061199999999999</v>
      </c>
      <c r="F20" s="1">
        <f>AVERAGE(G2:G21)</f>
        <v>4.4000000000000004</v>
      </c>
      <c r="G20" s="1">
        <v>6</v>
      </c>
      <c r="H20" s="1">
        <v>0.57699999999999996</v>
      </c>
      <c r="I20" s="1">
        <v>0</v>
      </c>
      <c r="J20" s="1">
        <v>2.1150000000000002</v>
      </c>
      <c r="K20" s="1">
        <f t="shared" si="0"/>
        <v>9.3060000000000009</v>
      </c>
      <c r="L20" s="4">
        <v>0</v>
      </c>
    </row>
    <row r="21" spans="1:12" ht="15.75" thickBot="1">
      <c r="A21" s="12">
        <v>20</v>
      </c>
      <c r="B21" s="5">
        <v>22</v>
      </c>
      <c r="C21" s="5">
        <f>AVERAGE($B2:$B21)</f>
        <v>24.6</v>
      </c>
      <c r="D21" s="5">
        <f>C2+(F2*H2)</f>
        <v>27.138800000000003</v>
      </c>
      <c r="E21" s="5">
        <f>C2-(F2*H2)</f>
        <v>22.061199999999999</v>
      </c>
      <c r="F21" s="5">
        <f>AVERAGE(G2:G21)</f>
        <v>4.4000000000000004</v>
      </c>
      <c r="G21" s="5">
        <v>2</v>
      </c>
      <c r="H21" s="5">
        <v>0.57699999999999996</v>
      </c>
      <c r="I21" s="5">
        <v>0</v>
      </c>
      <c r="J21" s="5">
        <v>2.1150000000000002</v>
      </c>
      <c r="K21" s="5">
        <f t="shared" si="0"/>
        <v>9.3060000000000009</v>
      </c>
      <c r="L21" s="6">
        <v>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LNT Construction Internal Use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1" sqref="B1:B21"/>
    </sheetView>
  </sheetViews>
  <sheetFormatPr defaultRowHeight="15"/>
  <sheetData>
    <row r="1" spans="1:12">
      <c r="A1" s="7" t="s">
        <v>12</v>
      </c>
      <c r="B1" s="8" t="s">
        <v>17</v>
      </c>
      <c r="C1" s="9" t="s">
        <v>6</v>
      </c>
      <c r="D1" s="9" t="s">
        <v>4</v>
      </c>
      <c r="E1" s="9" t="s">
        <v>5</v>
      </c>
      <c r="F1" s="9" t="s">
        <v>2</v>
      </c>
      <c r="G1" s="9" t="s">
        <v>1</v>
      </c>
      <c r="H1" s="9" t="s">
        <v>3</v>
      </c>
      <c r="I1" s="9" t="s">
        <v>7</v>
      </c>
      <c r="J1" s="9" t="s">
        <v>8</v>
      </c>
      <c r="K1" s="9" t="s">
        <v>14</v>
      </c>
      <c r="L1" s="10" t="s">
        <v>10</v>
      </c>
    </row>
    <row r="2" spans="1:12">
      <c r="A2" s="11">
        <v>1</v>
      </c>
      <c r="B2" s="1">
        <v>82</v>
      </c>
      <c r="C2" s="1">
        <f>AVERAGE($B2:$B21)</f>
        <v>82.7</v>
      </c>
      <c r="D2" s="1">
        <f>C2+(F2*H2)</f>
        <v>90.027900000000002</v>
      </c>
      <c r="E2" s="1">
        <f>C2-(F2*H2)</f>
        <v>75.372100000000003</v>
      </c>
      <c r="F2" s="1">
        <f>AVERAGE(G2:G21)</f>
        <v>12.7</v>
      </c>
      <c r="G2" s="1">
        <v>12</v>
      </c>
      <c r="H2" s="1">
        <v>0.57699999999999996</v>
      </c>
      <c r="I2" s="1">
        <v>0</v>
      </c>
      <c r="J2" s="1">
        <v>2.1150000000000002</v>
      </c>
      <c r="K2" s="1">
        <f>J2*F2</f>
        <v>26.860500000000002</v>
      </c>
      <c r="L2" s="4">
        <v>0</v>
      </c>
    </row>
    <row r="3" spans="1:12">
      <c r="A3" s="11">
        <v>2</v>
      </c>
      <c r="B3" s="1">
        <v>84</v>
      </c>
      <c r="C3" s="1">
        <f>AVERAGE($B2:$B21)</f>
        <v>82.7</v>
      </c>
      <c r="D3" s="1">
        <f>C2+(F2*H2)</f>
        <v>90.027900000000002</v>
      </c>
      <c r="E3" s="1">
        <f>C2-(F2*H2)</f>
        <v>75.372100000000003</v>
      </c>
      <c r="F3" s="1">
        <f>AVERAGE(G2:G21)</f>
        <v>12.7</v>
      </c>
      <c r="G3" s="1">
        <v>14</v>
      </c>
      <c r="H3" s="1">
        <v>0.57699999999999996</v>
      </c>
      <c r="I3" s="1">
        <v>0</v>
      </c>
      <c r="J3" s="1">
        <v>2.1150000000000002</v>
      </c>
      <c r="K3" s="1">
        <f t="shared" ref="K3:K21" si="0">J3*F3</f>
        <v>26.860500000000002</v>
      </c>
      <c r="L3" s="4">
        <v>0</v>
      </c>
    </row>
    <row r="4" spans="1:12">
      <c r="A4" s="11">
        <v>3</v>
      </c>
      <c r="B4" s="1">
        <v>84</v>
      </c>
      <c r="C4" s="1">
        <f>AVERAGE($B2:$B21)</f>
        <v>82.7</v>
      </c>
      <c r="D4" s="1">
        <f>C2+(F2*H2)</f>
        <v>90.027900000000002</v>
      </c>
      <c r="E4" s="1">
        <f>C2-(F2*H2)</f>
        <v>75.372100000000003</v>
      </c>
      <c r="F4" s="1">
        <f>AVERAGE(G2:G21)</f>
        <v>12.7</v>
      </c>
      <c r="G4" s="1">
        <v>14</v>
      </c>
      <c r="H4" s="1">
        <v>0.57699999999999996</v>
      </c>
      <c r="I4" s="1">
        <v>0</v>
      </c>
      <c r="J4" s="1">
        <v>2.1150000000000002</v>
      </c>
      <c r="K4" s="1">
        <f t="shared" si="0"/>
        <v>26.860500000000002</v>
      </c>
      <c r="L4" s="4">
        <v>0</v>
      </c>
    </row>
    <row r="5" spans="1:12">
      <c r="A5" s="11">
        <v>4</v>
      </c>
      <c r="B5" s="1">
        <v>82</v>
      </c>
      <c r="C5" s="1">
        <f>AVERAGE($B2:$B21)</f>
        <v>82.7</v>
      </c>
      <c r="D5" s="1">
        <f>C2+(F2*H2)</f>
        <v>90.027900000000002</v>
      </c>
      <c r="E5" s="1">
        <f>C2-(F2*H2)</f>
        <v>75.372100000000003</v>
      </c>
      <c r="F5" s="1">
        <f>AVERAGE(G2:G21)</f>
        <v>12.7</v>
      </c>
      <c r="G5" s="1">
        <v>12</v>
      </c>
      <c r="H5" s="1">
        <v>0.57699999999999996</v>
      </c>
      <c r="I5" s="1">
        <v>0</v>
      </c>
      <c r="J5" s="1">
        <v>2.1150000000000002</v>
      </c>
      <c r="K5" s="1">
        <f t="shared" si="0"/>
        <v>26.860500000000002</v>
      </c>
      <c r="L5" s="4">
        <v>0</v>
      </c>
    </row>
    <row r="6" spans="1:12">
      <c r="A6" s="11">
        <v>5</v>
      </c>
      <c r="B6" s="1">
        <v>85</v>
      </c>
      <c r="C6" s="1">
        <f>AVERAGE($B2:$B21)</f>
        <v>82.7</v>
      </c>
      <c r="D6" s="1">
        <f>C2+(F2*H2)</f>
        <v>90.027900000000002</v>
      </c>
      <c r="E6" s="1">
        <f>C2-(F2*H2)</f>
        <v>75.372100000000003</v>
      </c>
      <c r="F6" s="1">
        <f>AVERAGE(G2:G21)</f>
        <v>12.7</v>
      </c>
      <c r="G6" s="1">
        <v>15</v>
      </c>
      <c r="H6" s="1">
        <v>0.57699999999999996</v>
      </c>
      <c r="I6" s="1">
        <v>0</v>
      </c>
      <c r="J6" s="1">
        <v>2.1150000000000002</v>
      </c>
      <c r="K6" s="1">
        <f t="shared" si="0"/>
        <v>26.860500000000002</v>
      </c>
      <c r="L6" s="4">
        <v>0</v>
      </c>
    </row>
    <row r="7" spans="1:12">
      <c r="A7" s="11">
        <v>6</v>
      </c>
      <c r="B7" s="1">
        <v>83</v>
      </c>
      <c r="C7" s="1">
        <f>AVERAGE($B2:$B21)</f>
        <v>82.7</v>
      </c>
      <c r="D7" s="1">
        <f>C2+(F2*H2)</f>
        <v>90.027900000000002</v>
      </c>
      <c r="E7" s="1">
        <f>C2-(F2*H2)</f>
        <v>75.372100000000003</v>
      </c>
      <c r="F7" s="1">
        <f>AVERAGE(G2:G21)</f>
        <v>12.7</v>
      </c>
      <c r="G7" s="1">
        <v>13</v>
      </c>
      <c r="H7" s="1">
        <v>0.57699999999999996</v>
      </c>
      <c r="I7" s="1">
        <v>0</v>
      </c>
      <c r="J7" s="1">
        <v>2.1150000000000002</v>
      </c>
      <c r="K7" s="1">
        <f t="shared" si="0"/>
        <v>26.860500000000002</v>
      </c>
      <c r="L7" s="4">
        <v>0</v>
      </c>
    </row>
    <row r="8" spans="1:12">
      <c r="A8" s="11">
        <v>7</v>
      </c>
      <c r="B8" s="1">
        <v>84</v>
      </c>
      <c r="C8" s="1">
        <f>AVERAGE($B2:$B21)</f>
        <v>82.7</v>
      </c>
      <c r="D8" s="1">
        <f>C2+(F2*H2)</f>
        <v>90.027900000000002</v>
      </c>
      <c r="E8" s="1">
        <f>C2-(F2*H2)</f>
        <v>75.372100000000003</v>
      </c>
      <c r="F8" s="1">
        <f>AVERAGE(G2:G21)</f>
        <v>12.7</v>
      </c>
      <c r="G8" s="1">
        <v>14</v>
      </c>
      <c r="H8" s="1">
        <v>0.57699999999999996</v>
      </c>
      <c r="I8" s="1">
        <v>0</v>
      </c>
      <c r="J8" s="1">
        <v>2.1150000000000002</v>
      </c>
      <c r="K8" s="1">
        <f t="shared" si="0"/>
        <v>26.860500000000002</v>
      </c>
      <c r="L8" s="4">
        <v>0</v>
      </c>
    </row>
    <row r="9" spans="1:12">
      <c r="A9" s="11">
        <v>8</v>
      </c>
      <c r="B9" s="1">
        <v>82</v>
      </c>
      <c r="C9" s="1">
        <f>AVERAGE($B2:$B21)</f>
        <v>82.7</v>
      </c>
      <c r="D9" s="1">
        <f>C2+(F2*H2)</f>
        <v>90.027900000000002</v>
      </c>
      <c r="E9" s="1">
        <f>C2-(F2*H2)</f>
        <v>75.372100000000003</v>
      </c>
      <c r="F9" s="1">
        <f>AVERAGE(G2:G21)</f>
        <v>12.7</v>
      </c>
      <c r="G9" s="1">
        <v>12</v>
      </c>
      <c r="H9" s="1">
        <v>0.57699999999999996</v>
      </c>
      <c r="I9" s="1">
        <v>0</v>
      </c>
      <c r="J9" s="1">
        <v>2.1150000000000002</v>
      </c>
      <c r="K9" s="1">
        <f t="shared" si="0"/>
        <v>26.860500000000002</v>
      </c>
      <c r="L9" s="4">
        <v>0</v>
      </c>
    </row>
    <row r="10" spans="1:12">
      <c r="A10" s="11">
        <v>9</v>
      </c>
      <c r="B10" s="1">
        <v>84</v>
      </c>
      <c r="C10" s="1">
        <f>AVERAGE($B2:$B21)</f>
        <v>82.7</v>
      </c>
      <c r="D10" s="1">
        <f>C2+(F2*H2)</f>
        <v>90.027900000000002</v>
      </c>
      <c r="E10" s="1">
        <f>C2-(F2*H2)</f>
        <v>75.372100000000003</v>
      </c>
      <c r="F10" s="1">
        <f>AVERAGE(G2:G21)</f>
        <v>12.7</v>
      </c>
      <c r="G10" s="1">
        <v>14</v>
      </c>
      <c r="H10" s="1">
        <v>0.57699999999999996</v>
      </c>
      <c r="I10" s="1">
        <v>0</v>
      </c>
      <c r="J10" s="1">
        <v>2.1150000000000002</v>
      </c>
      <c r="K10" s="1">
        <f t="shared" si="0"/>
        <v>26.860500000000002</v>
      </c>
      <c r="L10" s="4">
        <v>0</v>
      </c>
    </row>
    <row r="11" spans="1:12">
      <c r="A11" s="11">
        <v>10</v>
      </c>
      <c r="B11" s="1">
        <v>81</v>
      </c>
      <c r="C11" s="1">
        <f>AVERAGE($B2:$B21)</f>
        <v>82.7</v>
      </c>
      <c r="D11" s="1">
        <f>C2+(F2*H2)</f>
        <v>90.027900000000002</v>
      </c>
      <c r="E11" s="1">
        <f>C2-(F2*H2)</f>
        <v>75.372100000000003</v>
      </c>
      <c r="F11" s="1">
        <f>AVERAGE(G2:G21)</f>
        <v>12.7</v>
      </c>
      <c r="G11" s="1">
        <v>11</v>
      </c>
      <c r="H11" s="1">
        <v>0.57699999999999996</v>
      </c>
      <c r="I11" s="1">
        <v>0</v>
      </c>
      <c r="J11" s="1">
        <v>2.1150000000000002</v>
      </c>
      <c r="K11" s="1">
        <f t="shared" si="0"/>
        <v>26.860500000000002</v>
      </c>
      <c r="L11" s="4">
        <v>0</v>
      </c>
    </row>
    <row r="12" spans="1:12">
      <c r="A12" s="11">
        <v>11</v>
      </c>
      <c r="B12" s="1">
        <v>82</v>
      </c>
      <c r="C12" s="1">
        <f>AVERAGE($B2:$B21)</f>
        <v>82.7</v>
      </c>
      <c r="D12" s="1">
        <f>C2+(F2*H2)</f>
        <v>90.027900000000002</v>
      </c>
      <c r="E12" s="1">
        <f>C2-(F2*H2)</f>
        <v>75.372100000000003</v>
      </c>
      <c r="F12" s="1">
        <f>AVERAGE(G2:G21)</f>
        <v>12.7</v>
      </c>
      <c r="G12" s="1">
        <v>12</v>
      </c>
      <c r="H12" s="1">
        <v>0.57699999999999996</v>
      </c>
      <c r="I12" s="1">
        <v>0</v>
      </c>
      <c r="J12" s="1">
        <v>2.1150000000000002</v>
      </c>
      <c r="K12" s="1">
        <f t="shared" si="0"/>
        <v>26.860500000000002</v>
      </c>
      <c r="L12" s="4">
        <v>0</v>
      </c>
    </row>
    <row r="13" spans="1:12">
      <c r="A13" s="11">
        <v>12</v>
      </c>
      <c r="B13" s="1">
        <v>80</v>
      </c>
      <c r="C13" s="1">
        <f>AVERAGE($B2:$B21)</f>
        <v>82.7</v>
      </c>
      <c r="D13" s="1">
        <f>C2+(F2*H2)</f>
        <v>90.027900000000002</v>
      </c>
      <c r="E13" s="1">
        <f>C2-(F2*H2)</f>
        <v>75.372100000000003</v>
      </c>
      <c r="F13" s="1">
        <f>AVERAGE(G2:G21)</f>
        <v>12.7</v>
      </c>
      <c r="G13" s="1">
        <v>10</v>
      </c>
      <c r="H13" s="1">
        <v>0.57699999999999996</v>
      </c>
      <c r="I13" s="1">
        <v>0</v>
      </c>
      <c r="J13" s="1">
        <v>2.1150000000000002</v>
      </c>
      <c r="K13" s="1">
        <f t="shared" si="0"/>
        <v>26.860500000000002</v>
      </c>
      <c r="L13" s="4">
        <v>0</v>
      </c>
    </row>
    <row r="14" spans="1:12">
      <c r="A14" s="11">
        <v>13</v>
      </c>
      <c r="B14" s="1">
        <v>83</v>
      </c>
      <c r="C14" s="1">
        <f>AVERAGE($B2:$B21)</f>
        <v>82.7</v>
      </c>
      <c r="D14" s="1">
        <f>C2+(F2*H2)</f>
        <v>90.027900000000002</v>
      </c>
      <c r="E14" s="1">
        <f>C2-(F2*H2)</f>
        <v>75.372100000000003</v>
      </c>
      <c r="F14" s="1">
        <f>AVERAGE(G2:G21)</f>
        <v>12.7</v>
      </c>
      <c r="G14" s="1">
        <v>13</v>
      </c>
      <c r="H14" s="1">
        <v>0.57699999999999996</v>
      </c>
      <c r="I14" s="1">
        <v>0</v>
      </c>
      <c r="J14" s="1">
        <v>2.1150000000000002</v>
      </c>
      <c r="K14" s="1">
        <f t="shared" si="0"/>
        <v>26.860500000000002</v>
      </c>
      <c r="L14" s="4">
        <v>0</v>
      </c>
    </row>
    <row r="15" spans="1:12">
      <c r="A15" s="11">
        <v>14</v>
      </c>
      <c r="B15" s="1">
        <v>85</v>
      </c>
      <c r="C15" s="1">
        <f>AVERAGE($B2:$B21)</f>
        <v>82.7</v>
      </c>
      <c r="D15" s="1">
        <f>C2+(F2*H2)</f>
        <v>90.027900000000002</v>
      </c>
      <c r="E15" s="1">
        <f>C2-(F2*H2)</f>
        <v>75.372100000000003</v>
      </c>
      <c r="F15" s="1">
        <f>AVERAGE(G2:G21)</f>
        <v>12.7</v>
      </c>
      <c r="G15" s="1">
        <v>15</v>
      </c>
      <c r="H15" s="1">
        <v>0.57699999999999996</v>
      </c>
      <c r="I15" s="1">
        <v>0</v>
      </c>
      <c r="J15" s="1">
        <v>2.1150000000000002</v>
      </c>
      <c r="K15" s="1">
        <f t="shared" si="0"/>
        <v>26.860500000000002</v>
      </c>
      <c r="L15" s="4">
        <v>0</v>
      </c>
    </row>
    <row r="16" spans="1:12">
      <c r="A16" s="11">
        <v>15</v>
      </c>
      <c r="B16" s="1">
        <v>82</v>
      </c>
      <c r="C16" s="1">
        <f>AVERAGE($B2:$B21)</f>
        <v>82.7</v>
      </c>
      <c r="D16" s="1">
        <f>C2+(F2*H2)</f>
        <v>90.027900000000002</v>
      </c>
      <c r="E16" s="1">
        <f>C2-(F2*H2)</f>
        <v>75.372100000000003</v>
      </c>
      <c r="F16" s="1">
        <f>AVERAGE(G2:G21)</f>
        <v>12.7</v>
      </c>
      <c r="G16" s="1">
        <v>12</v>
      </c>
      <c r="H16" s="1">
        <v>0.57699999999999996</v>
      </c>
      <c r="I16" s="1">
        <v>0</v>
      </c>
      <c r="J16" s="1">
        <v>2.1150000000000002</v>
      </c>
      <c r="K16" s="1">
        <f t="shared" si="0"/>
        <v>26.860500000000002</v>
      </c>
      <c r="L16" s="4">
        <v>0</v>
      </c>
    </row>
    <row r="17" spans="1:12">
      <c r="A17" s="11">
        <v>16</v>
      </c>
      <c r="B17" s="1">
        <v>81</v>
      </c>
      <c r="C17" s="1">
        <f>AVERAGE($B2:$B21)</f>
        <v>82.7</v>
      </c>
      <c r="D17" s="1">
        <f>C2+(F2*H2)</f>
        <v>90.027900000000002</v>
      </c>
      <c r="E17" s="1">
        <f>C2-(F2*H2)</f>
        <v>75.372100000000003</v>
      </c>
      <c r="F17" s="1">
        <f>AVERAGE(G2:G21)</f>
        <v>12.7</v>
      </c>
      <c r="G17" s="1">
        <v>11</v>
      </c>
      <c r="H17" s="1">
        <v>0.57699999999999996</v>
      </c>
      <c r="I17" s="1">
        <v>0</v>
      </c>
      <c r="J17" s="1">
        <v>2.1150000000000002</v>
      </c>
      <c r="K17" s="1">
        <f t="shared" si="0"/>
        <v>26.860500000000002</v>
      </c>
      <c r="L17" s="4">
        <v>0</v>
      </c>
    </row>
    <row r="18" spans="1:12">
      <c r="A18" s="11">
        <v>17</v>
      </c>
      <c r="B18" s="1">
        <v>80</v>
      </c>
      <c r="C18" s="1">
        <f>AVERAGE($B2:$B21)</f>
        <v>82.7</v>
      </c>
      <c r="D18" s="1">
        <f>C2+(F2*H2)</f>
        <v>90.027900000000002</v>
      </c>
      <c r="E18" s="1">
        <f>C2-(F2*H2)</f>
        <v>75.372100000000003</v>
      </c>
      <c r="F18" s="1">
        <f>AVERAGE(G2:G21)</f>
        <v>12.7</v>
      </c>
      <c r="G18" s="1">
        <v>10</v>
      </c>
      <c r="H18" s="1">
        <v>0.57699999999999996</v>
      </c>
      <c r="I18" s="1">
        <v>0</v>
      </c>
      <c r="J18" s="1">
        <v>2.1150000000000002</v>
      </c>
      <c r="K18" s="1">
        <f t="shared" si="0"/>
        <v>26.860500000000002</v>
      </c>
      <c r="L18" s="4">
        <v>0</v>
      </c>
    </row>
    <row r="19" spans="1:12">
      <c r="A19" s="11">
        <v>18</v>
      </c>
      <c r="B19" s="1">
        <v>84</v>
      </c>
      <c r="C19" s="1">
        <f>AVERAGE($B2:$B21)</f>
        <v>82.7</v>
      </c>
      <c r="D19" s="1">
        <f>C2+(F2*H2)</f>
        <v>90.027900000000002</v>
      </c>
      <c r="E19" s="1">
        <f>C2-(F2*H2)</f>
        <v>75.372100000000003</v>
      </c>
      <c r="F19" s="1">
        <f>AVERAGE(G2:G21)</f>
        <v>12.7</v>
      </c>
      <c r="G19" s="1">
        <v>14</v>
      </c>
      <c r="H19" s="1">
        <v>0.57699999999999996</v>
      </c>
      <c r="I19" s="1">
        <v>0</v>
      </c>
      <c r="J19" s="1">
        <v>2.1150000000000002</v>
      </c>
      <c r="K19" s="1">
        <f t="shared" si="0"/>
        <v>26.860500000000002</v>
      </c>
      <c r="L19" s="4">
        <v>0</v>
      </c>
    </row>
    <row r="20" spans="1:12">
      <c r="A20" s="11">
        <v>19</v>
      </c>
      <c r="B20" s="1">
        <v>81</v>
      </c>
      <c r="C20" s="1">
        <f>AVERAGE($B2:$B21)</f>
        <v>82.7</v>
      </c>
      <c r="D20" s="1">
        <f>C2+(F2*H2)</f>
        <v>90.027900000000002</v>
      </c>
      <c r="E20" s="1">
        <f>C2-(F2*H2)</f>
        <v>75.372100000000003</v>
      </c>
      <c r="F20" s="1">
        <f>AVERAGE(G2:G21)</f>
        <v>12.7</v>
      </c>
      <c r="G20" s="1">
        <v>11</v>
      </c>
      <c r="H20" s="1">
        <v>0.57699999999999996</v>
      </c>
      <c r="I20" s="1">
        <v>0</v>
      </c>
      <c r="J20" s="1">
        <v>2.1150000000000002</v>
      </c>
      <c r="K20" s="1">
        <f t="shared" si="0"/>
        <v>26.860500000000002</v>
      </c>
      <c r="L20" s="4">
        <v>0</v>
      </c>
    </row>
    <row r="21" spans="1:12" ht="15.75" thickBot="1">
      <c r="A21" s="12">
        <v>20</v>
      </c>
      <c r="B21" s="5">
        <v>85</v>
      </c>
      <c r="C21" s="5">
        <f>AVERAGE($B2:$B21)</f>
        <v>82.7</v>
      </c>
      <c r="D21" s="5">
        <f>C2+(F2*H2)</f>
        <v>90.027900000000002</v>
      </c>
      <c r="E21" s="5">
        <f>C2-(F2*H2)</f>
        <v>75.372100000000003</v>
      </c>
      <c r="F21" s="5">
        <f>AVERAGE(G2:G21)</f>
        <v>12.7</v>
      </c>
      <c r="G21" s="5">
        <v>15</v>
      </c>
      <c r="H21" s="5">
        <v>0.57699999999999996</v>
      </c>
      <c r="I21" s="5">
        <v>0</v>
      </c>
      <c r="J21" s="5">
        <v>2.1150000000000002</v>
      </c>
      <c r="K21" s="5">
        <f t="shared" si="0"/>
        <v>26.860500000000002</v>
      </c>
      <c r="L21" s="6">
        <v>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LNT Construction Internal Use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Q14"/>
  <sheetViews>
    <sheetView workbookViewId="0">
      <selection activeCell="B2" sqref="B2:K14"/>
    </sheetView>
  </sheetViews>
  <sheetFormatPr defaultRowHeight="15"/>
  <cols>
    <col min="2" max="2" width="18.140625" customWidth="1"/>
    <col min="5" max="5" width="11.7109375" customWidth="1"/>
    <col min="6" max="6" width="10.140625" customWidth="1"/>
    <col min="8" max="8" width="10.5703125" customWidth="1"/>
    <col min="10" max="10" width="3.42578125" customWidth="1"/>
    <col min="13" max="13" width="17.85546875" customWidth="1"/>
    <col min="15" max="15" width="11.42578125" customWidth="1"/>
    <col min="16" max="16" width="10.85546875" customWidth="1"/>
  </cols>
  <sheetData>
    <row r="1" spans="2:17" ht="15.75" thickBot="1"/>
    <row r="2" spans="2:17" ht="45">
      <c r="B2" s="17" t="s">
        <v>18</v>
      </c>
      <c r="C2" s="18" t="s">
        <v>19</v>
      </c>
      <c r="D2" s="18" t="s">
        <v>20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25</v>
      </c>
      <c r="J2" s="25"/>
      <c r="K2" s="23" t="s">
        <v>40</v>
      </c>
      <c r="M2" s="34" t="s">
        <v>38</v>
      </c>
      <c r="N2" s="35" t="s">
        <v>39</v>
      </c>
      <c r="O2" s="36" t="s">
        <v>42</v>
      </c>
      <c r="P2" s="37" t="s">
        <v>41</v>
      </c>
      <c r="Q2" s="38" t="s">
        <v>43</v>
      </c>
    </row>
    <row r="3" spans="2:17">
      <c r="B3" s="19" t="s">
        <v>26</v>
      </c>
      <c r="C3" s="1" t="s">
        <v>37</v>
      </c>
      <c r="D3" s="16">
        <v>3</v>
      </c>
      <c r="E3" s="16">
        <v>2</v>
      </c>
      <c r="F3" s="1" t="s">
        <v>37</v>
      </c>
      <c r="G3" s="1" t="s">
        <v>37</v>
      </c>
      <c r="H3" s="1" t="s">
        <v>37</v>
      </c>
      <c r="I3" s="1" t="s">
        <v>37</v>
      </c>
      <c r="J3" s="21"/>
      <c r="K3" s="24">
        <f>SUM(C3:I3)</f>
        <v>5</v>
      </c>
      <c r="M3" s="32" t="s">
        <v>32</v>
      </c>
      <c r="N3" s="33">
        <v>110</v>
      </c>
      <c r="O3" s="33">
        <v>20.29</v>
      </c>
      <c r="P3" s="33">
        <v>110</v>
      </c>
      <c r="Q3" s="39">
        <v>20.3</v>
      </c>
    </row>
    <row r="4" spans="2:17">
      <c r="B4" s="19" t="s">
        <v>27</v>
      </c>
      <c r="C4" s="16">
        <v>2</v>
      </c>
      <c r="D4" s="1" t="s">
        <v>37</v>
      </c>
      <c r="E4" s="16">
        <v>1</v>
      </c>
      <c r="F4" s="1" t="s">
        <v>37</v>
      </c>
      <c r="G4" s="16">
        <v>3</v>
      </c>
      <c r="H4" s="16">
        <v>2</v>
      </c>
      <c r="I4" s="16">
        <v>1</v>
      </c>
      <c r="J4" s="21"/>
      <c r="K4" s="24">
        <f t="shared" ref="K4:K12" si="0">SUM(C4:I4)</f>
        <v>9</v>
      </c>
      <c r="M4" s="32" t="s">
        <v>31</v>
      </c>
      <c r="N4" s="33">
        <v>84</v>
      </c>
      <c r="O4" s="33">
        <v>35.79</v>
      </c>
      <c r="P4" s="33">
        <v>194</v>
      </c>
      <c r="Q4" s="39">
        <v>15.5</v>
      </c>
    </row>
    <row r="5" spans="2:17">
      <c r="B5" s="19" t="s">
        <v>28</v>
      </c>
      <c r="C5" s="16">
        <v>4</v>
      </c>
      <c r="D5" s="16">
        <v>2</v>
      </c>
      <c r="E5" s="16">
        <v>2</v>
      </c>
      <c r="F5" s="16">
        <v>1</v>
      </c>
      <c r="G5" s="1" t="s">
        <v>37</v>
      </c>
      <c r="H5" s="1" t="s">
        <v>37</v>
      </c>
      <c r="I5" s="1" t="s">
        <v>37</v>
      </c>
      <c r="J5" s="21"/>
      <c r="K5" s="24">
        <f t="shared" si="0"/>
        <v>9</v>
      </c>
      <c r="M5" s="32" t="s">
        <v>34</v>
      </c>
      <c r="N5" s="33">
        <v>66</v>
      </c>
      <c r="O5" s="33">
        <v>47.97</v>
      </c>
      <c r="P5" s="33">
        <v>260</v>
      </c>
      <c r="Q5" s="39">
        <v>12.17</v>
      </c>
    </row>
    <row r="6" spans="2:17">
      <c r="B6" s="19" t="s">
        <v>29</v>
      </c>
      <c r="C6" s="16">
        <v>1</v>
      </c>
      <c r="D6" s="1" t="s">
        <v>37</v>
      </c>
      <c r="E6" s="1" t="s">
        <v>37</v>
      </c>
      <c r="F6" s="16">
        <v>2</v>
      </c>
      <c r="G6" s="16">
        <v>3</v>
      </c>
      <c r="H6" s="16">
        <v>1</v>
      </c>
      <c r="I6" s="1" t="s">
        <v>37</v>
      </c>
      <c r="J6" s="21"/>
      <c r="K6" s="24">
        <f t="shared" si="0"/>
        <v>7</v>
      </c>
      <c r="M6" s="32" t="s">
        <v>28</v>
      </c>
      <c r="N6" s="33">
        <v>56</v>
      </c>
      <c r="O6" s="33">
        <v>58.3</v>
      </c>
      <c r="P6" s="33">
        <v>316</v>
      </c>
      <c r="Q6" s="39">
        <v>10.33</v>
      </c>
    </row>
    <row r="7" spans="2:17">
      <c r="B7" s="19" t="s">
        <v>30</v>
      </c>
      <c r="C7" s="16">
        <v>3</v>
      </c>
      <c r="D7" s="16">
        <v>2</v>
      </c>
      <c r="E7" s="16">
        <v>1</v>
      </c>
      <c r="F7" s="1" t="s">
        <v>37</v>
      </c>
      <c r="G7" s="1" t="s">
        <v>37</v>
      </c>
      <c r="H7" s="1" t="s">
        <v>37</v>
      </c>
      <c r="I7" s="1" t="s">
        <v>37</v>
      </c>
      <c r="J7" s="21"/>
      <c r="K7" s="24">
        <f t="shared" si="0"/>
        <v>6</v>
      </c>
      <c r="M7" s="32" t="s">
        <v>44</v>
      </c>
      <c r="N7" s="33">
        <v>52</v>
      </c>
      <c r="O7" s="33">
        <v>67.89</v>
      </c>
      <c r="P7" s="33">
        <v>368</v>
      </c>
      <c r="Q7" s="39">
        <v>9.59</v>
      </c>
    </row>
    <row r="8" spans="2:17">
      <c r="B8" s="19" t="s">
        <v>31</v>
      </c>
      <c r="C8" s="1" t="s">
        <v>37</v>
      </c>
      <c r="D8" s="16">
        <v>1</v>
      </c>
      <c r="E8" s="16">
        <v>1</v>
      </c>
      <c r="F8" s="16">
        <v>2</v>
      </c>
      <c r="G8" s="16">
        <v>5</v>
      </c>
      <c r="H8" s="16">
        <v>3</v>
      </c>
      <c r="I8" s="16">
        <v>2</v>
      </c>
      <c r="J8" s="21"/>
      <c r="K8" s="24">
        <f t="shared" si="0"/>
        <v>14</v>
      </c>
      <c r="M8" s="32" t="s">
        <v>29</v>
      </c>
      <c r="N8" s="33">
        <v>42</v>
      </c>
      <c r="O8" s="33">
        <v>75.64</v>
      </c>
      <c r="P8" s="33">
        <v>410</v>
      </c>
      <c r="Q8" s="39">
        <v>7.75</v>
      </c>
    </row>
    <row r="9" spans="2:17">
      <c r="B9" s="19" t="s">
        <v>32</v>
      </c>
      <c r="C9" s="16">
        <v>7</v>
      </c>
      <c r="D9" s="16">
        <v>4</v>
      </c>
      <c r="E9" s="16">
        <v>3</v>
      </c>
      <c r="F9" s="16">
        <v>4</v>
      </c>
      <c r="G9" s="16">
        <v>2</v>
      </c>
      <c r="H9" s="16">
        <v>1</v>
      </c>
      <c r="I9" s="16">
        <v>1</v>
      </c>
      <c r="J9" s="21"/>
      <c r="K9" s="24">
        <f t="shared" si="0"/>
        <v>22</v>
      </c>
      <c r="M9" s="32" t="s">
        <v>33</v>
      </c>
      <c r="N9" s="33">
        <v>39</v>
      </c>
      <c r="O9" s="33">
        <v>82.84</v>
      </c>
      <c r="P9" s="33">
        <v>449</v>
      </c>
      <c r="Q9" s="39">
        <v>7.2</v>
      </c>
    </row>
    <row r="10" spans="2:17">
      <c r="B10" s="19" t="s">
        <v>33</v>
      </c>
      <c r="C10" s="16">
        <v>1</v>
      </c>
      <c r="D10" s="1" t="s">
        <v>37</v>
      </c>
      <c r="E10" s="16">
        <v>2</v>
      </c>
      <c r="F10" s="16">
        <v>3</v>
      </c>
      <c r="G10" s="16">
        <v>1</v>
      </c>
      <c r="H10" s="1" t="s">
        <v>37</v>
      </c>
      <c r="I10" s="1" t="s">
        <v>37</v>
      </c>
      <c r="J10" s="21"/>
      <c r="K10" s="24">
        <f t="shared" si="0"/>
        <v>7</v>
      </c>
      <c r="M10" s="32" t="s">
        <v>30</v>
      </c>
      <c r="N10" s="33">
        <v>36</v>
      </c>
      <c r="O10" s="33">
        <v>89.48</v>
      </c>
      <c r="P10" s="33">
        <v>485</v>
      </c>
      <c r="Q10" s="39">
        <v>6.64</v>
      </c>
    </row>
    <row r="11" spans="2:17">
      <c r="B11" s="19" t="s">
        <v>34</v>
      </c>
      <c r="C11" s="16">
        <v>2</v>
      </c>
      <c r="D11" s="1" t="s">
        <v>37</v>
      </c>
      <c r="E11" s="16">
        <v>5</v>
      </c>
      <c r="F11" s="16">
        <v>3</v>
      </c>
      <c r="G11" s="1" t="s">
        <v>37</v>
      </c>
      <c r="H11" s="16">
        <v>1</v>
      </c>
      <c r="I11" s="1" t="s">
        <v>37</v>
      </c>
      <c r="J11" s="21"/>
      <c r="K11" s="24">
        <f t="shared" si="0"/>
        <v>11</v>
      </c>
      <c r="M11" s="32" t="s">
        <v>35</v>
      </c>
      <c r="N11" s="33">
        <v>32</v>
      </c>
      <c r="O11" s="33">
        <v>95.38</v>
      </c>
      <c r="P11" s="33">
        <v>517</v>
      </c>
      <c r="Q11" s="39">
        <v>5.9</v>
      </c>
    </row>
    <row r="12" spans="2:17">
      <c r="B12" s="19" t="s">
        <v>35</v>
      </c>
      <c r="C12" s="16">
        <v>4</v>
      </c>
      <c r="D12" s="16">
        <v>1</v>
      </c>
      <c r="E12" s="1" t="s">
        <v>37</v>
      </c>
      <c r="F12" s="1" t="s">
        <v>37</v>
      </c>
      <c r="G12" s="1" t="s">
        <v>37</v>
      </c>
      <c r="H12" s="16">
        <v>1</v>
      </c>
      <c r="I12" s="1" t="s">
        <v>37</v>
      </c>
      <c r="J12" s="22"/>
      <c r="K12" s="24">
        <f t="shared" si="0"/>
        <v>6</v>
      </c>
      <c r="M12" s="32" t="s">
        <v>26</v>
      </c>
      <c r="N12" s="33">
        <v>25</v>
      </c>
      <c r="O12" s="33">
        <v>100</v>
      </c>
      <c r="P12" s="33">
        <v>542</v>
      </c>
      <c r="Q12" s="39">
        <v>4.6100000000000003</v>
      </c>
    </row>
    <row r="13" spans="2:17" ht="15.75" thickBot="1">
      <c r="B13" s="14"/>
      <c r="C13" s="15"/>
      <c r="D13" s="15"/>
      <c r="E13" s="15"/>
      <c r="F13" s="15"/>
      <c r="G13" s="15"/>
      <c r="H13" s="15"/>
      <c r="I13" s="15"/>
      <c r="J13" s="20"/>
      <c r="K13" s="26"/>
      <c r="M13" s="40" t="s">
        <v>40</v>
      </c>
      <c r="N13" s="41">
        <v>542</v>
      </c>
      <c r="O13" s="41"/>
      <c r="P13" s="41"/>
      <c r="Q13" s="42"/>
    </row>
    <row r="14" spans="2:17" ht="30.75" thickBot="1">
      <c r="B14" s="27" t="s">
        <v>36</v>
      </c>
      <c r="C14" s="28">
        <f>SUM(C4:C12)</f>
        <v>24</v>
      </c>
      <c r="D14" s="28">
        <f t="shared" ref="D14:I14" si="1">SUM(D4:D12)</f>
        <v>10</v>
      </c>
      <c r="E14" s="28">
        <f t="shared" si="1"/>
        <v>15</v>
      </c>
      <c r="F14" s="28">
        <f t="shared" si="1"/>
        <v>15</v>
      </c>
      <c r="G14" s="28">
        <f t="shared" si="1"/>
        <v>14</v>
      </c>
      <c r="H14" s="28">
        <f t="shared" si="1"/>
        <v>9</v>
      </c>
      <c r="I14" s="29">
        <f t="shared" si="1"/>
        <v>4</v>
      </c>
      <c r="J14" s="30"/>
      <c r="K14" s="31"/>
    </row>
  </sheetData>
  <pageMargins left="0.7" right="0.7" top="0.75" bottom="0.75" header="0.3" footer="0.3"/>
  <pageSetup paperSize="9" orientation="portrait" r:id="rId1"/>
  <headerFooter>
    <oddFooter>&amp;L&amp;1#&amp;"Calibri"&amp;8&amp;K000000Sensitivity: LNT Construction Internal Use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9"/>
  <sheetViews>
    <sheetView topLeftCell="A9" workbookViewId="0">
      <selection activeCell="J9" sqref="J9"/>
    </sheetView>
  </sheetViews>
  <sheetFormatPr defaultRowHeight="15"/>
  <cols>
    <col min="2" max="2" width="10.85546875" customWidth="1"/>
    <col min="8" max="8" width="12" bestFit="1" customWidth="1"/>
    <col min="25" max="25" width="10" customWidth="1"/>
  </cols>
  <sheetData>
    <row r="1" spans="1:32">
      <c r="A1" t="s">
        <v>32</v>
      </c>
      <c r="J1" t="s">
        <v>51</v>
      </c>
      <c r="X1" t="s">
        <v>31</v>
      </c>
    </row>
    <row r="2" spans="1:32" ht="30">
      <c r="B2" s="43" t="s">
        <v>45</v>
      </c>
      <c r="C2" s="44" t="s">
        <v>46</v>
      </c>
      <c r="D2" s="44" t="s">
        <v>47</v>
      </c>
      <c r="E2" s="43" t="s">
        <v>48</v>
      </c>
      <c r="F2" s="43" t="s">
        <v>49</v>
      </c>
      <c r="G2" s="43" t="s">
        <v>50</v>
      </c>
      <c r="H2" s="44" t="s">
        <v>52</v>
      </c>
      <c r="I2" s="43" t="s">
        <v>53</v>
      </c>
      <c r="Y2" s="43" t="s">
        <v>45</v>
      </c>
      <c r="Z2" s="44" t="s">
        <v>46</v>
      </c>
      <c r="AA2" s="44" t="s">
        <v>47</v>
      </c>
      <c r="AB2" s="43" t="s">
        <v>48</v>
      </c>
      <c r="AC2" s="43" t="s">
        <v>49</v>
      </c>
      <c r="AD2" s="43" t="s">
        <v>50</v>
      </c>
      <c r="AE2" s="44" t="s">
        <v>52</v>
      </c>
      <c r="AF2" s="43" t="s">
        <v>53</v>
      </c>
    </row>
    <row r="3" spans="1:32">
      <c r="B3" s="45">
        <v>1</v>
      </c>
      <c r="C3" s="45">
        <v>5</v>
      </c>
      <c r="D3" s="45">
        <f>C3/300</f>
        <v>1.6666666666666666E-2</v>
      </c>
      <c r="E3" s="45">
        <f>$D$23/20</f>
        <v>9.3333333333333306E-3</v>
      </c>
      <c r="F3" s="45">
        <f>E3+I3</f>
        <v>2.5988262533623151E-2</v>
      </c>
      <c r="G3" s="45">
        <f>E3-I3</f>
        <v>-7.3215958669564912E-3</v>
      </c>
      <c r="H3" s="45">
        <f>(E3*(1-E3))/300</f>
        <v>3.0820740740740732E-5</v>
      </c>
      <c r="I3" s="45">
        <f>3*SQRT(H3)</f>
        <v>1.6654929200289822E-2</v>
      </c>
      <c r="Y3" s="45">
        <v>1</v>
      </c>
      <c r="Z3" s="45">
        <v>0</v>
      </c>
      <c r="AA3" s="45">
        <f>Z3/300</f>
        <v>0</v>
      </c>
      <c r="AB3" s="45">
        <f>$AA$23/20</f>
        <v>7.6666666666666662E-3</v>
      </c>
      <c r="AC3" s="45">
        <f>AB3+AF3</f>
        <v>2.2774170321032156E-2</v>
      </c>
      <c r="AD3" s="45">
        <f>AB3-AF3</f>
        <v>-7.4408369876988239E-3</v>
      </c>
      <c r="AE3" s="45">
        <f>(AB3*(1-AB3))/300</f>
        <v>2.5359629629629625E-5</v>
      </c>
      <c r="AF3" s="45">
        <f>3*SQRT(AE3)</f>
        <v>1.510750365436549E-2</v>
      </c>
    </row>
    <row r="4" spans="1:32">
      <c r="B4" s="45">
        <v>2</v>
      </c>
      <c r="C4" s="45">
        <v>4</v>
      </c>
      <c r="D4" s="45">
        <f t="shared" ref="D4:D22" si="0">C4/300</f>
        <v>1.3333333333333334E-2</v>
      </c>
      <c r="E4" s="45">
        <f t="shared" ref="E4:E22" si="1">$D$23/20</f>
        <v>9.3333333333333306E-3</v>
      </c>
      <c r="F4" s="45">
        <f t="shared" ref="F4:F22" si="2">E4+I4</f>
        <v>2.5988262533623151E-2</v>
      </c>
      <c r="G4" s="45">
        <f t="shared" ref="G4:G22" si="3">E4-I4</f>
        <v>-7.3215958669564912E-3</v>
      </c>
      <c r="H4" s="45">
        <f t="shared" ref="H4:H22" si="4">(E4*(1-E4))/300</f>
        <v>3.0820740740740732E-5</v>
      </c>
      <c r="I4" s="45">
        <f t="shared" ref="I4:I22" si="5">3*SQRT(H4)</f>
        <v>1.6654929200289822E-2</v>
      </c>
      <c r="Y4" s="45">
        <v>2</v>
      </c>
      <c r="Z4" s="45">
        <v>1</v>
      </c>
      <c r="AA4" s="45">
        <f t="shared" ref="AA4:AA22" si="6">Z4/300</f>
        <v>3.3333333333333335E-3</v>
      </c>
      <c r="AB4" s="45">
        <f t="shared" ref="AB4:AB22" si="7">$AA$23/20</f>
        <v>7.6666666666666662E-3</v>
      </c>
      <c r="AC4" s="45">
        <f t="shared" ref="AC4:AC22" si="8">AB4+AF4</f>
        <v>2.2774170321032156E-2</v>
      </c>
      <c r="AD4" s="45">
        <f t="shared" ref="AD4:AD22" si="9">AB4-AF4</f>
        <v>-7.4408369876988239E-3</v>
      </c>
      <c r="AE4" s="45">
        <f t="shared" ref="AE4:AE22" si="10">(AB4*(1-AB4))/300</f>
        <v>2.5359629629629625E-5</v>
      </c>
      <c r="AF4" s="45">
        <f t="shared" ref="AF4:AF22" si="11">3*SQRT(AE4)</f>
        <v>1.510750365436549E-2</v>
      </c>
    </row>
    <row r="5" spans="1:32">
      <c r="B5" s="45">
        <v>3</v>
      </c>
      <c r="C5" s="45">
        <v>3</v>
      </c>
      <c r="D5" s="45">
        <f t="shared" si="0"/>
        <v>0.01</v>
      </c>
      <c r="E5" s="45">
        <f t="shared" si="1"/>
        <v>9.3333333333333306E-3</v>
      </c>
      <c r="F5" s="45">
        <f t="shared" si="2"/>
        <v>2.5988262533623151E-2</v>
      </c>
      <c r="G5" s="45">
        <f t="shared" si="3"/>
        <v>-7.3215958669564912E-3</v>
      </c>
      <c r="H5" s="45">
        <f t="shared" si="4"/>
        <v>3.0820740740740732E-5</v>
      </c>
      <c r="I5" s="45">
        <f t="shared" si="5"/>
        <v>1.6654929200289822E-2</v>
      </c>
      <c r="Y5" s="45">
        <v>3</v>
      </c>
      <c r="Z5" s="45">
        <v>1</v>
      </c>
      <c r="AA5" s="45">
        <f t="shared" si="6"/>
        <v>3.3333333333333335E-3</v>
      </c>
      <c r="AB5" s="45">
        <f t="shared" si="7"/>
        <v>7.6666666666666662E-3</v>
      </c>
      <c r="AC5" s="45">
        <f t="shared" si="8"/>
        <v>2.2774170321032156E-2</v>
      </c>
      <c r="AD5" s="45">
        <f t="shared" si="9"/>
        <v>-7.4408369876988239E-3</v>
      </c>
      <c r="AE5" s="45">
        <f t="shared" si="10"/>
        <v>2.5359629629629625E-5</v>
      </c>
      <c r="AF5" s="45">
        <f t="shared" si="11"/>
        <v>1.510750365436549E-2</v>
      </c>
    </row>
    <row r="6" spans="1:32">
      <c r="B6" s="45">
        <v>4</v>
      </c>
      <c r="C6" s="45">
        <v>4</v>
      </c>
      <c r="D6" s="45">
        <f t="shared" si="0"/>
        <v>1.3333333333333334E-2</v>
      </c>
      <c r="E6" s="45">
        <f t="shared" si="1"/>
        <v>9.3333333333333306E-3</v>
      </c>
      <c r="F6" s="45">
        <f t="shared" si="2"/>
        <v>2.5988262533623151E-2</v>
      </c>
      <c r="G6" s="45">
        <f t="shared" si="3"/>
        <v>-7.3215958669564912E-3</v>
      </c>
      <c r="H6" s="45">
        <f t="shared" si="4"/>
        <v>3.0820740740740732E-5</v>
      </c>
      <c r="I6" s="45">
        <f t="shared" si="5"/>
        <v>1.6654929200289822E-2</v>
      </c>
      <c r="Y6" s="45">
        <v>4</v>
      </c>
      <c r="Z6" s="45">
        <v>2</v>
      </c>
      <c r="AA6" s="45">
        <f t="shared" si="6"/>
        <v>6.6666666666666671E-3</v>
      </c>
      <c r="AB6" s="45">
        <f t="shared" si="7"/>
        <v>7.6666666666666662E-3</v>
      </c>
      <c r="AC6" s="45">
        <f t="shared" si="8"/>
        <v>2.2774170321032156E-2</v>
      </c>
      <c r="AD6" s="45">
        <f t="shared" si="9"/>
        <v>-7.4408369876988239E-3</v>
      </c>
      <c r="AE6" s="45">
        <f t="shared" si="10"/>
        <v>2.5359629629629625E-5</v>
      </c>
      <c r="AF6" s="45">
        <f t="shared" si="11"/>
        <v>1.510750365436549E-2</v>
      </c>
    </row>
    <row r="7" spans="1:32">
      <c r="B7" s="45">
        <v>5</v>
      </c>
      <c r="C7" s="45">
        <v>2</v>
      </c>
      <c r="D7" s="45">
        <f t="shared" si="0"/>
        <v>6.6666666666666671E-3</v>
      </c>
      <c r="E7" s="45">
        <f t="shared" si="1"/>
        <v>9.3333333333333306E-3</v>
      </c>
      <c r="F7" s="45">
        <f t="shared" si="2"/>
        <v>2.5988262533623151E-2</v>
      </c>
      <c r="G7" s="45">
        <f t="shared" si="3"/>
        <v>-7.3215958669564912E-3</v>
      </c>
      <c r="H7" s="45">
        <f t="shared" si="4"/>
        <v>3.0820740740740732E-5</v>
      </c>
      <c r="I7" s="45">
        <f t="shared" si="5"/>
        <v>1.6654929200289822E-2</v>
      </c>
      <c r="Y7" s="45">
        <v>5</v>
      </c>
      <c r="Z7" s="45">
        <v>5</v>
      </c>
      <c r="AA7" s="45">
        <f t="shared" si="6"/>
        <v>1.6666666666666666E-2</v>
      </c>
      <c r="AB7" s="45">
        <f t="shared" si="7"/>
        <v>7.6666666666666662E-3</v>
      </c>
      <c r="AC7" s="45">
        <f t="shared" si="8"/>
        <v>2.2774170321032156E-2</v>
      </c>
      <c r="AD7" s="45">
        <f t="shared" si="9"/>
        <v>-7.4408369876988239E-3</v>
      </c>
      <c r="AE7" s="45">
        <f t="shared" si="10"/>
        <v>2.5359629629629625E-5</v>
      </c>
      <c r="AF7" s="45">
        <f t="shared" si="11"/>
        <v>1.510750365436549E-2</v>
      </c>
    </row>
    <row r="8" spans="1:32">
      <c r="B8" s="45">
        <v>6</v>
      </c>
      <c r="C8" s="45">
        <v>1</v>
      </c>
      <c r="D8" s="45">
        <f t="shared" si="0"/>
        <v>3.3333333333333335E-3</v>
      </c>
      <c r="E8" s="45">
        <f t="shared" si="1"/>
        <v>9.3333333333333306E-3</v>
      </c>
      <c r="F8" s="45">
        <f t="shared" si="2"/>
        <v>2.5988262533623151E-2</v>
      </c>
      <c r="G8" s="45">
        <f t="shared" si="3"/>
        <v>-7.3215958669564912E-3</v>
      </c>
      <c r="H8" s="45">
        <f t="shared" si="4"/>
        <v>3.0820740740740732E-5</v>
      </c>
      <c r="I8" s="45">
        <f t="shared" si="5"/>
        <v>1.6654929200289822E-2</v>
      </c>
      <c r="Y8" s="45">
        <v>6</v>
      </c>
      <c r="Z8" s="45">
        <v>3</v>
      </c>
      <c r="AA8" s="45">
        <f t="shared" si="6"/>
        <v>0.01</v>
      </c>
      <c r="AB8" s="45">
        <f t="shared" si="7"/>
        <v>7.6666666666666662E-3</v>
      </c>
      <c r="AC8" s="45">
        <f t="shared" si="8"/>
        <v>2.2774170321032156E-2</v>
      </c>
      <c r="AD8" s="45">
        <f t="shared" si="9"/>
        <v>-7.4408369876988239E-3</v>
      </c>
      <c r="AE8" s="45">
        <f t="shared" si="10"/>
        <v>2.5359629629629625E-5</v>
      </c>
      <c r="AF8" s="45">
        <f t="shared" si="11"/>
        <v>1.510750365436549E-2</v>
      </c>
    </row>
    <row r="9" spans="1:32">
      <c r="B9" s="45">
        <v>7</v>
      </c>
      <c r="C9" s="45">
        <v>1</v>
      </c>
      <c r="D9" s="45">
        <f t="shared" si="0"/>
        <v>3.3333333333333335E-3</v>
      </c>
      <c r="E9" s="45">
        <f t="shared" si="1"/>
        <v>9.3333333333333306E-3</v>
      </c>
      <c r="F9" s="45">
        <f t="shared" si="2"/>
        <v>2.5988262533623151E-2</v>
      </c>
      <c r="G9" s="45">
        <f t="shared" si="3"/>
        <v>-7.3215958669564912E-3</v>
      </c>
      <c r="H9" s="45">
        <f t="shared" si="4"/>
        <v>3.0820740740740732E-5</v>
      </c>
      <c r="I9" s="45">
        <f t="shared" si="5"/>
        <v>1.6654929200289822E-2</v>
      </c>
      <c r="Y9" s="45">
        <v>7</v>
      </c>
      <c r="Z9" s="45">
        <v>2</v>
      </c>
      <c r="AA9" s="45">
        <f t="shared" si="6"/>
        <v>6.6666666666666671E-3</v>
      </c>
      <c r="AB9" s="45">
        <f t="shared" si="7"/>
        <v>7.6666666666666662E-3</v>
      </c>
      <c r="AC9" s="45">
        <f t="shared" si="8"/>
        <v>2.2774170321032156E-2</v>
      </c>
      <c r="AD9" s="45">
        <f t="shared" si="9"/>
        <v>-7.4408369876988239E-3</v>
      </c>
      <c r="AE9" s="45">
        <f t="shared" si="10"/>
        <v>2.5359629629629625E-5</v>
      </c>
      <c r="AF9" s="45">
        <f t="shared" si="11"/>
        <v>1.510750365436549E-2</v>
      </c>
    </row>
    <row r="10" spans="1:32">
      <c r="B10" s="45">
        <v>8</v>
      </c>
      <c r="C10" s="45">
        <v>4</v>
      </c>
      <c r="D10" s="45">
        <f t="shared" si="0"/>
        <v>1.3333333333333334E-2</v>
      </c>
      <c r="E10" s="45">
        <f t="shared" si="1"/>
        <v>9.3333333333333306E-3</v>
      </c>
      <c r="F10" s="45">
        <f t="shared" si="2"/>
        <v>2.5988262533623151E-2</v>
      </c>
      <c r="G10" s="45">
        <f t="shared" si="3"/>
        <v>-7.3215958669564912E-3</v>
      </c>
      <c r="H10" s="45">
        <f t="shared" si="4"/>
        <v>3.0820740740740732E-5</v>
      </c>
      <c r="I10" s="45">
        <f t="shared" si="5"/>
        <v>1.6654929200289822E-2</v>
      </c>
      <c r="Y10" s="45">
        <v>8</v>
      </c>
      <c r="Z10" s="45">
        <v>4</v>
      </c>
      <c r="AA10" s="45">
        <f t="shared" si="6"/>
        <v>1.3333333333333334E-2</v>
      </c>
      <c r="AB10" s="45">
        <f t="shared" si="7"/>
        <v>7.6666666666666662E-3</v>
      </c>
      <c r="AC10" s="45">
        <f t="shared" si="8"/>
        <v>2.2774170321032156E-2</v>
      </c>
      <c r="AD10" s="45">
        <f t="shared" si="9"/>
        <v>-7.4408369876988239E-3</v>
      </c>
      <c r="AE10" s="45">
        <f t="shared" si="10"/>
        <v>2.5359629629629625E-5</v>
      </c>
      <c r="AF10" s="45">
        <f t="shared" si="11"/>
        <v>1.510750365436549E-2</v>
      </c>
    </row>
    <row r="11" spans="1:32">
      <c r="B11" s="45">
        <v>9</v>
      </c>
      <c r="C11" s="45">
        <v>2</v>
      </c>
      <c r="D11" s="45">
        <f t="shared" si="0"/>
        <v>6.6666666666666671E-3</v>
      </c>
      <c r="E11" s="45">
        <f t="shared" si="1"/>
        <v>9.3333333333333306E-3</v>
      </c>
      <c r="F11" s="45">
        <f t="shared" si="2"/>
        <v>2.5988262533623151E-2</v>
      </c>
      <c r="G11" s="45">
        <f t="shared" si="3"/>
        <v>-7.3215958669564912E-3</v>
      </c>
      <c r="H11" s="45">
        <f t="shared" si="4"/>
        <v>3.0820740740740732E-5</v>
      </c>
      <c r="I11" s="45">
        <f t="shared" si="5"/>
        <v>1.6654929200289822E-2</v>
      </c>
      <c r="Y11" s="45">
        <v>9</v>
      </c>
      <c r="Z11" s="45">
        <v>0</v>
      </c>
      <c r="AA11" s="45">
        <f t="shared" si="6"/>
        <v>0</v>
      </c>
      <c r="AB11" s="45">
        <f t="shared" si="7"/>
        <v>7.6666666666666662E-3</v>
      </c>
      <c r="AC11" s="45">
        <f t="shared" si="8"/>
        <v>2.2774170321032156E-2</v>
      </c>
      <c r="AD11" s="45">
        <f t="shared" si="9"/>
        <v>-7.4408369876988239E-3</v>
      </c>
      <c r="AE11" s="45">
        <f t="shared" si="10"/>
        <v>2.5359629629629625E-5</v>
      </c>
      <c r="AF11" s="45">
        <f t="shared" si="11"/>
        <v>1.510750365436549E-2</v>
      </c>
    </row>
    <row r="12" spans="1:32">
      <c r="B12" s="45">
        <v>10</v>
      </c>
      <c r="C12" s="45">
        <v>3</v>
      </c>
      <c r="D12" s="45">
        <f t="shared" si="0"/>
        <v>0.01</v>
      </c>
      <c r="E12" s="45">
        <f t="shared" si="1"/>
        <v>9.3333333333333306E-3</v>
      </c>
      <c r="F12" s="45">
        <f t="shared" si="2"/>
        <v>2.5988262533623151E-2</v>
      </c>
      <c r="G12" s="45">
        <f t="shared" si="3"/>
        <v>-7.3215958669564912E-3</v>
      </c>
      <c r="H12" s="45">
        <f t="shared" si="4"/>
        <v>3.0820740740740732E-5</v>
      </c>
      <c r="I12" s="45">
        <f t="shared" si="5"/>
        <v>1.6654929200289822E-2</v>
      </c>
      <c r="Y12" s="45">
        <v>10</v>
      </c>
      <c r="Z12" s="45">
        <v>3</v>
      </c>
      <c r="AA12" s="45">
        <f t="shared" si="6"/>
        <v>0.01</v>
      </c>
      <c r="AB12" s="45">
        <f t="shared" si="7"/>
        <v>7.6666666666666662E-3</v>
      </c>
      <c r="AC12" s="45">
        <f t="shared" si="8"/>
        <v>2.2774170321032156E-2</v>
      </c>
      <c r="AD12" s="45">
        <f t="shared" si="9"/>
        <v>-7.4408369876988239E-3</v>
      </c>
      <c r="AE12" s="45">
        <f t="shared" si="10"/>
        <v>2.5359629629629625E-5</v>
      </c>
      <c r="AF12" s="45">
        <f t="shared" si="11"/>
        <v>1.510750365436549E-2</v>
      </c>
    </row>
    <row r="13" spans="1:32">
      <c r="B13" s="45">
        <v>11</v>
      </c>
      <c r="C13" s="45">
        <v>1</v>
      </c>
      <c r="D13" s="45">
        <f t="shared" si="0"/>
        <v>3.3333333333333335E-3</v>
      </c>
      <c r="E13" s="45">
        <f t="shared" si="1"/>
        <v>9.3333333333333306E-3</v>
      </c>
      <c r="F13" s="45">
        <f t="shared" si="2"/>
        <v>2.5988262533623151E-2</v>
      </c>
      <c r="G13" s="45">
        <f t="shared" si="3"/>
        <v>-7.3215958669564912E-3</v>
      </c>
      <c r="H13" s="45">
        <f t="shared" si="4"/>
        <v>3.0820740740740732E-5</v>
      </c>
      <c r="I13" s="45">
        <f t="shared" si="5"/>
        <v>1.6654929200289822E-2</v>
      </c>
      <c r="Y13" s="45">
        <v>11</v>
      </c>
      <c r="Z13" s="45">
        <v>1</v>
      </c>
      <c r="AA13" s="45">
        <f t="shared" si="6"/>
        <v>3.3333333333333335E-3</v>
      </c>
      <c r="AB13" s="45">
        <f t="shared" si="7"/>
        <v>7.6666666666666662E-3</v>
      </c>
      <c r="AC13" s="45">
        <f t="shared" si="8"/>
        <v>2.2774170321032156E-2</v>
      </c>
      <c r="AD13" s="45">
        <f t="shared" si="9"/>
        <v>-7.4408369876988239E-3</v>
      </c>
      <c r="AE13" s="45">
        <f t="shared" si="10"/>
        <v>2.5359629629629625E-5</v>
      </c>
      <c r="AF13" s="45">
        <f t="shared" si="11"/>
        <v>1.510750365436549E-2</v>
      </c>
    </row>
    <row r="14" spans="1:32">
      <c r="B14" s="45">
        <v>12</v>
      </c>
      <c r="C14" s="45">
        <v>5</v>
      </c>
      <c r="D14" s="45">
        <f t="shared" si="0"/>
        <v>1.6666666666666666E-2</v>
      </c>
      <c r="E14" s="45">
        <f t="shared" si="1"/>
        <v>9.3333333333333306E-3</v>
      </c>
      <c r="F14" s="45">
        <f t="shared" si="2"/>
        <v>2.5988262533623151E-2</v>
      </c>
      <c r="G14" s="45">
        <f t="shared" si="3"/>
        <v>-7.3215958669564912E-3</v>
      </c>
      <c r="H14" s="45">
        <f t="shared" si="4"/>
        <v>3.0820740740740732E-5</v>
      </c>
      <c r="I14" s="45">
        <f t="shared" si="5"/>
        <v>1.6654929200289822E-2</v>
      </c>
      <c r="Y14" s="45">
        <v>12</v>
      </c>
      <c r="Z14" s="45">
        <v>2</v>
      </c>
      <c r="AA14" s="45">
        <f t="shared" si="6"/>
        <v>6.6666666666666671E-3</v>
      </c>
      <c r="AB14" s="45">
        <f t="shared" si="7"/>
        <v>7.6666666666666662E-3</v>
      </c>
      <c r="AC14" s="45">
        <f t="shared" si="8"/>
        <v>2.2774170321032156E-2</v>
      </c>
      <c r="AD14" s="45">
        <f t="shared" si="9"/>
        <v>-7.4408369876988239E-3</v>
      </c>
      <c r="AE14" s="45">
        <f t="shared" si="10"/>
        <v>2.5359629629629625E-5</v>
      </c>
      <c r="AF14" s="45">
        <f t="shared" si="11"/>
        <v>1.510750365436549E-2</v>
      </c>
    </row>
    <row r="15" spans="1:32">
      <c r="B15" s="45">
        <v>13</v>
      </c>
      <c r="C15" s="45">
        <v>3</v>
      </c>
      <c r="D15" s="45">
        <f t="shared" si="0"/>
        <v>0.01</v>
      </c>
      <c r="E15" s="45">
        <f t="shared" si="1"/>
        <v>9.3333333333333306E-3</v>
      </c>
      <c r="F15" s="45">
        <f t="shared" si="2"/>
        <v>2.5988262533623151E-2</v>
      </c>
      <c r="G15" s="45">
        <f t="shared" si="3"/>
        <v>-7.3215958669564912E-3</v>
      </c>
      <c r="H15" s="45">
        <f t="shared" si="4"/>
        <v>3.0820740740740732E-5</v>
      </c>
      <c r="I15" s="45">
        <f t="shared" si="5"/>
        <v>1.6654929200289822E-2</v>
      </c>
      <c r="Y15" s="45">
        <v>13</v>
      </c>
      <c r="Z15" s="45">
        <v>5</v>
      </c>
      <c r="AA15" s="45">
        <f t="shared" si="6"/>
        <v>1.6666666666666666E-2</v>
      </c>
      <c r="AB15" s="45">
        <f t="shared" si="7"/>
        <v>7.6666666666666662E-3</v>
      </c>
      <c r="AC15" s="45">
        <f t="shared" si="8"/>
        <v>2.2774170321032156E-2</v>
      </c>
      <c r="AD15" s="45">
        <f t="shared" si="9"/>
        <v>-7.4408369876988239E-3</v>
      </c>
      <c r="AE15" s="45">
        <f t="shared" si="10"/>
        <v>2.5359629629629625E-5</v>
      </c>
      <c r="AF15" s="45">
        <f t="shared" si="11"/>
        <v>1.510750365436549E-2</v>
      </c>
    </row>
    <row r="16" spans="1:32">
      <c r="B16" s="45">
        <v>14</v>
      </c>
      <c r="C16" s="45">
        <v>2</v>
      </c>
      <c r="D16" s="45">
        <f t="shared" si="0"/>
        <v>6.6666666666666671E-3</v>
      </c>
      <c r="E16" s="45">
        <f t="shared" si="1"/>
        <v>9.3333333333333306E-3</v>
      </c>
      <c r="F16" s="45">
        <f t="shared" si="2"/>
        <v>2.5988262533623151E-2</v>
      </c>
      <c r="G16" s="45">
        <f t="shared" si="3"/>
        <v>-7.3215958669564912E-3</v>
      </c>
      <c r="H16" s="45">
        <f t="shared" si="4"/>
        <v>3.0820740740740732E-5</v>
      </c>
      <c r="I16" s="45">
        <f t="shared" si="5"/>
        <v>1.6654929200289822E-2</v>
      </c>
      <c r="Y16" s="45">
        <v>14</v>
      </c>
      <c r="Z16" s="45">
        <v>4</v>
      </c>
      <c r="AA16" s="45">
        <f t="shared" si="6"/>
        <v>1.3333333333333334E-2</v>
      </c>
      <c r="AB16" s="45">
        <f t="shared" si="7"/>
        <v>7.6666666666666662E-3</v>
      </c>
      <c r="AC16" s="45">
        <f t="shared" si="8"/>
        <v>2.2774170321032156E-2</v>
      </c>
      <c r="AD16" s="45">
        <f t="shared" si="9"/>
        <v>-7.4408369876988239E-3</v>
      </c>
      <c r="AE16" s="45">
        <f t="shared" si="10"/>
        <v>2.5359629629629625E-5</v>
      </c>
      <c r="AF16" s="45">
        <f t="shared" si="11"/>
        <v>1.510750365436549E-2</v>
      </c>
    </row>
    <row r="17" spans="2:32">
      <c r="B17" s="45">
        <v>15</v>
      </c>
      <c r="C17" s="45">
        <v>1</v>
      </c>
      <c r="D17" s="45">
        <f t="shared" si="0"/>
        <v>3.3333333333333335E-3</v>
      </c>
      <c r="E17" s="45">
        <f t="shared" si="1"/>
        <v>9.3333333333333306E-3</v>
      </c>
      <c r="F17" s="45">
        <f t="shared" si="2"/>
        <v>2.5988262533623151E-2</v>
      </c>
      <c r="G17" s="45">
        <f t="shared" si="3"/>
        <v>-7.3215958669564912E-3</v>
      </c>
      <c r="H17" s="45">
        <f t="shared" si="4"/>
        <v>3.0820740740740732E-5</v>
      </c>
      <c r="I17" s="45">
        <f t="shared" si="5"/>
        <v>1.6654929200289822E-2</v>
      </c>
      <c r="Y17" s="45">
        <v>15</v>
      </c>
      <c r="Z17" s="45">
        <v>2</v>
      </c>
      <c r="AA17" s="45">
        <f t="shared" si="6"/>
        <v>6.6666666666666671E-3</v>
      </c>
      <c r="AB17" s="45">
        <f t="shared" si="7"/>
        <v>7.6666666666666662E-3</v>
      </c>
      <c r="AC17" s="45">
        <f t="shared" si="8"/>
        <v>2.2774170321032156E-2</v>
      </c>
      <c r="AD17" s="45">
        <f t="shared" si="9"/>
        <v>-7.4408369876988239E-3</v>
      </c>
      <c r="AE17" s="45">
        <f t="shared" si="10"/>
        <v>2.5359629629629625E-5</v>
      </c>
      <c r="AF17" s="45">
        <f t="shared" si="11"/>
        <v>1.510750365436549E-2</v>
      </c>
    </row>
    <row r="18" spans="2:32">
      <c r="B18" s="45">
        <v>16</v>
      </c>
      <c r="C18" s="45">
        <v>4</v>
      </c>
      <c r="D18" s="45">
        <f t="shared" si="0"/>
        <v>1.3333333333333334E-2</v>
      </c>
      <c r="E18" s="45">
        <f t="shared" si="1"/>
        <v>9.3333333333333306E-3</v>
      </c>
      <c r="F18" s="45">
        <f t="shared" si="2"/>
        <v>2.5988262533623151E-2</v>
      </c>
      <c r="G18" s="45">
        <f t="shared" si="3"/>
        <v>-7.3215958669564912E-3</v>
      </c>
      <c r="H18" s="45">
        <f t="shared" si="4"/>
        <v>3.0820740740740732E-5</v>
      </c>
      <c r="I18" s="45">
        <f t="shared" si="5"/>
        <v>1.6654929200289822E-2</v>
      </c>
      <c r="Y18" s="45">
        <v>16</v>
      </c>
      <c r="Z18" s="45">
        <v>1</v>
      </c>
      <c r="AA18" s="45">
        <f t="shared" si="6"/>
        <v>3.3333333333333335E-3</v>
      </c>
      <c r="AB18" s="45">
        <f t="shared" si="7"/>
        <v>7.6666666666666662E-3</v>
      </c>
      <c r="AC18" s="45">
        <f t="shared" si="8"/>
        <v>2.2774170321032156E-2</v>
      </c>
      <c r="AD18" s="45">
        <f t="shared" si="9"/>
        <v>-7.4408369876988239E-3</v>
      </c>
      <c r="AE18" s="45">
        <f t="shared" si="10"/>
        <v>2.5359629629629625E-5</v>
      </c>
      <c r="AF18" s="45">
        <f t="shared" si="11"/>
        <v>1.510750365436549E-2</v>
      </c>
    </row>
    <row r="19" spans="2:32">
      <c r="B19" s="45">
        <v>17</v>
      </c>
      <c r="C19" s="45">
        <v>5</v>
      </c>
      <c r="D19" s="45">
        <f t="shared" si="0"/>
        <v>1.6666666666666666E-2</v>
      </c>
      <c r="E19" s="45">
        <f t="shared" si="1"/>
        <v>9.3333333333333306E-3</v>
      </c>
      <c r="F19" s="45">
        <f t="shared" si="2"/>
        <v>2.5988262533623151E-2</v>
      </c>
      <c r="G19" s="45">
        <f t="shared" si="3"/>
        <v>-7.3215958669564912E-3</v>
      </c>
      <c r="H19" s="45">
        <f t="shared" si="4"/>
        <v>3.0820740740740732E-5</v>
      </c>
      <c r="I19" s="45">
        <f t="shared" si="5"/>
        <v>1.6654929200289822E-2</v>
      </c>
      <c r="Y19" s="45">
        <v>17</v>
      </c>
      <c r="Z19" s="45">
        <v>3</v>
      </c>
      <c r="AA19" s="45">
        <f t="shared" si="6"/>
        <v>0.01</v>
      </c>
      <c r="AB19" s="45">
        <f t="shared" si="7"/>
        <v>7.6666666666666662E-3</v>
      </c>
      <c r="AC19" s="45">
        <f t="shared" si="8"/>
        <v>2.2774170321032156E-2</v>
      </c>
      <c r="AD19" s="45">
        <f t="shared" si="9"/>
        <v>-7.4408369876988239E-3</v>
      </c>
      <c r="AE19" s="45">
        <f t="shared" si="10"/>
        <v>2.5359629629629625E-5</v>
      </c>
      <c r="AF19" s="45">
        <f t="shared" si="11"/>
        <v>1.510750365436549E-2</v>
      </c>
    </row>
    <row r="20" spans="2:32">
      <c r="B20" s="45">
        <v>18</v>
      </c>
      <c r="C20" s="45">
        <v>3</v>
      </c>
      <c r="D20" s="45">
        <f t="shared" si="0"/>
        <v>0.01</v>
      </c>
      <c r="E20" s="45">
        <f t="shared" si="1"/>
        <v>9.3333333333333306E-3</v>
      </c>
      <c r="F20" s="45">
        <f t="shared" si="2"/>
        <v>2.5988262533623151E-2</v>
      </c>
      <c r="G20" s="45">
        <f t="shared" si="3"/>
        <v>-7.3215958669564912E-3</v>
      </c>
      <c r="H20" s="45">
        <f t="shared" si="4"/>
        <v>3.0820740740740732E-5</v>
      </c>
      <c r="I20" s="45">
        <f t="shared" si="5"/>
        <v>1.6654929200289822E-2</v>
      </c>
      <c r="Y20" s="45">
        <v>18</v>
      </c>
      <c r="Z20" s="45">
        <v>4</v>
      </c>
      <c r="AA20" s="45">
        <f t="shared" si="6"/>
        <v>1.3333333333333334E-2</v>
      </c>
      <c r="AB20" s="45">
        <f t="shared" si="7"/>
        <v>7.6666666666666662E-3</v>
      </c>
      <c r="AC20" s="45">
        <f t="shared" si="8"/>
        <v>2.2774170321032156E-2</v>
      </c>
      <c r="AD20" s="45">
        <f t="shared" si="9"/>
        <v>-7.4408369876988239E-3</v>
      </c>
      <c r="AE20" s="45">
        <f t="shared" si="10"/>
        <v>2.5359629629629625E-5</v>
      </c>
      <c r="AF20" s="45">
        <f t="shared" si="11"/>
        <v>1.510750365436549E-2</v>
      </c>
    </row>
    <row r="21" spans="2:32">
      <c r="B21" s="45">
        <v>19</v>
      </c>
      <c r="C21" s="45">
        <v>2</v>
      </c>
      <c r="D21" s="45">
        <f t="shared" si="0"/>
        <v>6.6666666666666671E-3</v>
      </c>
      <c r="E21" s="45">
        <f t="shared" si="1"/>
        <v>9.3333333333333306E-3</v>
      </c>
      <c r="F21" s="45">
        <f t="shared" si="2"/>
        <v>2.5988262533623151E-2</v>
      </c>
      <c r="G21" s="45">
        <f t="shared" si="3"/>
        <v>-7.3215958669564912E-3</v>
      </c>
      <c r="H21" s="45">
        <f t="shared" si="4"/>
        <v>3.0820740740740732E-5</v>
      </c>
      <c r="I21" s="45">
        <f t="shared" si="5"/>
        <v>1.6654929200289822E-2</v>
      </c>
      <c r="Y21" s="45">
        <v>19</v>
      </c>
      <c r="Z21" s="45">
        <v>1</v>
      </c>
      <c r="AA21" s="45">
        <f t="shared" si="6"/>
        <v>3.3333333333333335E-3</v>
      </c>
      <c r="AB21" s="45">
        <f t="shared" si="7"/>
        <v>7.6666666666666662E-3</v>
      </c>
      <c r="AC21" s="45">
        <f t="shared" si="8"/>
        <v>2.2774170321032156E-2</v>
      </c>
      <c r="AD21" s="45">
        <f t="shared" si="9"/>
        <v>-7.4408369876988239E-3</v>
      </c>
      <c r="AE21" s="45">
        <f t="shared" si="10"/>
        <v>2.5359629629629625E-5</v>
      </c>
      <c r="AF21" s="45">
        <f t="shared" si="11"/>
        <v>1.510750365436549E-2</v>
      </c>
    </row>
    <row r="22" spans="2:32">
      <c r="B22" s="45">
        <v>20</v>
      </c>
      <c r="C22" s="45">
        <v>1</v>
      </c>
      <c r="D22" s="45">
        <f t="shared" si="0"/>
        <v>3.3333333333333335E-3</v>
      </c>
      <c r="E22" s="45">
        <f t="shared" si="1"/>
        <v>9.3333333333333306E-3</v>
      </c>
      <c r="F22" s="45">
        <f t="shared" si="2"/>
        <v>2.5988262533623151E-2</v>
      </c>
      <c r="G22" s="45">
        <f t="shared" si="3"/>
        <v>-7.3215958669564912E-3</v>
      </c>
      <c r="H22" s="45">
        <f t="shared" si="4"/>
        <v>3.0820740740740732E-5</v>
      </c>
      <c r="I22" s="45">
        <f t="shared" si="5"/>
        <v>1.6654929200289822E-2</v>
      </c>
      <c r="Y22" s="45">
        <v>20</v>
      </c>
      <c r="Z22" s="45">
        <v>2</v>
      </c>
      <c r="AA22" s="45">
        <f t="shared" si="6"/>
        <v>6.6666666666666671E-3</v>
      </c>
      <c r="AB22" s="45">
        <f t="shared" si="7"/>
        <v>7.6666666666666662E-3</v>
      </c>
      <c r="AC22" s="45">
        <f t="shared" si="8"/>
        <v>2.2774170321032156E-2</v>
      </c>
      <c r="AD22" s="45">
        <f t="shared" si="9"/>
        <v>-7.4408369876988239E-3</v>
      </c>
      <c r="AE22" s="45">
        <f t="shared" si="10"/>
        <v>2.5359629629629625E-5</v>
      </c>
      <c r="AF22" s="45">
        <f t="shared" si="11"/>
        <v>1.510750365436549E-2</v>
      </c>
    </row>
    <row r="23" spans="2:32">
      <c r="B23" t="s">
        <v>40</v>
      </c>
      <c r="C23">
        <f>SUM(C3:C22)</f>
        <v>56</v>
      </c>
      <c r="D23">
        <f>SUM(D3:D22)</f>
        <v>0.18666666666666662</v>
      </c>
      <c r="Y23" t="s">
        <v>40</v>
      </c>
      <c r="Z23">
        <f>SUM(Z3:Z22)</f>
        <v>46</v>
      </c>
      <c r="AA23">
        <f>SUM(AA3:AA22)</f>
        <v>0.15333333333333332</v>
      </c>
    </row>
    <row r="25" spans="2:32">
      <c r="B25" t="s">
        <v>54</v>
      </c>
      <c r="C25">
        <f>MAX(D3:D22)-MIN(D3:D22)</f>
        <v>1.3333333333333332E-2</v>
      </c>
    </row>
    <row r="26" spans="2:32">
      <c r="B26" t="s">
        <v>55</v>
      </c>
      <c r="C26">
        <f>C25/6</f>
        <v>2.2222222222222222E-3</v>
      </c>
      <c r="Y26" t="s">
        <v>54</v>
      </c>
      <c r="Z26">
        <f>MAX(AA3:AA22)-MIN(AA3:AA22)</f>
        <v>1.6666666666666666E-2</v>
      </c>
    </row>
    <row r="27" spans="2:32">
      <c r="Y27" t="s">
        <v>55</v>
      </c>
      <c r="Z27">
        <f>Z26/6</f>
        <v>2.7777777777777779E-3</v>
      </c>
    </row>
    <row r="28" spans="2:32" ht="30">
      <c r="B28" s="13" t="s">
        <v>56</v>
      </c>
      <c r="C28">
        <f>(F3-G3)/C25</f>
        <v>2.4982393800434735</v>
      </c>
    </row>
    <row r="29" spans="2:32" ht="30">
      <c r="Y29" s="13" t="s">
        <v>57</v>
      </c>
      <c r="Z29">
        <f>(AC3-AD3)/Z26</f>
        <v>1.8129004385238587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T29"/>
  <sheetViews>
    <sheetView tabSelected="1" topLeftCell="J4" workbookViewId="0">
      <selection activeCell="J24" sqref="J24"/>
    </sheetView>
  </sheetViews>
  <sheetFormatPr defaultRowHeight="15"/>
  <sheetData>
    <row r="2" spans="1:20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1</v>
      </c>
      <c r="I2" t="s">
        <v>70</v>
      </c>
      <c r="J2" t="s">
        <v>72</v>
      </c>
      <c r="K2" t="s">
        <v>72</v>
      </c>
      <c r="L2" t="s">
        <v>73</v>
      </c>
      <c r="M2" t="s">
        <v>74</v>
      </c>
      <c r="N2" t="s">
        <v>75</v>
      </c>
      <c r="O2" t="s">
        <v>4</v>
      </c>
      <c r="P2" t="s">
        <v>5</v>
      </c>
      <c r="Q2" t="s">
        <v>9</v>
      </c>
      <c r="R2" t="s">
        <v>10</v>
      </c>
      <c r="S2" t="s">
        <v>76</v>
      </c>
      <c r="T2" t="s">
        <v>77</v>
      </c>
    </row>
    <row r="3" spans="1:20">
      <c r="A3">
        <v>1</v>
      </c>
      <c r="B3">
        <v>7</v>
      </c>
      <c r="C3">
        <v>6</v>
      </c>
      <c r="D3">
        <v>9</v>
      </c>
      <c r="E3">
        <v>8</v>
      </c>
      <c r="F3">
        <v>7</v>
      </c>
      <c r="G3">
        <f>AVERAGE(B3:F3)</f>
        <v>7.4</v>
      </c>
      <c r="H3">
        <f>MAX(B3:F3)-MIN(B3:F3)</f>
        <v>3</v>
      </c>
      <c r="I3">
        <f>MAX(0,G3-($G$23+$G$27)+0)</f>
        <v>3.0703525365434228</v>
      </c>
      <c r="J3">
        <f>MAX(0,($G$23+$G$27)-G3+0)</f>
        <v>0</v>
      </c>
      <c r="K3">
        <f>-J3</f>
        <v>0</v>
      </c>
      <c r="L3">
        <v>0</v>
      </c>
      <c r="M3">
        <f>$G$28</f>
        <v>5.696474634565778</v>
      </c>
      <c r="N3">
        <f>-$G$28</f>
        <v>-5.696474634565778</v>
      </c>
      <c r="O3">
        <f>$G$23+(0.577*$H$23)</f>
        <v>5.2890499999999996</v>
      </c>
      <c r="P3">
        <f>$G$23-(0.577*$H$23)</f>
        <v>2.2309500000000004</v>
      </c>
      <c r="Q3">
        <f>$H$23*2.115</f>
        <v>5.6047500000000001</v>
      </c>
      <c r="R3">
        <f>0</f>
        <v>0</v>
      </c>
      <c r="S3">
        <f>$G$23</f>
        <v>3.7600000000000002</v>
      </c>
      <c r="T3">
        <f>$H$23</f>
        <v>2.65</v>
      </c>
    </row>
    <row r="4" spans="1:20">
      <c r="A4">
        <v>2</v>
      </c>
      <c r="B4">
        <v>7</v>
      </c>
      <c r="C4">
        <v>8</v>
      </c>
      <c r="D4">
        <v>6</v>
      </c>
      <c r="E4">
        <v>5</v>
      </c>
      <c r="F4">
        <v>8</v>
      </c>
      <c r="G4">
        <f t="shared" ref="G4:G22" si="0">AVERAGE(B4:F4)</f>
        <v>6.8</v>
      </c>
      <c r="H4">
        <f t="shared" ref="H4:H22" si="1">MAX(B4:F4)-MIN(B4:F4)</f>
        <v>3</v>
      </c>
      <c r="I4">
        <f>MAX(0,G4-($G$23+$G$27)+I3)</f>
        <v>5.540705073086845</v>
      </c>
      <c r="J4">
        <f>MAX(0,($G$23+$G$27)-G4+J3)</f>
        <v>0</v>
      </c>
      <c r="K4">
        <f t="shared" ref="K4:K22" si="2">-J4</f>
        <v>0</v>
      </c>
      <c r="L4">
        <v>0</v>
      </c>
      <c r="M4">
        <f t="shared" ref="M4:M22" si="3">$G$28</f>
        <v>5.696474634565778</v>
      </c>
      <c r="N4">
        <f t="shared" ref="N4:N22" si="4">-$G$28</f>
        <v>-5.696474634565778</v>
      </c>
      <c r="O4">
        <f t="shared" ref="O4:O22" si="5">$G$23+(0.577*$H$23)</f>
        <v>5.2890499999999996</v>
      </c>
      <c r="P4">
        <f t="shared" ref="P4:P22" si="6">$G$23-(0.577*$H$23)</f>
        <v>2.2309500000000004</v>
      </c>
      <c r="Q4">
        <f t="shared" ref="Q4:Q22" si="7">$H$23*2.115</f>
        <v>5.6047500000000001</v>
      </c>
      <c r="R4">
        <f>0</f>
        <v>0</v>
      </c>
      <c r="S4">
        <f t="shared" ref="S4:S22" si="8">$G$23</f>
        <v>3.7600000000000002</v>
      </c>
      <c r="T4">
        <f t="shared" ref="T4:T22" si="9">$H$23</f>
        <v>2.65</v>
      </c>
    </row>
    <row r="5" spans="1:20">
      <c r="A5">
        <v>3</v>
      </c>
      <c r="B5">
        <v>5</v>
      </c>
      <c r="C5">
        <v>0</v>
      </c>
      <c r="D5">
        <v>1</v>
      </c>
      <c r="E5">
        <v>4</v>
      </c>
      <c r="F5">
        <v>3</v>
      </c>
      <c r="G5">
        <f t="shared" si="0"/>
        <v>2.6</v>
      </c>
      <c r="H5">
        <f t="shared" si="1"/>
        <v>5</v>
      </c>
      <c r="I5">
        <f t="shared" ref="I5:I22" si="10">MAX(0,G5-($G$23+$G$27)+I4)</f>
        <v>3.8110576096302675</v>
      </c>
      <c r="J5">
        <f t="shared" ref="J5:J22" si="11">MAX(0,($G$23+$G$27)-G5+J4)</f>
        <v>1.7296474634565775</v>
      </c>
      <c r="K5">
        <f t="shared" si="2"/>
        <v>-1.7296474634565775</v>
      </c>
      <c r="L5">
        <v>0</v>
      </c>
      <c r="M5">
        <f t="shared" si="3"/>
        <v>5.696474634565778</v>
      </c>
      <c r="N5">
        <f t="shared" si="4"/>
        <v>-5.696474634565778</v>
      </c>
      <c r="O5">
        <f t="shared" si="5"/>
        <v>5.2890499999999996</v>
      </c>
      <c r="P5">
        <f t="shared" si="6"/>
        <v>2.2309500000000004</v>
      </c>
      <c r="Q5">
        <f t="shared" si="7"/>
        <v>5.6047500000000001</v>
      </c>
      <c r="R5">
        <f>0</f>
        <v>0</v>
      </c>
      <c r="S5">
        <f t="shared" si="8"/>
        <v>3.7600000000000002</v>
      </c>
      <c r="T5">
        <f t="shared" si="9"/>
        <v>2.65</v>
      </c>
    </row>
    <row r="6" spans="1:20">
      <c r="A6">
        <v>4</v>
      </c>
      <c r="B6">
        <v>8</v>
      </c>
      <c r="C6">
        <v>6</v>
      </c>
      <c r="D6">
        <v>6</v>
      </c>
      <c r="E6">
        <v>7</v>
      </c>
      <c r="F6">
        <v>7</v>
      </c>
      <c r="G6">
        <f t="shared" si="0"/>
        <v>6.8</v>
      </c>
      <c r="H6">
        <f t="shared" si="1"/>
        <v>2</v>
      </c>
      <c r="I6">
        <f t="shared" si="10"/>
        <v>6.2814101461736893</v>
      </c>
      <c r="J6">
        <f t="shared" si="11"/>
        <v>0</v>
      </c>
      <c r="K6">
        <f t="shared" si="2"/>
        <v>0</v>
      </c>
      <c r="L6">
        <v>0</v>
      </c>
      <c r="M6">
        <f t="shared" si="3"/>
        <v>5.696474634565778</v>
      </c>
      <c r="N6">
        <f t="shared" si="4"/>
        <v>-5.696474634565778</v>
      </c>
      <c r="O6">
        <f t="shared" si="5"/>
        <v>5.2890499999999996</v>
      </c>
      <c r="P6">
        <f t="shared" si="6"/>
        <v>2.2309500000000004</v>
      </c>
      <c r="Q6">
        <f t="shared" si="7"/>
        <v>5.6047500000000001</v>
      </c>
      <c r="R6">
        <f>0</f>
        <v>0</v>
      </c>
      <c r="S6">
        <f t="shared" si="8"/>
        <v>3.7600000000000002</v>
      </c>
      <c r="T6">
        <f t="shared" si="9"/>
        <v>2.65</v>
      </c>
    </row>
    <row r="7" spans="1:20">
      <c r="A7">
        <v>5</v>
      </c>
      <c r="B7">
        <v>1</v>
      </c>
      <c r="C7">
        <v>2</v>
      </c>
      <c r="D7">
        <v>1</v>
      </c>
      <c r="E7">
        <v>3</v>
      </c>
      <c r="F7">
        <v>3</v>
      </c>
      <c r="G7">
        <f t="shared" si="0"/>
        <v>2</v>
      </c>
      <c r="H7">
        <f t="shared" si="1"/>
        <v>2</v>
      </c>
      <c r="I7">
        <f t="shared" si="10"/>
        <v>3.9517626827171117</v>
      </c>
      <c r="J7">
        <f t="shared" si="11"/>
        <v>2.3296474634565776</v>
      </c>
      <c r="K7">
        <f t="shared" si="2"/>
        <v>-2.3296474634565776</v>
      </c>
      <c r="L7">
        <v>0</v>
      </c>
      <c r="M7">
        <f t="shared" si="3"/>
        <v>5.696474634565778</v>
      </c>
      <c r="N7">
        <f t="shared" si="4"/>
        <v>-5.696474634565778</v>
      </c>
      <c r="O7">
        <f t="shared" si="5"/>
        <v>5.2890499999999996</v>
      </c>
      <c r="P7">
        <f t="shared" si="6"/>
        <v>2.2309500000000004</v>
      </c>
      <c r="Q7">
        <f t="shared" si="7"/>
        <v>5.6047500000000001</v>
      </c>
      <c r="R7">
        <f>0</f>
        <v>0</v>
      </c>
      <c r="S7">
        <f t="shared" si="8"/>
        <v>3.7600000000000002</v>
      </c>
      <c r="T7">
        <f t="shared" si="9"/>
        <v>2.65</v>
      </c>
    </row>
    <row r="8" spans="1:20">
      <c r="A8">
        <v>6</v>
      </c>
      <c r="B8">
        <v>0</v>
      </c>
      <c r="C8">
        <v>1</v>
      </c>
      <c r="D8">
        <v>1</v>
      </c>
      <c r="E8">
        <v>0</v>
      </c>
      <c r="F8">
        <v>2</v>
      </c>
      <c r="G8">
        <f t="shared" si="0"/>
        <v>0.8</v>
      </c>
      <c r="H8">
        <f t="shared" si="1"/>
        <v>2</v>
      </c>
      <c r="I8">
        <f t="shared" si="10"/>
        <v>0.42211521926053397</v>
      </c>
      <c r="J8">
        <f t="shared" si="11"/>
        <v>5.8592949269131553</v>
      </c>
      <c r="K8">
        <f t="shared" si="2"/>
        <v>-5.8592949269131553</v>
      </c>
      <c r="L8">
        <v>0</v>
      </c>
      <c r="M8">
        <f t="shared" si="3"/>
        <v>5.696474634565778</v>
      </c>
      <c r="N8">
        <f t="shared" si="4"/>
        <v>-5.696474634565778</v>
      </c>
      <c r="O8">
        <f t="shared" si="5"/>
        <v>5.2890499999999996</v>
      </c>
      <c r="P8">
        <f t="shared" si="6"/>
        <v>2.2309500000000004</v>
      </c>
      <c r="Q8">
        <f t="shared" si="7"/>
        <v>5.6047500000000001</v>
      </c>
      <c r="R8">
        <f>0</f>
        <v>0</v>
      </c>
      <c r="S8">
        <f t="shared" si="8"/>
        <v>3.7600000000000002</v>
      </c>
      <c r="T8">
        <f t="shared" si="9"/>
        <v>2.65</v>
      </c>
    </row>
    <row r="9" spans="1:20">
      <c r="A9">
        <v>7</v>
      </c>
      <c r="B9">
        <v>2</v>
      </c>
      <c r="C9">
        <v>1</v>
      </c>
      <c r="D9">
        <v>2</v>
      </c>
      <c r="E9">
        <v>0</v>
      </c>
      <c r="F9">
        <v>0</v>
      </c>
      <c r="G9">
        <f t="shared" si="0"/>
        <v>1</v>
      </c>
      <c r="H9">
        <f t="shared" si="1"/>
        <v>2</v>
      </c>
      <c r="I9">
        <f t="shared" si="10"/>
        <v>0</v>
      </c>
      <c r="J9">
        <f t="shared" si="11"/>
        <v>9.188942390369732</v>
      </c>
      <c r="K9">
        <f t="shared" si="2"/>
        <v>-9.188942390369732</v>
      </c>
      <c r="L9">
        <v>0</v>
      </c>
      <c r="M9">
        <f t="shared" si="3"/>
        <v>5.696474634565778</v>
      </c>
      <c r="N9">
        <f t="shared" si="4"/>
        <v>-5.696474634565778</v>
      </c>
      <c r="O9">
        <f t="shared" si="5"/>
        <v>5.2890499999999996</v>
      </c>
      <c r="P9">
        <f t="shared" si="6"/>
        <v>2.2309500000000004</v>
      </c>
      <c r="Q9">
        <f t="shared" si="7"/>
        <v>5.6047500000000001</v>
      </c>
      <c r="R9">
        <f>0</f>
        <v>0</v>
      </c>
      <c r="S9">
        <f t="shared" si="8"/>
        <v>3.7600000000000002</v>
      </c>
      <c r="T9">
        <f t="shared" si="9"/>
        <v>2.65</v>
      </c>
    </row>
    <row r="10" spans="1:20">
      <c r="A10">
        <v>8</v>
      </c>
      <c r="B10">
        <v>4</v>
      </c>
      <c r="C10">
        <v>5</v>
      </c>
      <c r="D10">
        <v>3</v>
      </c>
      <c r="E10">
        <v>4</v>
      </c>
      <c r="F10">
        <v>2</v>
      </c>
      <c r="G10">
        <f t="shared" si="0"/>
        <v>3.6</v>
      </c>
      <c r="H10">
        <f t="shared" si="1"/>
        <v>3</v>
      </c>
      <c r="I10">
        <f t="shared" si="10"/>
        <v>0</v>
      </c>
      <c r="J10">
        <f t="shared" si="11"/>
        <v>9.91858985382631</v>
      </c>
      <c r="K10">
        <f t="shared" si="2"/>
        <v>-9.91858985382631</v>
      </c>
      <c r="L10">
        <v>0</v>
      </c>
      <c r="M10">
        <f t="shared" si="3"/>
        <v>5.696474634565778</v>
      </c>
      <c r="N10">
        <f t="shared" si="4"/>
        <v>-5.696474634565778</v>
      </c>
      <c r="O10">
        <f t="shared" si="5"/>
        <v>5.2890499999999996</v>
      </c>
      <c r="P10">
        <f t="shared" si="6"/>
        <v>2.2309500000000004</v>
      </c>
      <c r="Q10">
        <f t="shared" si="7"/>
        <v>5.6047500000000001</v>
      </c>
      <c r="R10">
        <f>0</f>
        <v>0</v>
      </c>
      <c r="S10">
        <f t="shared" si="8"/>
        <v>3.7600000000000002</v>
      </c>
      <c r="T10">
        <f t="shared" si="9"/>
        <v>2.65</v>
      </c>
    </row>
    <row r="11" spans="1:20">
      <c r="A11">
        <v>9</v>
      </c>
      <c r="B11">
        <v>2</v>
      </c>
      <c r="C11">
        <v>0</v>
      </c>
      <c r="D11">
        <v>1</v>
      </c>
      <c r="E11">
        <v>1</v>
      </c>
      <c r="F11">
        <v>0</v>
      </c>
      <c r="G11">
        <f t="shared" si="0"/>
        <v>0.8</v>
      </c>
      <c r="H11">
        <f t="shared" si="1"/>
        <v>2</v>
      </c>
      <c r="I11">
        <f t="shared" si="10"/>
        <v>0</v>
      </c>
      <c r="J11">
        <f t="shared" si="11"/>
        <v>13.448237317282889</v>
      </c>
      <c r="K11">
        <f t="shared" si="2"/>
        <v>-13.448237317282889</v>
      </c>
      <c r="L11">
        <v>0</v>
      </c>
      <c r="M11">
        <f t="shared" si="3"/>
        <v>5.696474634565778</v>
      </c>
      <c r="N11">
        <f t="shared" si="4"/>
        <v>-5.696474634565778</v>
      </c>
      <c r="O11">
        <f t="shared" si="5"/>
        <v>5.2890499999999996</v>
      </c>
      <c r="P11">
        <f t="shared" si="6"/>
        <v>2.2309500000000004</v>
      </c>
      <c r="Q11">
        <f t="shared" si="7"/>
        <v>5.6047500000000001</v>
      </c>
      <c r="R11">
        <f>0</f>
        <v>0</v>
      </c>
      <c r="S11">
        <f t="shared" si="8"/>
        <v>3.7600000000000002</v>
      </c>
      <c r="T11">
        <f t="shared" si="9"/>
        <v>2.65</v>
      </c>
    </row>
    <row r="12" spans="1:20">
      <c r="A12">
        <v>10</v>
      </c>
      <c r="B12">
        <v>5</v>
      </c>
      <c r="C12">
        <v>5</v>
      </c>
      <c r="D12">
        <v>4</v>
      </c>
      <c r="E12">
        <v>5</v>
      </c>
      <c r="F12">
        <v>2</v>
      </c>
      <c r="G12">
        <f t="shared" si="0"/>
        <v>4.2</v>
      </c>
      <c r="H12">
        <f t="shared" si="1"/>
        <v>3</v>
      </c>
      <c r="I12">
        <f t="shared" si="10"/>
        <v>0</v>
      </c>
      <c r="J12">
        <f t="shared" si="11"/>
        <v>13.577884780739467</v>
      </c>
      <c r="K12">
        <f t="shared" si="2"/>
        <v>-13.577884780739467</v>
      </c>
      <c r="L12">
        <v>0</v>
      </c>
      <c r="M12">
        <f t="shared" si="3"/>
        <v>5.696474634565778</v>
      </c>
      <c r="N12">
        <f t="shared" si="4"/>
        <v>-5.696474634565778</v>
      </c>
      <c r="O12">
        <f t="shared" si="5"/>
        <v>5.2890499999999996</v>
      </c>
      <c r="P12">
        <f t="shared" si="6"/>
        <v>2.2309500000000004</v>
      </c>
      <c r="Q12">
        <f t="shared" si="7"/>
        <v>5.6047500000000001</v>
      </c>
      <c r="R12">
        <f>0</f>
        <v>0</v>
      </c>
      <c r="S12">
        <f t="shared" si="8"/>
        <v>3.7600000000000002</v>
      </c>
      <c r="T12">
        <f t="shared" si="9"/>
        <v>2.65</v>
      </c>
    </row>
    <row r="13" spans="1:20">
      <c r="A13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f t="shared" si="0"/>
        <v>0.6</v>
      </c>
      <c r="H13">
        <f t="shared" si="1"/>
        <v>1</v>
      </c>
      <c r="I13">
        <f t="shared" si="10"/>
        <v>0</v>
      </c>
      <c r="J13">
        <f t="shared" si="11"/>
        <v>17.307532244196043</v>
      </c>
      <c r="K13">
        <f t="shared" si="2"/>
        <v>-17.307532244196043</v>
      </c>
      <c r="L13">
        <v>0</v>
      </c>
      <c r="M13">
        <f t="shared" si="3"/>
        <v>5.696474634565778</v>
      </c>
      <c r="N13">
        <f t="shared" si="4"/>
        <v>-5.696474634565778</v>
      </c>
      <c r="O13">
        <f t="shared" si="5"/>
        <v>5.2890499999999996</v>
      </c>
      <c r="P13">
        <f t="shared" si="6"/>
        <v>2.2309500000000004</v>
      </c>
      <c r="Q13">
        <f t="shared" si="7"/>
        <v>5.6047500000000001</v>
      </c>
      <c r="R13">
        <f>0</f>
        <v>0</v>
      </c>
      <c r="S13">
        <f t="shared" si="8"/>
        <v>3.7600000000000002</v>
      </c>
      <c r="T13">
        <f t="shared" si="9"/>
        <v>2.65</v>
      </c>
    </row>
    <row r="14" spans="1:20">
      <c r="A14">
        <v>12</v>
      </c>
      <c r="B14">
        <v>5</v>
      </c>
      <c r="C14">
        <v>4</v>
      </c>
      <c r="D14">
        <v>4</v>
      </c>
      <c r="E14">
        <v>5</v>
      </c>
      <c r="F14">
        <v>5</v>
      </c>
      <c r="G14">
        <f t="shared" si="0"/>
        <v>4.5999999999999996</v>
      </c>
      <c r="H14">
        <f t="shared" si="1"/>
        <v>1</v>
      </c>
      <c r="I14">
        <f t="shared" si="10"/>
        <v>0.27035253654342206</v>
      </c>
      <c r="J14">
        <f t="shared" si="11"/>
        <v>17.037179707652619</v>
      </c>
      <c r="K14">
        <f t="shared" si="2"/>
        <v>-17.037179707652619</v>
      </c>
      <c r="L14">
        <v>0</v>
      </c>
      <c r="M14">
        <f t="shared" si="3"/>
        <v>5.696474634565778</v>
      </c>
      <c r="N14">
        <f t="shared" si="4"/>
        <v>-5.696474634565778</v>
      </c>
      <c r="O14">
        <f t="shared" si="5"/>
        <v>5.2890499999999996</v>
      </c>
      <c r="P14">
        <f t="shared" si="6"/>
        <v>2.2309500000000004</v>
      </c>
      <c r="Q14">
        <f t="shared" si="7"/>
        <v>5.6047500000000001</v>
      </c>
      <c r="R14">
        <f>0</f>
        <v>0</v>
      </c>
      <c r="S14">
        <f t="shared" si="8"/>
        <v>3.7600000000000002</v>
      </c>
      <c r="T14">
        <f t="shared" si="9"/>
        <v>2.65</v>
      </c>
    </row>
    <row r="15" spans="1:20">
      <c r="A15">
        <v>13</v>
      </c>
      <c r="B15">
        <v>8</v>
      </c>
      <c r="C15">
        <v>6</v>
      </c>
      <c r="D15">
        <v>5</v>
      </c>
      <c r="E15">
        <v>5</v>
      </c>
      <c r="F15">
        <v>10</v>
      </c>
      <c r="G15">
        <f t="shared" si="0"/>
        <v>6.8</v>
      </c>
      <c r="H15">
        <f t="shared" si="1"/>
        <v>5</v>
      </c>
      <c r="I15">
        <f t="shared" si="10"/>
        <v>2.7407050730868443</v>
      </c>
      <c r="J15">
        <f t="shared" si="11"/>
        <v>14.566827171109196</v>
      </c>
      <c r="K15">
        <f t="shared" si="2"/>
        <v>-14.566827171109196</v>
      </c>
      <c r="L15">
        <v>0</v>
      </c>
      <c r="M15">
        <f t="shared" si="3"/>
        <v>5.696474634565778</v>
      </c>
      <c r="N15">
        <f t="shared" si="4"/>
        <v>-5.696474634565778</v>
      </c>
      <c r="O15">
        <f t="shared" si="5"/>
        <v>5.2890499999999996</v>
      </c>
      <c r="P15">
        <f t="shared" si="6"/>
        <v>2.2309500000000004</v>
      </c>
      <c r="Q15">
        <f t="shared" si="7"/>
        <v>5.6047500000000001</v>
      </c>
      <c r="R15">
        <f>0</f>
        <v>0</v>
      </c>
      <c r="S15">
        <f t="shared" si="8"/>
        <v>3.7600000000000002</v>
      </c>
      <c r="T15">
        <f t="shared" si="9"/>
        <v>2.65</v>
      </c>
    </row>
    <row r="16" spans="1:20">
      <c r="A16">
        <v>14</v>
      </c>
      <c r="B16">
        <v>5</v>
      </c>
      <c r="C16">
        <v>5</v>
      </c>
      <c r="D16">
        <v>3</v>
      </c>
      <c r="E16">
        <v>1</v>
      </c>
      <c r="F16">
        <v>1</v>
      </c>
      <c r="G16">
        <f t="shared" si="0"/>
        <v>3</v>
      </c>
      <c r="H16">
        <f t="shared" si="1"/>
        <v>4</v>
      </c>
      <c r="I16">
        <f t="shared" si="10"/>
        <v>1.4110576096302667</v>
      </c>
      <c r="J16">
        <f t="shared" si="11"/>
        <v>15.896474634565774</v>
      </c>
      <c r="K16">
        <f t="shared" si="2"/>
        <v>-15.896474634565774</v>
      </c>
      <c r="L16">
        <v>0</v>
      </c>
      <c r="M16">
        <f t="shared" si="3"/>
        <v>5.696474634565778</v>
      </c>
      <c r="N16">
        <f t="shared" si="4"/>
        <v>-5.696474634565778</v>
      </c>
      <c r="O16">
        <f t="shared" si="5"/>
        <v>5.2890499999999996</v>
      </c>
      <c r="P16">
        <f t="shared" si="6"/>
        <v>2.2309500000000004</v>
      </c>
      <c r="Q16">
        <f t="shared" si="7"/>
        <v>5.6047500000000001</v>
      </c>
      <c r="R16">
        <f>0</f>
        <v>0</v>
      </c>
      <c r="S16">
        <f t="shared" si="8"/>
        <v>3.7600000000000002</v>
      </c>
      <c r="T16">
        <f t="shared" si="9"/>
        <v>2.65</v>
      </c>
    </row>
    <row r="17" spans="1:20">
      <c r="A17">
        <v>15</v>
      </c>
      <c r="B17">
        <v>3</v>
      </c>
      <c r="C17">
        <v>3</v>
      </c>
      <c r="D17">
        <v>2</v>
      </c>
      <c r="E17">
        <v>0</v>
      </c>
      <c r="F17">
        <v>1</v>
      </c>
      <c r="G17">
        <f t="shared" si="0"/>
        <v>1.8</v>
      </c>
      <c r="H17">
        <f t="shared" si="1"/>
        <v>3</v>
      </c>
      <c r="I17">
        <f t="shared" si="10"/>
        <v>0</v>
      </c>
      <c r="J17">
        <f t="shared" si="11"/>
        <v>18.426122098022351</v>
      </c>
      <c r="K17">
        <f t="shared" si="2"/>
        <v>-18.426122098022351</v>
      </c>
      <c r="L17">
        <v>0</v>
      </c>
      <c r="M17">
        <f t="shared" si="3"/>
        <v>5.696474634565778</v>
      </c>
      <c r="N17">
        <f t="shared" si="4"/>
        <v>-5.696474634565778</v>
      </c>
      <c r="O17">
        <f t="shared" si="5"/>
        <v>5.2890499999999996</v>
      </c>
      <c r="P17">
        <f t="shared" si="6"/>
        <v>2.2309500000000004</v>
      </c>
      <c r="Q17">
        <f t="shared" si="7"/>
        <v>5.6047500000000001</v>
      </c>
      <c r="R17">
        <f>0</f>
        <v>0</v>
      </c>
      <c r="S17">
        <f t="shared" si="8"/>
        <v>3.7600000000000002</v>
      </c>
      <c r="T17">
        <f t="shared" si="9"/>
        <v>2.65</v>
      </c>
    </row>
    <row r="18" spans="1:20">
      <c r="A18">
        <v>16</v>
      </c>
      <c r="B18">
        <v>9</v>
      </c>
      <c r="C18">
        <v>8</v>
      </c>
      <c r="D18">
        <v>5</v>
      </c>
      <c r="E18">
        <v>5</v>
      </c>
      <c r="F18">
        <v>7</v>
      </c>
      <c r="G18">
        <f t="shared" si="0"/>
        <v>6.8</v>
      </c>
      <c r="H18">
        <f t="shared" si="1"/>
        <v>4</v>
      </c>
      <c r="I18">
        <f t="shared" si="10"/>
        <v>2.4703525365434222</v>
      </c>
      <c r="J18">
        <f t="shared" si="11"/>
        <v>15.955769561478927</v>
      </c>
      <c r="K18">
        <f t="shared" si="2"/>
        <v>-15.955769561478927</v>
      </c>
      <c r="L18">
        <v>0</v>
      </c>
      <c r="M18">
        <f t="shared" si="3"/>
        <v>5.696474634565778</v>
      </c>
      <c r="N18">
        <f t="shared" si="4"/>
        <v>-5.696474634565778</v>
      </c>
      <c r="O18">
        <f t="shared" si="5"/>
        <v>5.2890499999999996</v>
      </c>
      <c r="P18">
        <f t="shared" si="6"/>
        <v>2.2309500000000004</v>
      </c>
      <c r="Q18">
        <f t="shared" si="7"/>
        <v>5.6047500000000001</v>
      </c>
      <c r="R18">
        <f>0</f>
        <v>0</v>
      </c>
      <c r="S18">
        <f t="shared" si="8"/>
        <v>3.7600000000000002</v>
      </c>
      <c r="T18">
        <f t="shared" si="9"/>
        <v>2.65</v>
      </c>
    </row>
    <row r="19" spans="1:20">
      <c r="A19">
        <v>17</v>
      </c>
      <c r="B19">
        <v>5</v>
      </c>
      <c r="C19">
        <v>6</v>
      </c>
      <c r="D19">
        <v>5</v>
      </c>
      <c r="E19">
        <v>5</v>
      </c>
      <c r="F19">
        <v>6</v>
      </c>
      <c r="G19">
        <f t="shared" si="0"/>
        <v>5.4</v>
      </c>
      <c r="H19">
        <f t="shared" si="1"/>
        <v>1</v>
      </c>
      <c r="I19">
        <f t="shared" si="10"/>
        <v>3.540705073086845</v>
      </c>
      <c r="J19">
        <f t="shared" si="11"/>
        <v>14.885417024935505</v>
      </c>
      <c r="K19">
        <f t="shared" si="2"/>
        <v>-14.885417024935505</v>
      </c>
      <c r="L19">
        <v>0</v>
      </c>
      <c r="M19">
        <f t="shared" si="3"/>
        <v>5.696474634565778</v>
      </c>
      <c r="N19">
        <f t="shared" si="4"/>
        <v>-5.696474634565778</v>
      </c>
      <c r="O19">
        <f t="shared" si="5"/>
        <v>5.2890499999999996</v>
      </c>
      <c r="P19">
        <f t="shared" si="6"/>
        <v>2.2309500000000004</v>
      </c>
      <c r="Q19">
        <f t="shared" si="7"/>
        <v>5.6047500000000001</v>
      </c>
      <c r="R19">
        <f>0</f>
        <v>0</v>
      </c>
      <c r="S19">
        <f t="shared" si="8"/>
        <v>3.7600000000000002</v>
      </c>
      <c r="T19">
        <f t="shared" si="9"/>
        <v>2.65</v>
      </c>
    </row>
    <row r="20" spans="1:20">
      <c r="A20">
        <v>18</v>
      </c>
      <c r="B20">
        <v>9</v>
      </c>
      <c r="C20">
        <v>5</v>
      </c>
      <c r="D20">
        <v>5</v>
      </c>
      <c r="E20">
        <v>8</v>
      </c>
      <c r="F20">
        <v>7</v>
      </c>
      <c r="G20">
        <f t="shared" si="0"/>
        <v>6.8</v>
      </c>
      <c r="H20">
        <f t="shared" si="1"/>
        <v>4</v>
      </c>
      <c r="I20">
        <f t="shared" si="10"/>
        <v>6.0110576096302673</v>
      </c>
      <c r="J20">
        <f t="shared" si="11"/>
        <v>12.415064488392083</v>
      </c>
      <c r="K20">
        <f t="shared" si="2"/>
        <v>-12.415064488392083</v>
      </c>
      <c r="L20">
        <v>0</v>
      </c>
      <c r="M20">
        <f t="shared" si="3"/>
        <v>5.696474634565778</v>
      </c>
      <c r="N20">
        <f t="shared" si="4"/>
        <v>-5.696474634565778</v>
      </c>
      <c r="O20">
        <f t="shared" si="5"/>
        <v>5.2890499999999996</v>
      </c>
      <c r="P20">
        <f t="shared" si="6"/>
        <v>2.2309500000000004</v>
      </c>
      <c r="Q20">
        <f t="shared" si="7"/>
        <v>5.6047500000000001</v>
      </c>
      <c r="R20">
        <f>0</f>
        <v>0</v>
      </c>
      <c r="S20">
        <f t="shared" si="8"/>
        <v>3.7600000000000002</v>
      </c>
      <c r="T20">
        <f t="shared" si="9"/>
        <v>2.65</v>
      </c>
    </row>
    <row r="21" spans="1:20">
      <c r="A21">
        <v>19</v>
      </c>
      <c r="B21">
        <v>4</v>
      </c>
      <c r="C21">
        <v>4</v>
      </c>
      <c r="D21">
        <v>3</v>
      </c>
      <c r="E21">
        <v>2</v>
      </c>
      <c r="F21">
        <v>2</v>
      </c>
      <c r="G21">
        <f t="shared" si="0"/>
        <v>3</v>
      </c>
      <c r="H21">
        <f t="shared" si="1"/>
        <v>2</v>
      </c>
      <c r="I21">
        <f t="shared" si="10"/>
        <v>4.6814101461736897</v>
      </c>
      <c r="J21">
        <f t="shared" si="11"/>
        <v>13.744711951848661</v>
      </c>
      <c r="K21">
        <f t="shared" si="2"/>
        <v>-13.744711951848661</v>
      </c>
      <c r="L21">
        <v>0</v>
      </c>
      <c r="M21">
        <f t="shared" si="3"/>
        <v>5.696474634565778</v>
      </c>
      <c r="N21">
        <f t="shared" si="4"/>
        <v>-5.696474634565778</v>
      </c>
      <c r="O21">
        <f t="shared" si="5"/>
        <v>5.2890499999999996</v>
      </c>
      <c r="P21">
        <f t="shared" si="6"/>
        <v>2.2309500000000004</v>
      </c>
      <c r="Q21">
        <f t="shared" si="7"/>
        <v>5.6047500000000001</v>
      </c>
      <c r="R21">
        <f>0</f>
        <v>0</v>
      </c>
      <c r="S21">
        <f t="shared" si="8"/>
        <v>3.7600000000000002</v>
      </c>
      <c r="T21">
        <f t="shared" si="9"/>
        <v>2.65</v>
      </c>
    </row>
    <row r="22" spans="1:20">
      <c r="A22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f t="shared" si="0"/>
        <v>0.4</v>
      </c>
      <c r="H22">
        <f t="shared" si="1"/>
        <v>1</v>
      </c>
      <c r="I22">
        <f t="shared" si="10"/>
        <v>0.751762682717112</v>
      </c>
      <c r="J22">
        <f t="shared" si="11"/>
        <v>17.67435941530524</v>
      </c>
      <c r="K22">
        <f t="shared" si="2"/>
        <v>-17.67435941530524</v>
      </c>
      <c r="L22">
        <v>0</v>
      </c>
      <c r="M22">
        <f t="shared" si="3"/>
        <v>5.696474634565778</v>
      </c>
      <c r="N22">
        <f t="shared" si="4"/>
        <v>-5.696474634565778</v>
      </c>
      <c r="O22">
        <f t="shared" si="5"/>
        <v>5.2890499999999996</v>
      </c>
      <c r="P22">
        <f t="shared" si="6"/>
        <v>2.2309500000000004</v>
      </c>
      <c r="Q22">
        <f t="shared" si="7"/>
        <v>5.6047500000000001</v>
      </c>
      <c r="R22">
        <f>0</f>
        <v>0</v>
      </c>
      <c r="S22">
        <f t="shared" si="8"/>
        <v>3.7600000000000002</v>
      </c>
      <c r="T22">
        <f t="shared" si="9"/>
        <v>2.65</v>
      </c>
    </row>
    <row r="23" spans="1:20">
      <c r="F23" t="s">
        <v>65</v>
      </c>
      <c r="G23">
        <f>AVERAGE(G3:G22)</f>
        <v>3.7600000000000002</v>
      </c>
      <c r="H23">
        <f>AVERAGE(H3:H22)</f>
        <v>2.65</v>
      </c>
    </row>
    <row r="24" spans="1:20">
      <c r="F24" t="s">
        <v>55</v>
      </c>
      <c r="G24">
        <f>$H$23/2.326</f>
        <v>1.1392949269131556</v>
      </c>
    </row>
    <row r="25" spans="1:20">
      <c r="F25" t="s">
        <v>66</v>
      </c>
      <c r="G25">
        <f>G24</f>
        <v>1.1392949269131556</v>
      </c>
    </row>
    <row r="26" spans="1:20">
      <c r="F26" t="s">
        <v>67</v>
      </c>
      <c r="G26">
        <f>$G$23+$G$25</f>
        <v>4.8992949269131554</v>
      </c>
    </row>
    <row r="27" spans="1:20">
      <c r="F27" t="s">
        <v>68</v>
      </c>
      <c r="G27">
        <f>($G$26-$G$23)/2</f>
        <v>0.56964746345657757</v>
      </c>
    </row>
    <row r="28" spans="1:20">
      <c r="F28" t="s">
        <v>69</v>
      </c>
      <c r="G28">
        <f>5*$G$24</f>
        <v>5.696474634565778</v>
      </c>
    </row>
    <row r="29" spans="1:20">
      <c r="F29" t="s">
        <v>71</v>
      </c>
      <c r="G29">
        <v>0</v>
      </c>
    </row>
  </sheetData>
  <pageMargins left="0.7" right="0.7" top="0.75" bottom="0.75" header="0.3" footer="0.3"/>
  <pageSetup orientation="portrait" r:id="rId1"/>
  <ignoredErrors>
    <ignoredError sqref="G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Specific grav</vt:lpstr>
      <vt:lpstr>DFT</vt:lpstr>
      <vt:lpstr>Non volatile matter</vt:lpstr>
      <vt:lpstr>Viscosity</vt:lpstr>
      <vt:lpstr>Gloss</vt:lpstr>
      <vt:lpstr>Check sheet &amp; Pareto </vt:lpstr>
      <vt:lpstr>Np chart &amp; scatter</vt:lpstr>
      <vt:lpstr>CUSUM Adhesion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2021-06-04T18:03:42Z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PMUKHERJEE@lntecc.com</vt:lpwstr>
  </property>
  <property fmtid="{D5CDD505-2E9C-101B-9397-08002B2CF9AE}" pid="5" name="MSIP_Label_ac52bb50-aef2-4dc8-bb7f-e0da22648362_SetDate">
    <vt:lpwstr>2021-05-11T12:16:41.7511240Z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ActionId">
    <vt:lpwstr>7a6485ee-d93d-4f23-a476-46c91daa187b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Sensitivity">
    <vt:lpwstr>LTC Internal Use</vt:lpwstr>
  </property>
</Properties>
</file>