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ta\Documents\"/>
    </mc:Choice>
  </mc:AlternateContent>
  <xr:revisionPtr revIDLastSave="0" documentId="8_{88DB389C-02A0-4333-9AF2-07742EEC7F84}" xr6:coauthVersionLast="47" xr6:coauthVersionMax="47" xr10:uidLastSave="{00000000-0000-0000-0000-000000000000}"/>
  <bookViews>
    <workbookView xWindow="-108" yWindow="-108" windowWidth="23256" windowHeight="12456" xr2:uid="{27700A32-A701-4146-9B15-4360525E8AA4}"/>
  </bookViews>
  <sheets>
    <sheet name="CLASS" sheetId="1" r:id="rId1"/>
    <sheet name="REPORT" sheetId="2" r:id="rId2"/>
  </sheets>
  <definedNames>
    <definedName name="_xlnm._FilterDatabase" localSheetId="1" hidden="1">REPORT!$C$6:$E$9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K21" i="2"/>
  <c r="I17" i="2"/>
  <c r="L17" i="2" s="1"/>
  <c r="I16" i="2"/>
  <c r="L16" i="2" s="1"/>
  <c r="I15" i="2"/>
  <c r="J15" i="2" s="1"/>
  <c r="K15" i="2" s="1"/>
  <c r="I14" i="2"/>
  <c r="L14" i="2" s="1"/>
  <c r="I18" i="2"/>
  <c r="L18" i="2" s="1"/>
  <c r="E8" i="2"/>
  <c r="E7" i="2"/>
  <c r="L15" i="2" l="1"/>
  <c r="J14" i="2"/>
  <c r="K14" i="2" s="1"/>
  <c r="J18" i="2"/>
  <c r="K18" i="2" s="1"/>
  <c r="J17" i="2"/>
  <c r="K17" i="2" s="1"/>
  <c r="J16" i="2"/>
  <c r="K16" i="2" s="1"/>
  <c r="K22" i="2"/>
  <c r="K23" i="2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vanshita</author>
  </authors>
  <commentList>
    <comment ref="N7" authorId="0" shapeId="0" xr:uid="{DE5560DD-D68F-43E4-9F8D-EE2199533B7C}">
      <text>
        <r>
          <rPr>
            <b/>
            <sz val="9"/>
            <color indexed="81"/>
            <rFont val="Tahoma"/>
            <charset val="1"/>
          </rPr>
          <t>vanshita:</t>
        </r>
        <r>
          <rPr>
            <sz val="9"/>
            <color indexed="81"/>
            <rFont val="Tahoma"/>
            <charset val="1"/>
          </rPr>
          <t xml:space="preserve">
If a student is fail in single subject , then the overall result will be fail.
</t>
        </r>
      </text>
    </comment>
  </commentList>
</comments>
</file>

<file path=xl/sharedStrings.xml><?xml version="1.0" encoding="utf-8"?>
<sst xmlns="http://schemas.openxmlformats.org/spreadsheetml/2006/main" count="76" uniqueCount="61">
  <si>
    <t>NAME OF THE STUDENTS</t>
  </si>
  <si>
    <t>ENGLISH</t>
  </si>
  <si>
    <t xml:space="preserve">MATHS </t>
  </si>
  <si>
    <t>ACCOUNTANCY</t>
  </si>
  <si>
    <t>DIYA CHAUDHARY</t>
  </si>
  <si>
    <t>ARUSHI DREWEDI</t>
  </si>
  <si>
    <t>NEHAL SOMANI</t>
  </si>
  <si>
    <t>DIMPLE KUMAWAT</t>
  </si>
  <si>
    <t>KARISHMA SINGH</t>
  </si>
  <si>
    <t xml:space="preserve">BHUMIKA SHARMA </t>
  </si>
  <si>
    <t>ECONOMICS</t>
  </si>
  <si>
    <t>POLITICAL</t>
  </si>
  <si>
    <t>VANSHITA CHAUDHARY</t>
  </si>
  <si>
    <t xml:space="preserve">ANISHA GUPTA </t>
  </si>
  <si>
    <t xml:space="preserve">SHARMISHTA JAIN </t>
  </si>
  <si>
    <t xml:space="preserve">DIVYA CHAUDHARY </t>
  </si>
  <si>
    <t>GUNJAN KOHLI</t>
  </si>
  <si>
    <t>PRIYANJALI JADEJA</t>
  </si>
  <si>
    <t>PERCENTAGE</t>
  </si>
  <si>
    <t>RESULT</t>
  </si>
  <si>
    <t xml:space="preserve">FATHER NAME </t>
  </si>
  <si>
    <t>SHYAM GUPTA</t>
  </si>
  <si>
    <t>VARUN DREWEDI</t>
  </si>
  <si>
    <t xml:space="preserve"> RAHUL SHARMA </t>
  </si>
  <si>
    <t>GAURAV KUMAWAT</t>
  </si>
  <si>
    <t>DEEPAK CHAUDHARY</t>
  </si>
  <si>
    <t>RAM CHAUDHARY</t>
  </si>
  <si>
    <t>VIRAT KOHLI</t>
  </si>
  <si>
    <t xml:space="preserve">RAGHAV SINGH </t>
  </si>
  <si>
    <t>KRISHNA SOMANI</t>
  </si>
  <si>
    <t xml:space="preserve">RAVINDRA JADEJA </t>
  </si>
  <si>
    <t>REKHA SOLANKI</t>
  </si>
  <si>
    <t>DOB</t>
  </si>
  <si>
    <t xml:space="preserve">STUDENT NAME </t>
  </si>
  <si>
    <t xml:space="preserve">DOB </t>
  </si>
  <si>
    <t>:</t>
  </si>
  <si>
    <t xml:space="preserve">MADHAV SOLANKI </t>
  </si>
  <si>
    <t>RAM CHARAN JAIN</t>
  </si>
  <si>
    <t>KAVYA CHAUDHARY</t>
  </si>
  <si>
    <t>ROLL NUMBER</t>
  </si>
  <si>
    <t>SUBJECT</t>
  </si>
  <si>
    <t xml:space="preserve">TOTAL MARKS </t>
  </si>
  <si>
    <t xml:space="preserve">OBTAINED MARKS </t>
  </si>
  <si>
    <t xml:space="preserve">PERCENTAGE MARKS </t>
  </si>
  <si>
    <t>PASSING MARKS</t>
  </si>
  <si>
    <t>TOTAL MARKS</t>
  </si>
  <si>
    <t>OBTAINED MARKS</t>
  </si>
  <si>
    <t>ROLL NO.</t>
  </si>
  <si>
    <t xml:space="preserve">KENDRIYA VIDYALAYA NO.1, JAIPUR </t>
  </si>
  <si>
    <t>REPORT CARD</t>
  </si>
  <si>
    <t>GRADE</t>
  </si>
  <si>
    <t>A</t>
  </si>
  <si>
    <t xml:space="preserve">PERCENTAGE FROM </t>
  </si>
  <si>
    <t>B</t>
  </si>
  <si>
    <t>C</t>
  </si>
  <si>
    <t>D</t>
  </si>
  <si>
    <t>E</t>
  </si>
  <si>
    <t>F</t>
  </si>
  <si>
    <t>FAIL</t>
  </si>
  <si>
    <t>A+</t>
  </si>
  <si>
    <t>REPORT CARD OF CLASS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</si>
</sst>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22"/>
      <color theme="9" tint="-0.499984740745262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3" borderId="0" xfId="0" applyFill="1" applyAlignment="1">
      <alignment horizontal="right" vertical="center"/>
    </xf>
    <xf numFmtId="0" fontId="3" fillId="3" borderId="0" xfId="0" applyFont="1" applyFill="1" applyAlignment="1">
      <alignment horizont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164" fontId="0" fillId="3" borderId="0" xfId="0" applyNumberFormat="1" applyFill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9" fontId="8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9" fontId="7" fillId="0" borderId="0" xfId="0" applyNumberFormat="1" applyFont="1" applyAlignment="1">
      <alignment vertical="center"/>
    </xf>
    <xf numFmtId="9" fontId="0" fillId="5" borderId="1" xfId="0" applyNumberFormat="1" applyFill="1" applyBorder="1" applyAlignment="1">
      <alignment horizontal="center" vertical="center" wrapText="1"/>
    </xf>
    <xf numFmtId="9" fontId="0" fillId="5" borderId="1" xfId="0" applyNumberFormat="1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26895</xdr:colOff>
      <xdr:row>1</xdr:row>
      <xdr:rowOff>0</xdr:rowOff>
    </xdr:from>
    <xdr:to>
      <xdr:col>14</xdr:col>
      <xdr:colOff>17929</xdr:colOff>
      <xdr:row>26</xdr:row>
      <xdr:rowOff>161365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795E5713-EA16-F01D-52EA-2E10154E9400}"/>
            </a:ext>
          </a:extLst>
        </xdr:cNvPr>
        <xdr:cNvSpPr/>
      </xdr:nvSpPr>
      <xdr:spPr>
        <a:xfrm>
          <a:off x="636495" y="179294"/>
          <a:ext cx="7915834" cy="4823012"/>
        </a:xfrm>
        <a:prstGeom prst="frame">
          <a:avLst>
            <a:gd name="adj1" fmla="val 1348"/>
          </a:avLst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38997</xdr:colOff>
      <xdr:row>1</xdr:row>
      <xdr:rowOff>80683</xdr:rowOff>
    </xdr:from>
    <xdr:to>
      <xdr:col>5</xdr:col>
      <xdr:colOff>746864</xdr:colOff>
      <xdr:row>4</xdr:row>
      <xdr:rowOff>50652</xdr:rowOff>
    </xdr:to>
    <xdr:pic>
      <xdr:nvPicPr>
        <xdr:cNvPr id="3" name="Graphic 2" descr="Schoolhouse">
          <a:extLst>
            <a:ext uri="{FF2B5EF4-FFF2-40B4-BE49-F238E27FC236}">
              <a16:creationId xmlns:a16="http://schemas.microsoft.com/office/drawing/2014/main" id="{69D68F6E-FD6D-569A-75CE-AE335D842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11115" y="259977"/>
          <a:ext cx="707867" cy="69611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8C3E98-B8FD-4D66-B2B6-9DCA9D9118D1}" name="Table1" displayName="Table1" ref="A2:N15" totalsRowShown="0" headerRowDxfId="20" dataDxfId="19">
  <autoFilter ref="A2:N15" xr:uid="{6F8C3E98-B8FD-4D66-B2B6-9DCA9D9118D1}"/>
  <sortState xmlns:xlrd2="http://schemas.microsoft.com/office/spreadsheetml/2017/richdata2" ref="B3:J15">
    <sortCondition ref="B2:B15"/>
  </sortState>
  <tableColumns count="14">
    <tableColumn id="16" xr3:uid="{2BA3360B-ED0B-4C5E-91FB-946993976E37}" name="ROLL NUMBER" dataDxfId="18"/>
    <tableColumn id="1" xr3:uid="{9661F612-229B-44EC-9C4B-9EEDB673CC2D}" name="NAME OF THE STUDENTS" dataDxfId="17"/>
    <tableColumn id="15" xr3:uid="{8E7CF39D-1A8F-4EF6-81D2-DB3DEFAFA44C}" name="DOB" dataDxfId="16"/>
    <tableColumn id="14" xr3:uid="{1C03EF5E-1742-4E79-9D21-5C01E1C51F62}" name="FATHER NAME " dataDxfId="15"/>
    <tableColumn id="2" xr3:uid="{47D30862-55C8-4D77-8D72-049A1B2094F4}" name="ECONOMICS" dataDxfId="14"/>
    <tableColumn id="3" xr3:uid="{8BD24490-4C53-41FA-BE64-D80FE2BD410F}" name="POLITICAL" dataDxfId="13"/>
    <tableColumn id="4" xr3:uid="{B0D78108-0395-4EB3-BF1F-788B5F7DD9A9}" name="ENGLISH" dataDxfId="12"/>
    <tableColumn id="5" xr3:uid="{69DCEB23-EC18-4B91-8EFF-671D59198631}" name="MATHS " dataDxfId="11"/>
    <tableColumn id="6" xr3:uid="{8112DC14-67E5-4CAD-9E7B-2835B11D1FA0}" name="ACCOUNTANCY" dataDxfId="10"/>
    <tableColumn id="10" xr3:uid="{29FE2F40-C69F-41D4-90C0-367BD2F50791}" name="OBTAINED MARKS" dataDxfId="9">
      <calculatedColumnFormula>SUM(E3:I3)</calculatedColumnFormula>
    </tableColumn>
    <tableColumn id="9" xr3:uid="{D35E3A8D-BF78-42F9-AA61-AFCA6666DDEC}" name="TOTAL MARKS" dataDxfId="8"/>
    <tableColumn id="11" xr3:uid="{06237CBE-3AF2-40BD-B365-466B953F57E2}" name="PERCENTAGE" dataDxfId="7">
      <calculatedColumnFormula>Table1[[#This Row],[OBTAINED MARKS]]/Table1[[#This Row],[TOTAL MARKS]]</calculatedColumnFormula>
    </tableColumn>
    <tableColumn id="7" xr3:uid="{84EE8450-D4CB-41D9-91E2-BBF810C617DA}" name="GRADE" dataDxfId="6">
      <calculatedColumnFormula>VLOOKUP(L:L,$Q$4:$R$9,2)</calculatedColumnFormula>
    </tableColumn>
    <tableColumn id="13" xr3:uid="{11BF4727-3A77-455D-8CCE-25DDF32F419B}" name="RESULT" dataDxfId="5">
      <calculatedColumnFormula>IF(AND(Table1[[#This Row],[ECONOMICS]]&gt;33,Table1[[#This Row],[POLITICAL]]&gt;33,Table1[[#This Row],[ENGLISH]]&gt;33,Table1[[#This Row],[MATHS ]]&gt;33,Table1[[#This Row],[ACCOUNTANCY]]&gt;33),"PASS","FAIL")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665E-8CFE-4930-BE1E-3F62AC7E743F}">
  <dimension ref="A1:R15"/>
  <sheetViews>
    <sheetView tabSelected="1" zoomScale="65" zoomScaleNormal="65" workbookViewId="0">
      <selection activeCell="D10" sqref="D10"/>
    </sheetView>
  </sheetViews>
  <sheetFormatPr defaultRowHeight="14.4" x14ac:dyDescent="0.3"/>
  <cols>
    <col min="1" max="1" width="22.33203125" bestFit="1" customWidth="1"/>
    <col min="2" max="2" width="34.33203125" bestFit="1" customWidth="1"/>
    <col min="3" max="3" width="11.33203125" bestFit="1" customWidth="1"/>
    <col min="4" max="4" width="23.109375" bestFit="1" customWidth="1"/>
    <col min="5" max="5" width="20.109375" bestFit="1" customWidth="1"/>
    <col min="6" max="6" width="17.33203125" bestFit="1" customWidth="1"/>
    <col min="7" max="7" width="13" bestFit="1" customWidth="1"/>
    <col min="8" max="8" width="12.44140625" bestFit="1" customWidth="1"/>
    <col min="9" max="9" width="21" bestFit="1" customWidth="1"/>
    <col min="10" max="10" width="24" bestFit="1" customWidth="1"/>
    <col min="11" max="11" width="19.44140625" bestFit="1" customWidth="1"/>
    <col min="12" max="12" width="18.44140625" bestFit="1" customWidth="1"/>
    <col min="13" max="13" width="11.44140625" bestFit="1" customWidth="1"/>
    <col min="14" max="14" width="11.77734375" bestFit="1" customWidth="1"/>
    <col min="17" max="17" width="12.5546875" bestFit="1" customWidth="1"/>
    <col min="18" max="18" width="7" bestFit="1" customWidth="1"/>
  </cols>
  <sheetData>
    <row r="1" spans="1:18" ht="39.6" customHeight="1" thickBot="1" x14ac:dyDescent="0.35">
      <c r="A1" s="34" t="s">
        <v>60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8" s="25" customFormat="1" ht="29.4" thickBot="1" x14ac:dyDescent="0.35">
      <c r="A2" s="28" t="s">
        <v>39</v>
      </c>
      <c r="B2" s="28" t="s">
        <v>0</v>
      </c>
      <c r="C2" s="28" t="s">
        <v>32</v>
      </c>
      <c r="D2" s="28" t="s">
        <v>20</v>
      </c>
      <c r="E2" s="28" t="s">
        <v>10</v>
      </c>
      <c r="F2" s="28" t="s">
        <v>11</v>
      </c>
      <c r="G2" s="29" t="s">
        <v>1</v>
      </c>
      <c r="H2" s="29" t="s">
        <v>2</v>
      </c>
      <c r="I2" s="29" t="s">
        <v>3</v>
      </c>
      <c r="J2" s="29" t="s">
        <v>46</v>
      </c>
      <c r="K2" s="29" t="s">
        <v>45</v>
      </c>
      <c r="L2" s="30" t="s">
        <v>18</v>
      </c>
      <c r="M2" s="29" t="s">
        <v>50</v>
      </c>
      <c r="N2" s="29" t="s">
        <v>19</v>
      </c>
      <c r="Q2" s="26" t="s">
        <v>52</v>
      </c>
      <c r="R2" s="27" t="s">
        <v>50</v>
      </c>
    </row>
    <row r="3" spans="1:18" ht="22.8" customHeight="1" thickBot="1" x14ac:dyDescent="0.35">
      <c r="A3" s="20">
        <v>101</v>
      </c>
      <c r="B3" s="20" t="s">
        <v>13</v>
      </c>
      <c r="C3" s="21">
        <v>38314</v>
      </c>
      <c r="D3" s="20" t="s">
        <v>21</v>
      </c>
      <c r="E3" s="22">
        <v>76</v>
      </c>
      <c r="F3" s="22">
        <v>85</v>
      </c>
      <c r="G3" s="22">
        <v>67</v>
      </c>
      <c r="H3" s="22">
        <v>64</v>
      </c>
      <c r="I3" s="22">
        <v>67</v>
      </c>
      <c r="J3" s="22">
        <f t="shared" ref="J3:J15" si="0">SUM(E3:I3)</f>
        <v>359</v>
      </c>
      <c r="K3" s="22">
        <v>500</v>
      </c>
      <c r="L3" s="23">
        <f>Table1[[#This Row],[OBTAINED MARKS]]/Table1[[#This Row],[TOTAL MARKS]]</f>
        <v>0.71799999999999997</v>
      </c>
      <c r="M3" s="22" t="str">
        <f t="shared" ref="M3:M15" si="1">VLOOKUP(L:L,$Q$4:$R$9,2)</f>
        <v>B</v>
      </c>
      <c r="N3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3" s="31">
        <v>0.3</v>
      </c>
      <c r="R3" s="15" t="s">
        <v>58</v>
      </c>
    </row>
    <row r="4" spans="1:18" ht="22.8" customHeight="1" thickBot="1" x14ac:dyDescent="0.35">
      <c r="A4" s="20">
        <v>102</v>
      </c>
      <c r="B4" s="20" t="s">
        <v>5</v>
      </c>
      <c r="C4" s="21">
        <v>38020</v>
      </c>
      <c r="D4" s="20" t="s">
        <v>22</v>
      </c>
      <c r="E4" s="22">
        <v>54</v>
      </c>
      <c r="F4" s="22">
        <v>61</v>
      </c>
      <c r="G4" s="22">
        <v>40</v>
      </c>
      <c r="H4" s="22">
        <v>55</v>
      </c>
      <c r="I4" s="22">
        <v>84</v>
      </c>
      <c r="J4" s="22">
        <f t="shared" si="0"/>
        <v>294</v>
      </c>
      <c r="K4" s="22">
        <v>500</v>
      </c>
      <c r="L4" s="24">
        <f>Table1[[#This Row],[OBTAINED MARKS]]/Table1[[#This Row],[TOTAL MARKS]]</f>
        <v>0.58799999999999997</v>
      </c>
      <c r="M4" s="22" t="str">
        <f t="shared" si="1"/>
        <v>D</v>
      </c>
      <c r="N4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4" s="32">
        <v>0.33</v>
      </c>
      <c r="R4" s="15" t="s">
        <v>57</v>
      </c>
    </row>
    <row r="5" spans="1:18" ht="22.8" customHeight="1" thickBot="1" x14ac:dyDescent="0.35">
      <c r="A5" s="20">
        <v>103</v>
      </c>
      <c r="B5" s="20" t="s">
        <v>9</v>
      </c>
      <c r="C5" s="21">
        <v>38204</v>
      </c>
      <c r="D5" s="20" t="s">
        <v>23</v>
      </c>
      <c r="E5" s="22">
        <v>45</v>
      </c>
      <c r="F5" s="22">
        <v>68</v>
      </c>
      <c r="G5" s="22">
        <v>75</v>
      </c>
      <c r="H5" s="22">
        <v>76</v>
      </c>
      <c r="I5" s="22">
        <v>97</v>
      </c>
      <c r="J5" s="22">
        <f t="shared" si="0"/>
        <v>361</v>
      </c>
      <c r="K5" s="22">
        <v>500</v>
      </c>
      <c r="L5" s="23">
        <f>Table1[[#This Row],[OBTAINED MARKS]]/Table1[[#This Row],[TOTAL MARKS]]</f>
        <v>0.72199999999999998</v>
      </c>
      <c r="M5" s="22" t="str">
        <f t="shared" si="1"/>
        <v>B</v>
      </c>
      <c r="N5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5" s="32">
        <v>0.4</v>
      </c>
      <c r="R5" s="15" t="s">
        <v>56</v>
      </c>
    </row>
    <row r="6" spans="1:18" ht="22.8" customHeight="1" thickBot="1" x14ac:dyDescent="0.35">
      <c r="A6" s="20">
        <v>104</v>
      </c>
      <c r="B6" s="20" t="s">
        <v>7</v>
      </c>
      <c r="C6" s="21">
        <v>37987</v>
      </c>
      <c r="D6" s="20" t="s">
        <v>24</v>
      </c>
      <c r="E6" s="22">
        <v>78</v>
      </c>
      <c r="F6" s="22">
        <v>63</v>
      </c>
      <c r="G6" s="22">
        <v>74</v>
      </c>
      <c r="H6" s="22">
        <v>75</v>
      </c>
      <c r="I6" s="22">
        <v>87</v>
      </c>
      <c r="J6" s="22">
        <f t="shared" si="0"/>
        <v>377</v>
      </c>
      <c r="K6" s="22">
        <v>500</v>
      </c>
      <c r="L6" s="23">
        <f>Table1[[#This Row],[OBTAINED MARKS]]/Table1[[#This Row],[TOTAL MARKS]]</f>
        <v>0.754</v>
      </c>
      <c r="M6" s="22" t="str">
        <f t="shared" si="1"/>
        <v>B</v>
      </c>
      <c r="N6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6" s="33">
        <v>0.5</v>
      </c>
      <c r="R6" s="15" t="s">
        <v>55</v>
      </c>
    </row>
    <row r="7" spans="1:18" ht="22.8" customHeight="1" thickBot="1" x14ac:dyDescent="0.35">
      <c r="A7" s="20">
        <v>105</v>
      </c>
      <c r="B7" s="20" t="s">
        <v>15</v>
      </c>
      <c r="C7" s="21">
        <v>38271</v>
      </c>
      <c r="D7" s="20" t="s">
        <v>25</v>
      </c>
      <c r="E7" s="22">
        <v>73</v>
      </c>
      <c r="F7" s="22">
        <v>75</v>
      </c>
      <c r="G7" s="22">
        <v>56</v>
      </c>
      <c r="H7" s="22">
        <v>30</v>
      </c>
      <c r="I7" s="22">
        <v>79</v>
      </c>
      <c r="J7" s="22">
        <f t="shared" si="0"/>
        <v>313</v>
      </c>
      <c r="K7" s="22">
        <v>500</v>
      </c>
      <c r="L7" s="23">
        <f>Table1[[#This Row],[OBTAINED MARKS]]/Table1[[#This Row],[TOTAL MARKS]]</f>
        <v>0.626</v>
      </c>
      <c r="M7" s="22" t="str">
        <f t="shared" si="1"/>
        <v>C</v>
      </c>
      <c r="N7" s="22" t="str">
        <f>IF(AND(Table1[[#This Row],[ECONOMICS]]&gt;33,Table1[[#This Row],[POLITICAL]]&gt;33,Table1[[#This Row],[ENGLISH]]&gt;33,Table1[[#This Row],[MATHS ]]&gt;33,Table1[[#This Row],[ACCOUNTANCY]]&gt;33),"PASS","FAIL")</f>
        <v>FAIL</v>
      </c>
      <c r="Q7" s="32">
        <v>0.6</v>
      </c>
      <c r="R7" s="15" t="s">
        <v>54</v>
      </c>
    </row>
    <row r="8" spans="1:18" ht="22.8" customHeight="1" thickBot="1" x14ac:dyDescent="0.35">
      <c r="A8" s="20">
        <v>106</v>
      </c>
      <c r="B8" s="20" t="s">
        <v>4</v>
      </c>
      <c r="C8" s="21">
        <v>38085</v>
      </c>
      <c r="D8" s="20" t="s">
        <v>26</v>
      </c>
      <c r="E8" s="22">
        <v>67</v>
      </c>
      <c r="F8" s="22">
        <v>63</v>
      </c>
      <c r="G8" s="22">
        <v>87</v>
      </c>
      <c r="H8" s="22">
        <v>78</v>
      </c>
      <c r="I8" s="22">
        <v>91</v>
      </c>
      <c r="J8" s="22">
        <f t="shared" si="0"/>
        <v>386</v>
      </c>
      <c r="K8" s="22">
        <v>500</v>
      </c>
      <c r="L8" s="23">
        <f>Table1[[#This Row],[OBTAINED MARKS]]/Table1[[#This Row],[TOTAL MARKS]]</f>
        <v>0.77200000000000002</v>
      </c>
      <c r="M8" s="22" t="str">
        <f t="shared" si="1"/>
        <v>B</v>
      </c>
      <c r="N8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8" s="32">
        <v>0.7</v>
      </c>
      <c r="R8" s="15" t="s">
        <v>53</v>
      </c>
    </row>
    <row r="9" spans="1:18" ht="22.8" customHeight="1" thickBot="1" x14ac:dyDescent="0.35">
      <c r="A9" s="20">
        <v>107</v>
      </c>
      <c r="B9" s="20" t="s">
        <v>16</v>
      </c>
      <c r="C9" s="21">
        <v>38009</v>
      </c>
      <c r="D9" s="20" t="s">
        <v>27</v>
      </c>
      <c r="E9" s="22">
        <v>84</v>
      </c>
      <c r="F9" s="22">
        <v>83</v>
      </c>
      <c r="G9" s="22">
        <v>90</v>
      </c>
      <c r="H9" s="22">
        <v>90</v>
      </c>
      <c r="I9" s="22">
        <v>69</v>
      </c>
      <c r="J9" s="22">
        <f t="shared" si="0"/>
        <v>416</v>
      </c>
      <c r="K9" s="22">
        <v>500</v>
      </c>
      <c r="L9" s="23">
        <f>Table1[[#This Row],[OBTAINED MARKS]]/Table1[[#This Row],[TOTAL MARKS]]</f>
        <v>0.83199999999999996</v>
      </c>
      <c r="M9" s="22" t="str">
        <f t="shared" si="1"/>
        <v>A</v>
      </c>
      <c r="N9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9" s="32">
        <v>0.8</v>
      </c>
      <c r="R9" s="15" t="s">
        <v>51</v>
      </c>
    </row>
    <row r="10" spans="1:18" ht="22.8" customHeight="1" thickBot="1" x14ac:dyDescent="0.35">
      <c r="A10" s="20">
        <v>108</v>
      </c>
      <c r="B10" s="20" t="s">
        <v>8</v>
      </c>
      <c r="C10" s="21">
        <v>38137</v>
      </c>
      <c r="D10" s="20" t="s">
        <v>28</v>
      </c>
      <c r="E10" s="22">
        <v>97</v>
      </c>
      <c r="F10" s="22">
        <v>89</v>
      </c>
      <c r="G10" s="22">
        <v>95</v>
      </c>
      <c r="H10" s="22">
        <v>86</v>
      </c>
      <c r="I10" s="22">
        <v>87</v>
      </c>
      <c r="J10" s="22">
        <f t="shared" si="0"/>
        <v>454</v>
      </c>
      <c r="K10" s="22">
        <v>500</v>
      </c>
      <c r="L10" s="23">
        <f>Table1[[#This Row],[OBTAINED MARKS]]/Table1[[#This Row],[TOTAL MARKS]]</f>
        <v>0.90800000000000003</v>
      </c>
      <c r="M10" s="22" t="str">
        <f t="shared" si="1"/>
        <v>A</v>
      </c>
      <c r="N10" s="22" t="str">
        <f>IF(AND(Table1[[#This Row],[ECONOMICS]]&gt;33,Table1[[#This Row],[POLITICAL]]&gt;33,Table1[[#This Row],[ENGLISH]]&gt;33,Table1[[#This Row],[MATHS ]]&gt;33,Table1[[#This Row],[ACCOUNTANCY]]&gt;33),"PASS","FAIL")</f>
        <v>PASS</v>
      </c>
      <c r="Q10" s="32">
        <v>0.9</v>
      </c>
      <c r="R10" s="15" t="s">
        <v>59</v>
      </c>
    </row>
    <row r="11" spans="1:18" ht="22.8" customHeight="1" x14ac:dyDescent="0.3">
      <c r="A11" s="20">
        <v>109</v>
      </c>
      <c r="B11" s="20" t="s">
        <v>6</v>
      </c>
      <c r="C11" s="21">
        <v>38331</v>
      </c>
      <c r="D11" s="20" t="s">
        <v>29</v>
      </c>
      <c r="E11" s="22">
        <v>87</v>
      </c>
      <c r="F11" s="22">
        <v>82</v>
      </c>
      <c r="G11" s="22">
        <v>75</v>
      </c>
      <c r="H11" s="22">
        <v>83</v>
      </c>
      <c r="I11" s="22">
        <v>81</v>
      </c>
      <c r="J11" s="22">
        <f t="shared" si="0"/>
        <v>408</v>
      </c>
      <c r="K11" s="22">
        <v>500</v>
      </c>
      <c r="L11" s="23">
        <f>Table1[[#This Row],[OBTAINED MARKS]]/Table1[[#This Row],[TOTAL MARKS]]</f>
        <v>0.81599999999999995</v>
      </c>
      <c r="M11" s="22" t="str">
        <f t="shared" si="1"/>
        <v>A</v>
      </c>
      <c r="N11" s="22" t="str">
        <f>IF(AND(Table1[[#This Row],[ECONOMICS]]&gt;33,Table1[[#This Row],[POLITICAL]]&gt;33,Table1[[#This Row],[ENGLISH]]&gt;33,Table1[[#This Row],[MATHS ]]&gt;33,Table1[[#This Row],[ACCOUNTANCY]]&gt;33),"PASS","FAIL")</f>
        <v>PASS</v>
      </c>
    </row>
    <row r="12" spans="1:18" ht="22.8" customHeight="1" x14ac:dyDescent="0.3">
      <c r="A12" s="20">
        <v>110</v>
      </c>
      <c r="B12" s="20" t="s">
        <v>17</v>
      </c>
      <c r="C12" s="21">
        <v>38061</v>
      </c>
      <c r="D12" s="20" t="s">
        <v>30</v>
      </c>
      <c r="E12" s="22">
        <v>42</v>
      </c>
      <c r="F12" s="22">
        <v>60</v>
      </c>
      <c r="G12" s="22">
        <v>55</v>
      </c>
      <c r="H12" s="22">
        <v>35</v>
      </c>
      <c r="I12" s="22">
        <v>54</v>
      </c>
      <c r="J12" s="22">
        <f t="shared" si="0"/>
        <v>246</v>
      </c>
      <c r="K12" s="22">
        <v>500</v>
      </c>
      <c r="L12" s="23">
        <f>Table1[[#This Row],[OBTAINED MARKS]]/Table1[[#This Row],[TOTAL MARKS]]</f>
        <v>0.49199999999999999</v>
      </c>
      <c r="M12" s="22" t="str">
        <f t="shared" si="1"/>
        <v>E</v>
      </c>
      <c r="N12" s="22" t="str">
        <f>IF(AND(Table1[[#This Row],[ECONOMICS]]&gt;33,Table1[[#This Row],[POLITICAL]]&gt;33,Table1[[#This Row],[ENGLISH]]&gt;33,Table1[[#This Row],[MATHS ]]&gt;33,Table1[[#This Row],[ACCOUNTANCY]]&gt;33),"PASS","FAIL")</f>
        <v>PASS</v>
      </c>
    </row>
    <row r="13" spans="1:18" ht="22.8" customHeight="1" x14ac:dyDescent="0.3">
      <c r="A13" s="20">
        <v>111</v>
      </c>
      <c r="B13" s="20" t="s">
        <v>31</v>
      </c>
      <c r="C13" s="21">
        <v>38311</v>
      </c>
      <c r="D13" s="20" t="s">
        <v>36</v>
      </c>
      <c r="E13" s="22">
        <v>91</v>
      </c>
      <c r="F13" s="22">
        <v>93</v>
      </c>
      <c r="G13" s="22">
        <v>78</v>
      </c>
      <c r="H13" s="22">
        <v>56</v>
      </c>
      <c r="I13" s="22">
        <v>70</v>
      </c>
      <c r="J13" s="22">
        <f t="shared" si="0"/>
        <v>388</v>
      </c>
      <c r="K13" s="22">
        <v>500</v>
      </c>
      <c r="L13" s="23">
        <f>Table1[[#This Row],[OBTAINED MARKS]]/Table1[[#This Row],[TOTAL MARKS]]</f>
        <v>0.77600000000000002</v>
      </c>
      <c r="M13" s="22" t="str">
        <f t="shared" si="1"/>
        <v>B</v>
      </c>
      <c r="N13" s="22" t="str">
        <f>IF(AND(Table1[[#This Row],[ECONOMICS]]&gt;33,Table1[[#This Row],[POLITICAL]]&gt;33,Table1[[#This Row],[ENGLISH]]&gt;33,Table1[[#This Row],[MATHS ]]&gt;33,Table1[[#This Row],[ACCOUNTANCY]]&gt;33),"PASS","FAIL")</f>
        <v>PASS</v>
      </c>
    </row>
    <row r="14" spans="1:18" ht="22.8" customHeight="1" x14ac:dyDescent="0.3">
      <c r="A14" s="20">
        <v>112</v>
      </c>
      <c r="B14" s="20" t="s">
        <v>14</v>
      </c>
      <c r="C14" s="21">
        <v>38242</v>
      </c>
      <c r="D14" s="20" t="s">
        <v>37</v>
      </c>
      <c r="E14" s="22">
        <v>69</v>
      </c>
      <c r="F14" s="22">
        <v>74</v>
      </c>
      <c r="G14" s="22">
        <v>87</v>
      </c>
      <c r="H14" s="22">
        <v>83</v>
      </c>
      <c r="I14" s="22">
        <v>88</v>
      </c>
      <c r="J14" s="22">
        <f t="shared" si="0"/>
        <v>401</v>
      </c>
      <c r="K14" s="22">
        <v>500</v>
      </c>
      <c r="L14" s="23">
        <f>Table1[[#This Row],[OBTAINED MARKS]]/Table1[[#This Row],[TOTAL MARKS]]</f>
        <v>0.80200000000000005</v>
      </c>
      <c r="M14" s="22" t="str">
        <f t="shared" si="1"/>
        <v>A</v>
      </c>
      <c r="N14" s="22" t="str">
        <f>IF(AND(Table1[[#This Row],[ECONOMICS]]&gt;33,Table1[[#This Row],[POLITICAL]]&gt;33,Table1[[#This Row],[ENGLISH]]&gt;33,Table1[[#This Row],[MATHS ]]&gt;33,Table1[[#This Row],[ACCOUNTANCY]]&gt;33),"PASS","FAIL")</f>
        <v>PASS</v>
      </c>
    </row>
    <row r="15" spans="1:18" ht="22.8" customHeight="1" x14ac:dyDescent="0.3">
      <c r="A15" s="20">
        <v>113</v>
      </c>
      <c r="B15" s="20" t="s">
        <v>12</v>
      </c>
      <c r="C15" s="21">
        <v>38307</v>
      </c>
      <c r="D15" s="20" t="s">
        <v>38</v>
      </c>
      <c r="E15" s="22">
        <v>87</v>
      </c>
      <c r="F15" s="22">
        <v>31</v>
      </c>
      <c r="G15" s="22">
        <v>93</v>
      </c>
      <c r="H15" s="22">
        <v>78</v>
      </c>
      <c r="I15" s="22">
        <v>95</v>
      </c>
      <c r="J15" s="22">
        <f t="shared" si="0"/>
        <v>384</v>
      </c>
      <c r="K15" s="22">
        <v>500</v>
      </c>
      <c r="L15" s="23">
        <f>Table1[[#This Row],[OBTAINED MARKS]]/Table1[[#This Row],[TOTAL MARKS]]</f>
        <v>0.76800000000000002</v>
      </c>
      <c r="M15" s="22" t="str">
        <f t="shared" si="1"/>
        <v>B</v>
      </c>
      <c r="N15" s="22" t="str">
        <f>IF(AND(Table1[[#This Row],[ECONOMICS]]&gt;33,Table1[[#This Row],[POLITICAL]]&gt;33,Table1[[#This Row],[ENGLISH]]&gt;33,Table1[[#This Row],[MATHS ]]&gt;33,Table1[[#This Row],[ACCOUNTANCY]]&gt;33),"PASS","FAIL")</f>
        <v>FAIL</v>
      </c>
    </row>
  </sheetData>
  <sheetProtection sheet="1" objects="1" scenarios="1"/>
  <sortState xmlns:xlrd2="http://schemas.microsoft.com/office/spreadsheetml/2017/richdata2" ref="Q4:R10">
    <sortCondition ref="Q4:Q10"/>
  </sortState>
  <dataConsolidate/>
  <mergeCells count="1">
    <mergeCell ref="A1:N1"/>
  </mergeCells>
  <conditionalFormatting sqref="F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5">
    <cfRule type="cellIs" dxfId="4" priority="1" operator="equal">
      <formula>"PASS"</formula>
    </cfRule>
    <cfRule type="uniqueValues" dxfId="3" priority="2"/>
    <cfRule type="cellIs" dxfId="2" priority="3" operator="equal">
      <formula>"FAIL"</formula>
    </cfRule>
    <cfRule type="containsText" priority="4" operator="containsText" text="PASS">
      <formula>NOT(ISERROR(SEARCH("PASS",N3)))</formula>
    </cfRule>
    <cfRule type="colorScale" priority="5">
      <colorScale>
        <cfvo type="min"/>
        <cfvo type="max"/>
        <color rgb="FFFF0000"/>
        <color theme="9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dataValidations count="2">
    <dataValidation type="whole" operator="lessThanOrEqual" allowBlank="1" showInputMessage="1" showErrorMessage="1" promptTitle="REMAINDER" prompt="Marks of the student must to less than or equal to 100" sqref="O12" xr:uid="{7B6DD0C0-3A6C-44B7-9E07-785E169F1347}">
      <formula1>100</formula1>
    </dataValidation>
    <dataValidation type="whole" operator="lessThanOrEqual" allowBlank="1" showInputMessage="1" showErrorMessage="1" promptTitle="REMAINDER" prompt="Marks of the student must be lass than or equal to 100" sqref="E3:I15" xr:uid="{C186047A-297E-4D07-9BAF-69A1C161D3C3}">
      <formula1>100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4DCCF-9B85-4C01-A714-9FA42A8813FD}">
  <dimension ref="B2:N27"/>
  <sheetViews>
    <sheetView topLeftCell="A2" zoomScale="85" zoomScaleNormal="85" workbookViewId="0">
      <selection activeCell="C23" sqref="C23"/>
    </sheetView>
  </sheetViews>
  <sheetFormatPr defaultRowHeight="14.4" x14ac:dyDescent="0.3"/>
  <cols>
    <col min="2" max="2" width="3.21875" customWidth="1"/>
    <col min="3" max="3" width="15.88671875" customWidth="1"/>
    <col min="4" max="4" width="1.5546875" bestFit="1" customWidth="1"/>
    <col min="5" max="5" width="18" customWidth="1"/>
    <col min="6" max="6" width="19.88671875" customWidth="1"/>
    <col min="7" max="7" width="17.5546875" customWidth="1"/>
    <col min="8" max="8" width="19" customWidth="1"/>
    <col min="9" max="9" width="21.5546875" customWidth="1"/>
    <col min="10" max="10" width="25.6640625" customWidth="1"/>
    <col min="11" max="11" width="11.5546875" customWidth="1"/>
    <col min="12" max="12" width="12.44140625" customWidth="1"/>
  </cols>
  <sheetData>
    <row r="2" spans="2:14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2:14" ht="28.8" x14ac:dyDescent="0.55000000000000004">
      <c r="B4" s="1"/>
      <c r="C4" s="1"/>
      <c r="D4" s="1"/>
      <c r="E4" s="35" t="s">
        <v>48</v>
      </c>
      <c r="F4" s="35"/>
      <c r="G4" s="35"/>
      <c r="H4" s="35"/>
      <c r="I4" s="35"/>
      <c r="J4" s="2"/>
      <c r="K4" s="2"/>
      <c r="L4" s="1"/>
      <c r="M4" s="1"/>
      <c r="N4" s="1"/>
    </row>
    <row r="5" spans="2:14" ht="23.4" x14ac:dyDescent="0.45">
      <c r="B5" s="1"/>
      <c r="C5" s="1"/>
      <c r="D5" s="1"/>
      <c r="E5" s="1"/>
      <c r="F5" s="1"/>
      <c r="G5" s="7"/>
      <c r="H5" s="5"/>
      <c r="I5" s="4"/>
      <c r="J5" s="1"/>
      <c r="K5" s="1"/>
      <c r="L5" s="1"/>
      <c r="M5" s="1"/>
      <c r="N5" s="1"/>
    </row>
    <row r="6" spans="2:14" ht="33.6" x14ac:dyDescent="0.65">
      <c r="B6" s="1"/>
      <c r="C6" s="12" t="s">
        <v>47</v>
      </c>
      <c r="D6" s="1" t="s">
        <v>35</v>
      </c>
      <c r="E6" s="4">
        <v>109</v>
      </c>
      <c r="F6" s="1"/>
      <c r="G6" s="1"/>
      <c r="H6" s="10" t="s">
        <v>49</v>
      </c>
      <c r="I6" s="11"/>
      <c r="J6" s="1"/>
      <c r="K6" s="1"/>
      <c r="L6" s="1"/>
      <c r="M6" s="1"/>
      <c r="N6" s="1"/>
    </row>
    <row r="7" spans="2:14" ht="17.399999999999999" customHeight="1" x14ac:dyDescent="0.3">
      <c r="B7" s="3"/>
      <c r="C7" s="12" t="s">
        <v>33</v>
      </c>
      <c r="D7" s="3" t="s">
        <v>35</v>
      </c>
      <c r="E7" s="1" t="str">
        <f>VLOOKUP(E6,Table1[],2,0)</f>
        <v>NEHAL SOMANI</v>
      </c>
      <c r="F7" s="1"/>
      <c r="G7" s="1"/>
      <c r="H7" s="1"/>
      <c r="I7" s="1"/>
      <c r="J7" s="1"/>
      <c r="K7" s="1"/>
      <c r="L7" s="1"/>
      <c r="M7" s="1"/>
      <c r="N7" s="1"/>
    </row>
    <row r="8" spans="2:14" ht="22.8" customHeight="1" x14ac:dyDescent="0.3">
      <c r="B8" s="3"/>
      <c r="C8" s="12" t="s">
        <v>20</v>
      </c>
      <c r="D8" s="3" t="s">
        <v>35</v>
      </c>
      <c r="E8" s="1" t="str">
        <f>VLOOKUP(E6,Table1[],4,0)</f>
        <v>KRISHNA SOMANI</v>
      </c>
      <c r="F8" s="1"/>
      <c r="G8" s="1"/>
      <c r="H8" s="1"/>
      <c r="I8" s="1"/>
      <c r="J8" s="1"/>
      <c r="K8" s="1"/>
      <c r="L8" s="1"/>
      <c r="M8" s="1"/>
      <c r="N8" s="1"/>
    </row>
    <row r="9" spans="2:14" ht="19.2" customHeight="1" x14ac:dyDescent="0.3">
      <c r="B9" s="3"/>
      <c r="C9" s="12" t="s">
        <v>34</v>
      </c>
      <c r="D9" s="3" t="s">
        <v>35</v>
      </c>
      <c r="E9" s="14">
        <f>VLOOKUP(E6,Table1[],3,0)</f>
        <v>38331</v>
      </c>
      <c r="F9" s="1"/>
      <c r="G9" s="1"/>
      <c r="H9" s="1"/>
      <c r="I9" s="1"/>
      <c r="J9" s="1"/>
      <c r="K9" s="1"/>
      <c r="L9" s="1"/>
      <c r="M9" s="1"/>
      <c r="N9" s="1"/>
    </row>
    <row r="10" spans="2:14" x14ac:dyDescent="0.3">
      <c r="B10" s="1"/>
      <c r="C10" s="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2:14" ht="15" thickBot="1" x14ac:dyDescent="0.35">
      <c r="B12" s="1"/>
      <c r="C12" s="1"/>
      <c r="D12" s="1"/>
      <c r="E12" s="1"/>
      <c r="F12" s="1"/>
      <c r="G12" s="6"/>
      <c r="H12" s="1"/>
      <c r="I12" s="1"/>
      <c r="J12" s="1"/>
      <c r="K12" s="1"/>
      <c r="L12" s="1"/>
      <c r="M12" s="1"/>
      <c r="N12" s="1"/>
    </row>
    <row r="13" spans="2:14" ht="32.4" customHeight="1" thickBot="1" x14ac:dyDescent="0.35">
      <c r="B13" s="1"/>
      <c r="C13" s="1"/>
      <c r="D13" s="1"/>
      <c r="E13" s="1"/>
      <c r="F13" s="8" t="s">
        <v>40</v>
      </c>
      <c r="G13" s="8" t="s">
        <v>41</v>
      </c>
      <c r="H13" s="8" t="s">
        <v>44</v>
      </c>
      <c r="I13" s="8" t="s">
        <v>42</v>
      </c>
      <c r="J13" s="8" t="s">
        <v>43</v>
      </c>
      <c r="K13" s="8" t="s">
        <v>50</v>
      </c>
      <c r="L13" s="8" t="s">
        <v>19</v>
      </c>
      <c r="M13" s="1"/>
      <c r="N13" s="1"/>
    </row>
    <row r="14" spans="2:14" ht="25.8" customHeight="1" thickBot="1" x14ac:dyDescent="0.4">
      <c r="B14" s="1"/>
      <c r="C14" s="1"/>
      <c r="D14" s="1"/>
      <c r="E14" s="1"/>
      <c r="F14" s="9" t="s">
        <v>10</v>
      </c>
      <c r="G14" s="16">
        <v>100</v>
      </c>
      <c r="H14" s="17">
        <v>33</v>
      </c>
      <c r="I14" s="16">
        <f>VLOOKUP(E6,Table1[],5,0)</f>
        <v>87</v>
      </c>
      <c r="J14" s="18">
        <f>I14%</f>
        <v>0.87</v>
      </c>
      <c r="K14" s="16" t="str">
        <f>VLOOKUP($J$14:$J$18,CLASS!Q4:R10,2)</f>
        <v>A</v>
      </c>
      <c r="L14" s="16" t="str">
        <f>IF(I14&gt;33,"PASS","FAIL")</f>
        <v>PASS</v>
      </c>
      <c r="M14" s="1"/>
      <c r="N14" s="1"/>
    </row>
    <row r="15" spans="2:14" ht="25.8" customHeight="1" thickBot="1" x14ac:dyDescent="0.4">
      <c r="B15" s="1"/>
      <c r="C15" s="1"/>
      <c r="D15" s="1"/>
      <c r="E15" s="1"/>
      <c r="F15" s="9" t="s">
        <v>11</v>
      </c>
      <c r="G15" s="16">
        <v>100</v>
      </c>
      <c r="H15" s="16">
        <v>33</v>
      </c>
      <c r="I15" s="17">
        <f>VLOOKUP(E6,Table1[],6,0)</f>
        <v>82</v>
      </c>
      <c r="J15" s="18">
        <f t="shared" ref="J15:J18" si="0">I15%</f>
        <v>0.82</v>
      </c>
      <c r="K15" s="16" t="str">
        <f>VLOOKUP(J14:J18,CLASS!Q3:R10,2)</f>
        <v>A</v>
      </c>
      <c r="L15" s="16" t="str">
        <f>IF(I15&gt;33,"PASS","FAIL")</f>
        <v>PASS</v>
      </c>
      <c r="M15" s="1"/>
      <c r="N15" s="1"/>
    </row>
    <row r="16" spans="2:14" ht="25.8" customHeight="1" thickBot="1" x14ac:dyDescent="0.4">
      <c r="B16" s="1"/>
      <c r="C16" s="1"/>
      <c r="D16" s="1"/>
      <c r="E16" s="1"/>
      <c r="F16" s="9" t="s">
        <v>1</v>
      </c>
      <c r="G16" s="16">
        <v>100</v>
      </c>
      <c r="H16" s="17">
        <v>33</v>
      </c>
      <c r="I16" s="16">
        <f>VLOOKUP(E6,Table1[],7,0)</f>
        <v>75</v>
      </c>
      <c r="J16" s="18">
        <f t="shared" si="0"/>
        <v>0.75</v>
      </c>
      <c r="K16" s="16" t="str">
        <f>VLOOKUP(J14:J18,CLASS!Q4:R10,2)</f>
        <v>B</v>
      </c>
      <c r="L16" s="16" t="str">
        <f t="shared" ref="L16:L18" si="1">IF(I16&gt;33,"PASS","FAIL")</f>
        <v>PASS</v>
      </c>
      <c r="M16" s="1"/>
      <c r="N16" s="1"/>
    </row>
    <row r="17" spans="2:14" ht="25.8" customHeight="1" thickBot="1" x14ac:dyDescent="0.4">
      <c r="B17" s="1"/>
      <c r="C17" s="1"/>
      <c r="D17" s="1"/>
      <c r="E17" s="1"/>
      <c r="F17" s="9" t="s">
        <v>2</v>
      </c>
      <c r="G17" s="16">
        <v>100</v>
      </c>
      <c r="H17" s="16">
        <v>33</v>
      </c>
      <c r="I17" s="17">
        <f>VLOOKUP(E6,Table1[],8,0)</f>
        <v>83</v>
      </c>
      <c r="J17" s="18">
        <f t="shared" si="0"/>
        <v>0.83</v>
      </c>
      <c r="K17" s="16" t="str">
        <f>VLOOKUP(J14:J18,CLASS!Q3:R10,2)</f>
        <v>A</v>
      </c>
      <c r="L17" s="16" t="str">
        <f t="shared" si="1"/>
        <v>PASS</v>
      </c>
      <c r="M17" s="1"/>
      <c r="N17" s="1"/>
    </row>
    <row r="18" spans="2:14" ht="25.8" customHeight="1" thickBot="1" x14ac:dyDescent="0.4">
      <c r="B18" s="1"/>
      <c r="C18" s="1"/>
      <c r="D18" s="1"/>
      <c r="E18" s="1"/>
      <c r="F18" s="9" t="s">
        <v>3</v>
      </c>
      <c r="G18" s="16">
        <v>100</v>
      </c>
      <c r="H18" s="16">
        <v>33</v>
      </c>
      <c r="I18" s="16">
        <f>VLOOKUP(E6,Table1[],9,0)</f>
        <v>81</v>
      </c>
      <c r="J18" s="18">
        <f t="shared" si="0"/>
        <v>0.81</v>
      </c>
      <c r="K18" s="16" t="str">
        <f>VLOOKUP(J16:J20,CLASS!Q6:R12,2)</f>
        <v>A</v>
      </c>
      <c r="L18" s="16" t="str">
        <f t="shared" si="1"/>
        <v>PASS</v>
      </c>
      <c r="M18" s="1"/>
      <c r="N18" s="1"/>
    </row>
    <row r="19" spans="2:1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thickBo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ht="24" customHeight="1" thickBot="1" x14ac:dyDescent="0.35">
      <c r="B21" s="1"/>
      <c r="C21" s="1"/>
      <c r="D21" s="1"/>
      <c r="E21" s="1"/>
      <c r="F21" s="1"/>
      <c r="G21" s="1"/>
      <c r="H21" s="1"/>
      <c r="I21" s="1"/>
      <c r="J21" s="8" t="s">
        <v>45</v>
      </c>
      <c r="K21" s="19">
        <f>SUM(G14:G18)</f>
        <v>500</v>
      </c>
      <c r="L21" s="1"/>
      <c r="M21" s="1"/>
      <c r="N21" s="1"/>
    </row>
    <row r="22" spans="2:14" ht="24" customHeight="1" thickBot="1" x14ac:dyDescent="0.35">
      <c r="B22" s="1"/>
      <c r="C22" s="1"/>
      <c r="D22" s="1"/>
      <c r="E22" s="1"/>
      <c r="F22" s="1"/>
      <c r="G22" s="1"/>
      <c r="H22" s="1"/>
      <c r="I22" s="1"/>
      <c r="J22" s="8" t="s">
        <v>46</v>
      </c>
      <c r="K22" s="19">
        <f>SUM(I14:I18)</f>
        <v>408</v>
      </c>
      <c r="L22" s="1"/>
      <c r="M22" s="1"/>
      <c r="N22" s="1"/>
    </row>
    <row r="23" spans="2:14" ht="24" customHeight="1" thickBot="1" x14ac:dyDescent="0.35">
      <c r="B23" s="1"/>
      <c r="C23" s="1"/>
      <c r="D23" s="1"/>
      <c r="E23" s="1"/>
      <c r="F23" s="1"/>
      <c r="G23" s="1"/>
      <c r="H23" s="1"/>
      <c r="I23" s="1"/>
      <c r="J23" s="8" t="s">
        <v>18</v>
      </c>
      <c r="K23" s="19">
        <f>K22/K21*100</f>
        <v>81.599999999999994</v>
      </c>
      <c r="L23" s="1"/>
      <c r="M23" s="1"/>
      <c r="N23" s="1"/>
    </row>
    <row r="24" spans="2:1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mergeCells count="1">
    <mergeCell ref="E4:I4"/>
  </mergeCells>
  <conditionalFormatting sqref="L14:L18">
    <cfRule type="uniqueValues" dxfId="1" priority="1"/>
    <cfRule type="uniqueValues" dxfId="0" priority="2"/>
  </conditionalFormatting>
  <pageMargins left="0.7" right="0.7" top="0.75" bottom="0.75" header="0.3" footer="0.3"/>
  <pageSetup paperSize="9" orientation="portrait" horizontalDpi="4294967292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050D1A2-D190-407C-BEA6-4C7F8C8A36F8}">
          <x14:formula1>
            <xm:f>CLASS!$B$3:$B$15</xm:f>
          </x14:formula1>
          <xm:sqref>E7</xm:sqref>
        </x14:dataValidation>
        <x14:dataValidation type="list" allowBlank="1" showInputMessage="1" showErrorMessage="1" xr:uid="{8C21317C-CF44-42B5-8F2A-DEA6D942EA02}">
          <x14:formula1>
            <xm:f>CLASS!$D$3:$D$15</xm:f>
          </x14:formula1>
          <xm:sqref>E8</xm:sqref>
        </x14:dataValidation>
        <x14:dataValidation type="list" allowBlank="1" showInputMessage="1" showErrorMessage="1" xr:uid="{42295066-B473-4264-A74F-92ADD117F9C6}">
          <x14:formula1>
            <xm:f>CLASS!$C$3:$C$15</xm:f>
          </x14:formula1>
          <xm:sqref>E9</xm:sqref>
        </x14:dataValidation>
        <x14:dataValidation type="list" allowBlank="1" showInputMessage="1" showErrorMessage="1" xr:uid="{16DAF8C9-34F7-4F75-9A90-D5706962E374}">
          <x14:formula1>
            <xm:f>CLASS!$A$3:$A$15</xm:f>
          </x14:formula1>
          <xm:sqref>E6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Vanshita Choudhary</dc:creator>
  <cp:lastModifiedBy>Vanshita Choudhary</cp:lastModifiedBy>
  <dcterms:created xsi:type="dcterms:W3CDTF">2024-05-22T11:27:51Z</dcterms:created>
  <dcterms:modified xsi:type="dcterms:W3CDTF">2024-05-24T11:45:13Z</dcterms:modified>
</cp:coreProperties>
</file>